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D:\Desktop\"/>
    </mc:Choice>
  </mc:AlternateContent>
  <xr:revisionPtr revIDLastSave="0" documentId="13_ncr:1_{3A330405-03DA-4EC8-82F8-3B92688A65C3}" xr6:coauthVersionLast="47" xr6:coauthVersionMax="47" xr10:uidLastSave="{00000000-0000-0000-0000-000000000000}"/>
  <bookViews>
    <workbookView xWindow="-120" yWindow="-120" windowWidth="20730" windowHeight="11160" firstSheet="7" activeTab="13" xr2:uid="{F6781C13-9650-4485-BC99-71A92E559390}"/>
  </bookViews>
  <sheets>
    <sheet name="BM 01" sheetId="2" r:id="rId1"/>
    <sheet name="Memória 01" sheetId="3" r:id="rId2"/>
    <sheet name="BM 02" sheetId="4" r:id="rId3"/>
    <sheet name="Memória 02" sheetId="5" r:id="rId4"/>
    <sheet name="BM 03" sheetId="6" r:id="rId5"/>
    <sheet name="Memória 03" sheetId="7" r:id="rId6"/>
    <sheet name="BM 04" sheetId="8" r:id="rId7"/>
    <sheet name="Memória 04" sheetId="9" r:id="rId8"/>
    <sheet name="BM 05" sheetId="10" r:id="rId9"/>
    <sheet name="Memória 05" sheetId="11" r:id="rId10"/>
    <sheet name="BM 06" sheetId="12" r:id="rId11"/>
    <sheet name="Memória 06" sheetId="13" r:id="rId12"/>
    <sheet name="BM 07" sheetId="14" r:id="rId13"/>
    <sheet name="Memória 07" sheetId="15" r:id="rId14"/>
    <sheet name="Planilha1" sheetId="1" r:id="rId15"/>
  </sheets>
  <externalReferences>
    <externalReference r:id="rId16"/>
  </externalReferences>
  <definedNames>
    <definedName name="_xlnm.Print_Area" localSheetId="0">'BM 01'!$A$1:$O$202</definedName>
    <definedName name="_xlnm.Print_Area" localSheetId="2">'BM 02'!$A$1:$O$202</definedName>
    <definedName name="_xlnm.Print_Area" localSheetId="4">'BM 03'!$A$1:$O$202</definedName>
    <definedName name="_xlnm.Print_Area" localSheetId="6">'BM 04'!$A$1:$Q$213</definedName>
    <definedName name="_xlnm.Print_Area" localSheetId="8">'BM 05'!$A$1:$Q$214</definedName>
    <definedName name="_xlnm.Print_Area" localSheetId="10">'BM 06'!$A$1:$Q$214</definedName>
    <definedName name="_xlnm.Print_Area" localSheetId="12">'BM 07'!$A$1:$Q$214</definedName>
    <definedName name="_xlnm.Print_Area" localSheetId="1">'Memória 01'!$A$1:$D$186</definedName>
    <definedName name="_xlnm.Print_Area" localSheetId="3">'Memória 02'!$A$1:$D$186</definedName>
    <definedName name="_xlnm.Print_Area" localSheetId="5">'Memória 03'!$A$1:$D$186</definedName>
    <definedName name="_xlnm.Print_Area" localSheetId="7">'Memória 04'!$A$1:$D$197</definedName>
    <definedName name="_xlnm.Print_Area" localSheetId="9">'Memória 05'!$A$1:$D$200</definedName>
    <definedName name="_xlnm.Print_Area" localSheetId="11">'Memória 06'!$A$1:$D$200</definedName>
    <definedName name="_xlnm.Print_Area" localSheetId="13">'Memória 07'!$A$1:$D$200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9" i="15" l="1"/>
  <c r="B199" i="15"/>
  <c r="A199" i="15"/>
  <c r="C198" i="15"/>
  <c r="B198" i="15"/>
  <c r="A198" i="15"/>
  <c r="C197" i="15"/>
  <c r="B197" i="15"/>
  <c r="A197" i="15"/>
  <c r="C196" i="15"/>
  <c r="B196" i="15"/>
  <c r="A196" i="15"/>
  <c r="C195" i="15"/>
  <c r="B195" i="15"/>
  <c r="A195" i="15"/>
  <c r="C194" i="15"/>
  <c r="B194" i="15"/>
  <c r="A194" i="15"/>
  <c r="C193" i="15"/>
  <c r="B193" i="15"/>
  <c r="A193" i="15"/>
  <c r="C192" i="15"/>
  <c r="B192" i="15"/>
  <c r="A192" i="15"/>
  <c r="C191" i="15"/>
  <c r="B191" i="15"/>
  <c r="A191" i="15"/>
  <c r="C190" i="15"/>
  <c r="B190" i="15"/>
  <c r="A190" i="15"/>
  <c r="C189" i="15"/>
  <c r="B189" i="15"/>
  <c r="A189" i="15"/>
  <c r="C188" i="15"/>
  <c r="B188" i="15"/>
  <c r="A188" i="15"/>
  <c r="B187" i="15"/>
  <c r="A187" i="15"/>
  <c r="F182" i="15"/>
  <c r="F103" i="15"/>
  <c r="F100" i="15"/>
  <c r="E94" i="15"/>
  <c r="E81" i="15"/>
  <c r="G75" i="15"/>
  <c r="F75" i="15"/>
  <c r="F71" i="15"/>
  <c r="I67" i="15"/>
  <c r="H67" i="15"/>
  <c r="G67" i="15"/>
  <c r="F65" i="15"/>
  <c r="G65" i="15" s="1"/>
  <c r="G64" i="15"/>
  <c r="K47" i="15"/>
  <c r="J47" i="15"/>
  <c r="I47" i="15"/>
  <c r="H47" i="15"/>
  <c r="G47" i="15"/>
  <c r="F47" i="15"/>
  <c r="G41" i="15"/>
  <c r="H41" i="15" s="1"/>
  <c r="F41" i="15"/>
  <c r="G40" i="15"/>
  <c r="F12" i="15"/>
  <c r="E12" i="15"/>
  <c r="G9" i="15"/>
  <c r="F9" i="15"/>
  <c r="M212" i="14"/>
  <c r="P212" i="14" s="1"/>
  <c r="L212" i="14"/>
  <c r="O212" i="14" s="1"/>
  <c r="K212" i="14"/>
  <c r="N212" i="14" s="1"/>
  <c r="I212" i="14"/>
  <c r="H212" i="14"/>
  <c r="J212" i="14" s="1"/>
  <c r="O211" i="14"/>
  <c r="L211" i="14"/>
  <c r="K211" i="14"/>
  <c r="H211" i="14"/>
  <c r="I211" i="14" s="1"/>
  <c r="G211" i="14"/>
  <c r="N210" i="14"/>
  <c r="M210" i="14"/>
  <c r="R210" i="14" s="1"/>
  <c r="L210" i="14"/>
  <c r="O210" i="14" s="1"/>
  <c r="K210" i="14"/>
  <c r="J210" i="14"/>
  <c r="I210" i="14"/>
  <c r="H210" i="14"/>
  <c r="G210" i="14"/>
  <c r="M209" i="14"/>
  <c r="P209" i="14" s="1"/>
  <c r="L209" i="14"/>
  <c r="O209" i="14" s="1"/>
  <c r="K209" i="14"/>
  <c r="N209" i="14" s="1"/>
  <c r="I209" i="14"/>
  <c r="H209" i="14"/>
  <c r="G209" i="14"/>
  <c r="J209" i="14" s="1"/>
  <c r="L208" i="14"/>
  <c r="K208" i="14"/>
  <c r="H208" i="14"/>
  <c r="I208" i="14" s="1"/>
  <c r="G208" i="14"/>
  <c r="O207" i="14"/>
  <c r="L207" i="14"/>
  <c r="K207" i="14"/>
  <c r="I207" i="14"/>
  <c r="H207" i="14"/>
  <c r="G207" i="14"/>
  <c r="M206" i="14"/>
  <c r="P206" i="14" s="1"/>
  <c r="L206" i="14"/>
  <c r="O206" i="14" s="1"/>
  <c r="K206" i="14"/>
  <c r="N206" i="14" s="1"/>
  <c r="I206" i="14"/>
  <c r="H206" i="14"/>
  <c r="J206" i="14" s="1"/>
  <c r="N205" i="14"/>
  <c r="M205" i="14"/>
  <c r="P205" i="14" s="1"/>
  <c r="L205" i="14"/>
  <c r="O205" i="14" s="1"/>
  <c r="K205" i="14"/>
  <c r="J205" i="14"/>
  <c r="I205" i="14"/>
  <c r="H205" i="14"/>
  <c r="L204" i="14"/>
  <c r="O204" i="14" s="1"/>
  <c r="K204" i="14"/>
  <c r="H204" i="14"/>
  <c r="I204" i="14" s="1"/>
  <c r="G204" i="14"/>
  <c r="J204" i="14" s="1"/>
  <c r="O203" i="14"/>
  <c r="L203" i="14"/>
  <c r="K203" i="14"/>
  <c r="I203" i="14"/>
  <c r="H203" i="14"/>
  <c r="G203" i="14"/>
  <c r="N202" i="14"/>
  <c r="M202" i="14"/>
  <c r="R202" i="14" s="1"/>
  <c r="L202" i="14"/>
  <c r="O202" i="14" s="1"/>
  <c r="K202" i="14"/>
  <c r="J202" i="14"/>
  <c r="I202" i="14"/>
  <c r="H202" i="14"/>
  <c r="G202" i="14"/>
  <c r="M201" i="14"/>
  <c r="L201" i="14"/>
  <c r="O201" i="14" s="1"/>
  <c r="K201" i="14"/>
  <c r="N201" i="14" s="1"/>
  <c r="I201" i="14"/>
  <c r="H201" i="14"/>
  <c r="G201" i="14"/>
  <c r="J201" i="14" s="1"/>
  <c r="Q200" i="14"/>
  <c r="M200" i="14"/>
  <c r="L200" i="14"/>
  <c r="K200" i="14"/>
  <c r="G200" i="14"/>
  <c r="R200" i="14" s="1"/>
  <c r="O199" i="14"/>
  <c r="L199" i="14"/>
  <c r="K199" i="14"/>
  <c r="J199" i="14"/>
  <c r="O198" i="14"/>
  <c r="L198" i="14"/>
  <c r="K198" i="14"/>
  <c r="J198" i="14"/>
  <c r="O197" i="14"/>
  <c r="L197" i="14"/>
  <c r="K197" i="14"/>
  <c r="J197" i="14"/>
  <c r="O196" i="14"/>
  <c r="L196" i="14"/>
  <c r="K196" i="14"/>
  <c r="J196" i="14"/>
  <c r="G196" i="14"/>
  <c r="L195" i="14"/>
  <c r="O195" i="14" s="1"/>
  <c r="K195" i="14"/>
  <c r="N195" i="14" s="1"/>
  <c r="G195" i="14"/>
  <c r="J195" i="14" s="1"/>
  <c r="J194" i="14" s="1"/>
  <c r="R194" i="14"/>
  <c r="L194" i="14"/>
  <c r="K194" i="14"/>
  <c r="G194" i="14"/>
  <c r="M193" i="14"/>
  <c r="P193" i="14" s="1"/>
  <c r="L193" i="14"/>
  <c r="O193" i="14" s="1"/>
  <c r="K193" i="14"/>
  <c r="N193" i="14" s="1"/>
  <c r="G193" i="14"/>
  <c r="J193" i="14" s="1"/>
  <c r="N192" i="14"/>
  <c r="M192" i="14"/>
  <c r="P192" i="14" s="1"/>
  <c r="L192" i="14"/>
  <c r="O192" i="14" s="1"/>
  <c r="K192" i="14"/>
  <c r="J192" i="14"/>
  <c r="G192" i="14"/>
  <c r="R192" i="14" s="1"/>
  <c r="O191" i="14"/>
  <c r="L191" i="14"/>
  <c r="K191" i="14"/>
  <c r="J191" i="14"/>
  <c r="G191" i="14"/>
  <c r="L190" i="14"/>
  <c r="O190" i="14" s="1"/>
  <c r="K190" i="14"/>
  <c r="N190" i="14" s="1"/>
  <c r="G190" i="14"/>
  <c r="J190" i="14" s="1"/>
  <c r="M189" i="14"/>
  <c r="P189" i="14" s="1"/>
  <c r="L189" i="14"/>
  <c r="O189" i="14" s="1"/>
  <c r="K189" i="14"/>
  <c r="N189" i="14" s="1"/>
  <c r="G189" i="14"/>
  <c r="J189" i="14" s="1"/>
  <c r="N188" i="14"/>
  <c r="M188" i="14"/>
  <c r="P188" i="14" s="1"/>
  <c r="L188" i="14"/>
  <c r="O188" i="14" s="1"/>
  <c r="K188" i="14"/>
  <c r="J188" i="14"/>
  <c r="G188" i="14"/>
  <c r="R188" i="14" s="1"/>
  <c r="O187" i="14"/>
  <c r="L187" i="14"/>
  <c r="K187" i="14"/>
  <c r="J187" i="14"/>
  <c r="G187" i="14"/>
  <c r="L186" i="14"/>
  <c r="O186" i="14" s="1"/>
  <c r="K186" i="14"/>
  <c r="N186" i="14" s="1"/>
  <c r="G186" i="14"/>
  <c r="J186" i="14" s="1"/>
  <c r="M185" i="14"/>
  <c r="P185" i="14" s="1"/>
  <c r="L185" i="14"/>
  <c r="O185" i="14" s="1"/>
  <c r="K185" i="14"/>
  <c r="N185" i="14" s="1"/>
  <c r="G185" i="14"/>
  <c r="J185" i="14" s="1"/>
  <c r="N184" i="14"/>
  <c r="M184" i="14"/>
  <c r="P184" i="14" s="1"/>
  <c r="L184" i="14"/>
  <c r="O184" i="14" s="1"/>
  <c r="K184" i="14"/>
  <c r="J184" i="14"/>
  <c r="J183" i="14" s="1"/>
  <c r="G184" i="14"/>
  <c r="R184" i="14" s="1"/>
  <c r="O183" i="14"/>
  <c r="L183" i="14"/>
  <c r="K183" i="14"/>
  <c r="G183" i="14"/>
  <c r="R183" i="14" s="1"/>
  <c r="O182" i="14"/>
  <c r="L182" i="14"/>
  <c r="K182" i="14"/>
  <c r="J182" i="14"/>
  <c r="G182" i="14"/>
  <c r="L181" i="14"/>
  <c r="O181" i="14" s="1"/>
  <c r="K181" i="14"/>
  <c r="G181" i="14"/>
  <c r="J181" i="14" s="1"/>
  <c r="M180" i="14"/>
  <c r="P180" i="14" s="1"/>
  <c r="L180" i="14"/>
  <c r="O180" i="14" s="1"/>
  <c r="K180" i="14"/>
  <c r="N180" i="14" s="1"/>
  <c r="G180" i="14"/>
  <c r="R179" i="14"/>
  <c r="N179" i="14"/>
  <c r="M179" i="14"/>
  <c r="P179" i="14" s="1"/>
  <c r="L179" i="14"/>
  <c r="O179" i="14" s="1"/>
  <c r="K179" i="14"/>
  <c r="J179" i="14"/>
  <c r="G179" i="14"/>
  <c r="O178" i="14"/>
  <c r="N178" i="14"/>
  <c r="L178" i="14"/>
  <c r="K178" i="14"/>
  <c r="M178" i="14" s="1"/>
  <c r="P178" i="14" s="1"/>
  <c r="J178" i="14"/>
  <c r="G178" i="14"/>
  <c r="R178" i="14" s="1"/>
  <c r="L177" i="14"/>
  <c r="O177" i="14" s="1"/>
  <c r="O176" i="14" s="1"/>
  <c r="K177" i="14"/>
  <c r="G177" i="14"/>
  <c r="J177" i="14" s="1"/>
  <c r="R176" i="14"/>
  <c r="L176" i="14"/>
  <c r="K176" i="14"/>
  <c r="G176" i="14"/>
  <c r="R175" i="14"/>
  <c r="P175" i="14"/>
  <c r="M175" i="14"/>
  <c r="L175" i="14"/>
  <c r="O175" i="14" s="1"/>
  <c r="K175" i="14"/>
  <c r="N175" i="14" s="1"/>
  <c r="G175" i="14"/>
  <c r="J175" i="14" s="1"/>
  <c r="N174" i="14"/>
  <c r="M174" i="14"/>
  <c r="P174" i="14" s="1"/>
  <c r="L174" i="14"/>
  <c r="O174" i="14" s="1"/>
  <c r="K174" i="14"/>
  <c r="G174" i="14"/>
  <c r="O173" i="14"/>
  <c r="L173" i="14"/>
  <c r="K173" i="14"/>
  <c r="J173" i="14"/>
  <c r="G173" i="14"/>
  <c r="O172" i="14"/>
  <c r="L172" i="14"/>
  <c r="K172" i="14"/>
  <c r="G172" i="14"/>
  <c r="J172" i="14" s="1"/>
  <c r="S171" i="14"/>
  <c r="R171" i="14"/>
  <c r="N171" i="14"/>
  <c r="M171" i="14"/>
  <c r="P171" i="14" s="1"/>
  <c r="L171" i="14"/>
  <c r="O171" i="14" s="1"/>
  <c r="K171" i="14"/>
  <c r="J171" i="14"/>
  <c r="G171" i="14"/>
  <c r="O170" i="14"/>
  <c r="O169" i="14" s="1"/>
  <c r="O168" i="14" s="1"/>
  <c r="N170" i="14"/>
  <c r="L170" i="14"/>
  <c r="K170" i="14"/>
  <c r="M170" i="14" s="1"/>
  <c r="P170" i="14" s="1"/>
  <c r="J170" i="14"/>
  <c r="G170" i="14"/>
  <c r="R170" i="14" s="1"/>
  <c r="L169" i="14"/>
  <c r="K169" i="14"/>
  <c r="G169" i="14"/>
  <c r="R169" i="14" s="1"/>
  <c r="L168" i="14"/>
  <c r="K168" i="14"/>
  <c r="G168" i="14"/>
  <c r="R168" i="14" s="1"/>
  <c r="L167" i="14"/>
  <c r="O167" i="14" s="1"/>
  <c r="K167" i="14"/>
  <c r="J167" i="14"/>
  <c r="L166" i="14"/>
  <c r="O166" i="14" s="1"/>
  <c r="K166" i="14"/>
  <c r="J166" i="14"/>
  <c r="G166" i="14"/>
  <c r="L165" i="14"/>
  <c r="K165" i="14"/>
  <c r="N165" i="14" s="1"/>
  <c r="J165" i="14"/>
  <c r="M164" i="14"/>
  <c r="P164" i="14" s="1"/>
  <c r="L164" i="14"/>
  <c r="O164" i="14" s="1"/>
  <c r="K164" i="14"/>
  <c r="N164" i="14" s="1"/>
  <c r="G164" i="14"/>
  <c r="R163" i="14"/>
  <c r="N163" i="14"/>
  <c r="M163" i="14"/>
  <c r="P163" i="14" s="1"/>
  <c r="L163" i="14"/>
  <c r="O163" i="14" s="1"/>
  <c r="K163" i="14"/>
  <c r="G163" i="14"/>
  <c r="J163" i="14" s="1"/>
  <c r="O162" i="14"/>
  <c r="N162" i="14"/>
  <c r="L162" i="14"/>
  <c r="K162" i="14"/>
  <c r="M162" i="14" s="1"/>
  <c r="P162" i="14" s="1"/>
  <c r="J162" i="14"/>
  <c r="G162" i="14"/>
  <c r="R162" i="14" s="1"/>
  <c r="L161" i="14"/>
  <c r="O161" i="14" s="1"/>
  <c r="K161" i="14"/>
  <c r="J161" i="14"/>
  <c r="G161" i="14"/>
  <c r="R160" i="14"/>
  <c r="L160" i="14"/>
  <c r="K160" i="14"/>
  <c r="G160" i="14"/>
  <c r="L159" i="14"/>
  <c r="K159" i="14"/>
  <c r="N159" i="14" s="1"/>
  <c r="G159" i="14"/>
  <c r="J159" i="14" s="1"/>
  <c r="N158" i="14"/>
  <c r="M158" i="14"/>
  <c r="P158" i="14" s="1"/>
  <c r="L158" i="14"/>
  <c r="O158" i="14" s="1"/>
  <c r="K158" i="14"/>
  <c r="G158" i="14"/>
  <c r="R158" i="14" s="1"/>
  <c r="O157" i="14"/>
  <c r="L157" i="14"/>
  <c r="K157" i="14"/>
  <c r="G157" i="14"/>
  <c r="O156" i="14"/>
  <c r="L156" i="14"/>
  <c r="K156" i="14"/>
  <c r="G156" i="14"/>
  <c r="N155" i="14"/>
  <c r="L155" i="14"/>
  <c r="K155" i="14"/>
  <c r="G155" i="14"/>
  <c r="J155" i="14" s="1"/>
  <c r="R154" i="14"/>
  <c r="O154" i="14"/>
  <c r="N154" i="14"/>
  <c r="M154" i="14"/>
  <c r="P154" i="14" s="1"/>
  <c r="L154" i="14"/>
  <c r="K154" i="14"/>
  <c r="G154" i="14"/>
  <c r="J154" i="14" s="1"/>
  <c r="O153" i="14"/>
  <c r="N153" i="14"/>
  <c r="L153" i="14"/>
  <c r="K153" i="14"/>
  <c r="M153" i="14" s="1"/>
  <c r="P153" i="14" s="1"/>
  <c r="J153" i="14"/>
  <c r="G153" i="14"/>
  <c r="R153" i="14" s="1"/>
  <c r="L152" i="14"/>
  <c r="O152" i="14" s="1"/>
  <c r="K152" i="14"/>
  <c r="G152" i="14"/>
  <c r="J152" i="14" s="1"/>
  <c r="N151" i="14"/>
  <c r="L151" i="14"/>
  <c r="O151" i="14" s="1"/>
  <c r="K151" i="14"/>
  <c r="G151" i="14"/>
  <c r="O150" i="14"/>
  <c r="N150" i="14"/>
  <c r="M150" i="14"/>
  <c r="P150" i="14" s="1"/>
  <c r="L150" i="14"/>
  <c r="K150" i="14"/>
  <c r="G150" i="14"/>
  <c r="O149" i="14"/>
  <c r="L149" i="14"/>
  <c r="K149" i="14"/>
  <c r="J149" i="14"/>
  <c r="G149" i="14"/>
  <c r="R148" i="14"/>
  <c r="L148" i="14"/>
  <c r="K148" i="14"/>
  <c r="G148" i="14"/>
  <c r="L147" i="14"/>
  <c r="O147" i="14" s="1"/>
  <c r="K147" i="14"/>
  <c r="G147" i="14"/>
  <c r="J147" i="14" s="1"/>
  <c r="N146" i="14"/>
  <c r="L146" i="14"/>
  <c r="O146" i="14" s="1"/>
  <c r="K146" i="14"/>
  <c r="G146" i="14"/>
  <c r="J146" i="14" s="1"/>
  <c r="R145" i="14"/>
  <c r="O145" i="14"/>
  <c r="N145" i="14"/>
  <c r="M145" i="14"/>
  <c r="P145" i="14" s="1"/>
  <c r="L145" i="14"/>
  <c r="K145" i="14"/>
  <c r="J145" i="14"/>
  <c r="G145" i="14"/>
  <c r="O144" i="14"/>
  <c r="N144" i="14"/>
  <c r="L144" i="14"/>
  <c r="K144" i="14"/>
  <c r="M144" i="14" s="1"/>
  <c r="P144" i="14" s="1"/>
  <c r="J144" i="14"/>
  <c r="G144" i="14"/>
  <c r="R144" i="14" s="1"/>
  <c r="L143" i="14"/>
  <c r="O143" i="14" s="1"/>
  <c r="K143" i="14"/>
  <c r="G143" i="14"/>
  <c r="J143" i="14" s="1"/>
  <c r="N142" i="14"/>
  <c r="M142" i="14"/>
  <c r="P142" i="14" s="1"/>
  <c r="L142" i="14"/>
  <c r="O142" i="14" s="1"/>
  <c r="K142" i="14"/>
  <c r="G142" i="14"/>
  <c r="J142" i="14" s="1"/>
  <c r="R141" i="14"/>
  <c r="O141" i="14"/>
  <c r="N141" i="14"/>
  <c r="M141" i="14"/>
  <c r="P141" i="14" s="1"/>
  <c r="L141" i="14"/>
  <c r="K141" i="14"/>
  <c r="G141" i="14"/>
  <c r="J141" i="14" s="1"/>
  <c r="O140" i="14"/>
  <c r="L140" i="14"/>
  <c r="K140" i="14"/>
  <c r="M140" i="14" s="1"/>
  <c r="P140" i="14" s="1"/>
  <c r="J140" i="14"/>
  <c r="G140" i="14"/>
  <c r="L139" i="14"/>
  <c r="O139" i="14" s="1"/>
  <c r="K139" i="14"/>
  <c r="G139" i="14"/>
  <c r="J139" i="14" s="1"/>
  <c r="N138" i="14"/>
  <c r="L138" i="14"/>
  <c r="O138" i="14" s="1"/>
  <c r="K138" i="14"/>
  <c r="G138" i="14"/>
  <c r="J138" i="14" s="1"/>
  <c r="R137" i="14"/>
  <c r="O137" i="14"/>
  <c r="N137" i="14"/>
  <c r="M137" i="14"/>
  <c r="P137" i="14" s="1"/>
  <c r="L137" i="14"/>
  <c r="K137" i="14"/>
  <c r="J137" i="14"/>
  <c r="G137" i="14"/>
  <c r="O136" i="14"/>
  <c r="N136" i="14"/>
  <c r="L136" i="14"/>
  <c r="K136" i="14"/>
  <c r="M136" i="14" s="1"/>
  <c r="P136" i="14" s="1"/>
  <c r="J136" i="14"/>
  <c r="G136" i="14"/>
  <c r="R136" i="14" s="1"/>
  <c r="L135" i="14"/>
  <c r="O135" i="14" s="1"/>
  <c r="K135" i="14"/>
  <c r="G135" i="14"/>
  <c r="J135" i="14" s="1"/>
  <c r="N134" i="14"/>
  <c r="M134" i="14"/>
  <c r="P134" i="14" s="1"/>
  <c r="L134" i="14"/>
  <c r="O134" i="14" s="1"/>
  <c r="K134" i="14"/>
  <c r="G134" i="14"/>
  <c r="J134" i="14" s="1"/>
  <c r="R133" i="14"/>
  <c r="O133" i="14"/>
  <c r="N133" i="14"/>
  <c r="M133" i="14"/>
  <c r="P133" i="14" s="1"/>
  <c r="L133" i="14"/>
  <c r="K133" i="14"/>
  <c r="G133" i="14"/>
  <c r="J133" i="14" s="1"/>
  <c r="O132" i="14"/>
  <c r="L132" i="14"/>
  <c r="K132" i="14"/>
  <c r="M132" i="14" s="1"/>
  <c r="P132" i="14" s="1"/>
  <c r="J132" i="14"/>
  <c r="G132" i="14"/>
  <c r="L131" i="14"/>
  <c r="O131" i="14" s="1"/>
  <c r="K131" i="14"/>
  <c r="G131" i="14"/>
  <c r="J131" i="14" s="1"/>
  <c r="N130" i="14"/>
  <c r="L130" i="14"/>
  <c r="O130" i="14" s="1"/>
  <c r="K130" i="14"/>
  <c r="G130" i="14"/>
  <c r="J130" i="14" s="1"/>
  <c r="R129" i="14"/>
  <c r="O129" i="14"/>
  <c r="N129" i="14"/>
  <c r="M129" i="14"/>
  <c r="P129" i="14" s="1"/>
  <c r="L129" i="14"/>
  <c r="K129" i="14"/>
  <c r="J129" i="14"/>
  <c r="G129" i="14"/>
  <c r="O128" i="14"/>
  <c r="N128" i="14"/>
  <c r="L128" i="14"/>
  <c r="K128" i="14"/>
  <c r="M128" i="14" s="1"/>
  <c r="P128" i="14" s="1"/>
  <c r="J128" i="14"/>
  <c r="G128" i="14"/>
  <c r="R128" i="14" s="1"/>
  <c r="L127" i="14"/>
  <c r="O127" i="14" s="1"/>
  <c r="K127" i="14"/>
  <c r="G127" i="14"/>
  <c r="J127" i="14" s="1"/>
  <c r="N126" i="14"/>
  <c r="M126" i="14"/>
  <c r="P126" i="14" s="1"/>
  <c r="L126" i="14"/>
  <c r="O126" i="14" s="1"/>
  <c r="K126" i="14"/>
  <c r="G126" i="14"/>
  <c r="J126" i="14" s="1"/>
  <c r="R125" i="14"/>
  <c r="O125" i="14"/>
  <c r="N125" i="14"/>
  <c r="M125" i="14"/>
  <c r="P125" i="14" s="1"/>
  <c r="L125" i="14"/>
  <c r="K125" i="14"/>
  <c r="G125" i="14"/>
  <c r="J125" i="14" s="1"/>
  <c r="O124" i="14"/>
  <c r="L124" i="14"/>
  <c r="K124" i="14"/>
  <c r="M124" i="14" s="1"/>
  <c r="P124" i="14" s="1"/>
  <c r="J124" i="14"/>
  <c r="G124" i="14"/>
  <c r="O123" i="14"/>
  <c r="M123" i="14"/>
  <c r="P123" i="14" s="1"/>
  <c r="L123" i="14"/>
  <c r="K123" i="14"/>
  <c r="N123" i="14" s="1"/>
  <c r="G123" i="14"/>
  <c r="N122" i="14"/>
  <c r="L122" i="14"/>
  <c r="K122" i="14"/>
  <c r="G122" i="14"/>
  <c r="J122" i="14" s="1"/>
  <c r="R121" i="14"/>
  <c r="O121" i="14"/>
  <c r="N121" i="14"/>
  <c r="M121" i="14"/>
  <c r="P121" i="14" s="1"/>
  <c r="L121" i="14"/>
  <c r="K121" i="14"/>
  <c r="G121" i="14"/>
  <c r="J121" i="14" s="1"/>
  <c r="L120" i="14"/>
  <c r="O120" i="14" s="1"/>
  <c r="K120" i="14"/>
  <c r="J120" i="14"/>
  <c r="G120" i="14"/>
  <c r="L119" i="14"/>
  <c r="O119" i="14" s="1"/>
  <c r="K119" i="14"/>
  <c r="G119" i="14"/>
  <c r="J119" i="14" s="1"/>
  <c r="N118" i="14"/>
  <c r="L118" i="14"/>
  <c r="O118" i="14" s="1"/>
  <c r="K118" i="14"/>
  <c r="J118" i="14"/>
  <c r="G118" i="14"/>
  <c r="O117" i="14"/>
  <c r="N117" i="14"/>
  <c r="L117" i="14"/>
  <c r="K117" i="14"/>
  <c r="M117" i="14" s="1"/>
  <c r="J117" i="14"/>
  <c r="G117" i="14"/>
  <c r="O116" i="14"/>
  <c r="N116" i="14"/>
  <c r="L116" i="14"/>
  <c r="K116" i="14"/>
  <c r="M116" i="14" s="1"/>
  <c r="P116" i="14" s="1"/>
  <c r="J116" i="14"/>
  <c r="G116" i="14"/>
  <c r="O115" i="14"/>
  <c r="L115" i="14"/>
  <c r="K115" i="14"/>
  <c r="G115" i="14"/>
  <c r="J115" i="14" s="1"/>
  <c r="N114" i="14"/>
  <c r="L114" i="14"/>
  <c r="K114" i="14"/>
  <c r="G114" i="14"/>
  <c r="J114" i="14" s="1"/>
  <c r="O113" i="14"/>
  <c r="N113" i="14"/>
  <c r="M113" i="14"/>
  <c r="P113" i="14" s="1"/>
  <c r="L113" i="14"/>
  <c r="K113" i="14"/>
  <c r="J113" i="14"/>
  <c r="R112" i="14"/>
  <c r="O112" i="14"/>
  <c r="N112" i="14"/>
  <c r="M112" i="14"/>
  <c r="P112" i="14" s="1"/>
  <c r="L112" i="14"/>
  <c r="K112" i="14"/>
  <c r="G112" i="14"/>
  <c r="J112" i="14" s="1"/>
  <c r="L111" i="14"/>
  <c r="K111" i="14"/>
  <c r="G111" i="14"/>
  <c r="R111" i="14" s="1"/>
  <c r="O110" i="14"/>
  <c r="N110" i="14"/>
  <c r="L110" i="14"/>
  <c r="K110" i="14"/>
  <c r="M110" i="14" s="1"/>
  <c r="P110" i="14" s="1"/>
  <c r="J110" i="14"/>
  <c r="G110" i="14"/>
  <c r="R110" i="14" s="1"/>
  <c r="O109" i="14"/>
  <c r="L109" i="14"/>
  <c r="K109" i="14"/>
  <c r="J109" i="14"/>
  <c r="O108" i="14"/>
  <c r="L108" i="14"/>
  <c r="K108" i="14"/>
  <c r="G108" i="14"/>
  <c r="J108" i="14" s="1"/>
  <c r="N107" i="14"/>
  <c r="L107" i="14"/>
  <c r="K107" i="14"/>
  <c r="G107" i="14"/>
  <c r="J107" i="14" s="1"/>
  <c r="O106" i="14"/>
  <c r="N106" i="14"/>
  <c r="M106" i="14"/>
  <c r="P106" i="14" s="1"/>
  <c r="L106" i="14"/>
  <c r="K106" i="14"/>
  <c r="G106" i="14"/>
  <c r="J106" i="14" s="1"/>
  <c r="J104" i="14" s="1"/>
  <c r="O105" i="14"/>
  <c r="N105" i="14"/>
  <c r="L105" i="14"/>
  <c r="K105" i="14"/>
  <c r="M105" i="14" s="1"/>
  <c r="P105" i="14" s="1"/>
  <c r="J105" i="14"/>
  <c r="G105" i="14"/>
  <c r="R104" i="14"/>
  <c r="L104" i="14"/>
  <c r="K104" i="14"/>
  <c r="G104" i="14"/>
  <c r="O103" i="14"/>
  <c r="L103" i="14"/>
  <c r="K103" i="14"/>
  <c r="G103" i="14"/>
  <c r="J103" i="14" s="1"/>
  <c r="N102" i="14"/>
  <c r="L102" i="14"/>
  <c r="K102" i="14"/>
  <c r="J102" i="14"/>
  <c r="N101" i="14"/>
  <c r="L101" i="14"/>
  <c r="K101" i="14"/>
  <c r="G101" i="14"/>
  <c r="J101" i="14" s="1"/>
  <c r="R100" i="14"/>
  <c r="L100" i="14"/>
  <c r="K100" i="14"/>
  <c r="G100" i="14"/>
  <c r="R99" i="14"/>
  <c r="O99" i="14"/>
  <c r="N99" i="14"/>
  <c r="M99" i="14"/>
  <c r="P99" i="14" s="1"/>
  <c r="L99" i="14"/>
  <c r="K99" i="14"/>
  <c r="G99" i="14"/>
  <c r="J99" i="14" s="1"/>
  <c r="O98" i="14"/>
  <c r="N98" i="14"/>
  <c r="L98" i="14"/>
  <c r="K98" i="14"/>
  <c r="M98" i="14" s="1"/>
  <c r="P98" i="14" s="1"/>
  <c r="J98" i="14"/>
  <c r="G98" i="14"/>
  <c r="R98" i="14" s="1"/>
  <c r="O97" i="14"/>
  <c r="L97" i="14"/>
  <c r="K97" i="14"/>
  <c r="G97" i="14"/>
  <c r="J97" i="14" s="1"/>
  <c r="R96" i="14"/>
  <c r="O96" i="14"/>
  <c r="N96" i="14"/>
  <c r="M96" i="14"/>
  <c r="P96" i="14" s="1"/>
  <c r="L96" i="14"/>
  <c r="K96" i="14"/>
  <c r="G96" i="14"/>
  <c r="J96" i="14" s="1"/>
  <c r="O95" i="14"/>
  <c r="N95" i="14"/>
  <c r="L95" i="14"/>
  <c r="K95" i="14"/>
  <c r="M95" i="14" s="1"/>
  <c r="P95" i="14" s="1"/>
  <c r="J95" i="14"/>
  <c r="G95" i="14"/>
  <c r="R95" i="14" s="1"/>
  <c r="O94" i="14"/>
  <c r="L94" i="14"/>
  <c r="K94" i="14"/>
  <c r="G94" i="14"/>
  <c r="J94" i="14" s="1"/>
  <c r="N93" i="14"/>
  <c r="L93" i="14"/>
  <c r="K93" i="14"/>
  <c r="J93" i="14"/>
  <c r="N92" i="14"/>
  <c r="L92" i="14"/>
  <c r="K92" i="14"/>
  <c r="J92" i="14"/>
  <c r="N91" i="14"/>
  <c r="L91" i="14"/>
  <c r="K91" i="14"/>
  <c r="J91" i="14"/>
  <c r="N90" i="14"/>
  <c r="L90" i="14"/>
  <c r="K90" i="14"/>
  <c r="J90" i="14"/>
  <c r="J89" i="14" s="1"/>
  <c r="R89" i="14"/>
  <c r="L89" i="14"/>
  <c r="K89" i="14"/>
  <c r="G89" i="14"/>
  <c r="N88" i="14"/>
  <c r="L88" i="14"/>
  <c r="K88" i="14"/>
  <c r="J88" i="14"/>
  <c r="N87" i="14"/>
  <c r="L87" i="14"/>
  <c r="K87" i="14"/>
  <c r="J87" i="14"/>
  <c r="N86" i="14"/>
  <c r="L86" i="14"/>
  <c r="K86" i="14"/>
  <c r="J86" i="14"/>
  <c r="N85" i="14"/>
  <c r="L85" i="14"/>
  <c r="K85" i="14"/>
  <c r="J85" i="14"/>
  <c r="N84" i="14"/>
  <c r="L84" i="14"/>
  <c r="K84" i="14"/>
  <c r="G84" i="14"/>
  <c r="J84" i="14" s="1"/>
  <c r="R83" i="14"/>
  <c r="O83" i="14"/>
  <c r="N83" i="14"/>
  <c r="M83" i="14"/>
  <c r="P83" i="14" s="1"/>
  <c r="L83" i="14"/>
  <c r="K83" i="14"/>
  <c r="G83" i="14"/>
  <c r="J83" i="14" s="1"/>
  <c r="O82" i="14"/>
  <c r="N82" i="14"/>
  <c r="L82" i="14"/>
  <c r="K82" i="14"/>
  <c r="M82" i="14" s="1"/>
  <c r="J82" i="14"/>
  <c r="O81" i="14"/>
  <c r="N81" i="14"/>
  <c r="L81" i="14"/>
  <c r="K81" i="14"/>
  <c r="M81" i="14" s="1"/>
  <c r="P81" i="14" s="1"/>
  <c r="J81" i="14"/>
  <c r="G81" i="14"/>
  <c r="R81" i="14" s="1"/>
  <c r="O80" i="14"/>
  <c r="L80" i="14"/>
  <c r="K80" i="14"/>
  <c r="G80" i="14"/>
  <c r="J80" i="14" s="1"/>
  <c r="J79" i="14" s="1"/>
  <c r="R79" i="14"/>
  <c r="L79" i="14"/>
  <c r="K79" i="14"/>
  <c r="G79" i="14"/>
  <c r="N78" i="14"/>
  <c r="L78" i="14"/>
  <c r="K78" i="14"/>
  <c r="J78" i="14"/>
  <c r="S77" i="14"/>
  <c r="R77" i="14"/>
  <c r="O77" i="14"/>
  <c r="N77" i="14"/>
  <c r="M77" i="14"/>
  <c r="P77" i="14" s="1"/>
  <c r="L77" i="14"/>
  <c r="K77" i="14"/>
  <c r="G77" i="14"/>
  <c r="J77" i="14" s="1"/>
  <c r="J76" i="14" s="1"/>
  <c r="N76" i="14"/>
  <c r="L76" i="14"/>
  <c r="K76" i="14"/>
  <c r="G76" i="14"/>
  <c r="R76" i="14" s="1"/>
  <c r="O75" i="14"/>
  <c r="N75" i="14"/>
  <c r="L75" i="14"/>
  <c r="K75" i="14"/>
  <c r="M75" i="14" s="1"/>
  <c r="P75" i="14" s="1"/>
  <c r="J75" i="14"/>
  <c r="G75" i="14"/>
  <c r="R75" i="14" s="1"/>
  <c r="O74" i="14"/>
  <c r="L74" i="14"/>
  <c r="K74" i="14"/>
  <c r="J74" i="14"/>
  <c r="O73" i="14"/>
  <c r="L73" i="14"/>
  <c r="K73" i="14"/>
  <c r="J73" i="14"/>
  <c r="O72" i="14"/>
  <c r="O71" i="14" s="1"/>
  <c r="L72" i="14"/>
  <c r="K72" i="14"/>
  <c r="G72" i="14"/>
  <c r="J72" i="14" s="1"/>
  <c r="J71" i="14" s="1"/>
  <c r="R71" i="14"/>
  <c r="L71" i="14"/>
  <c r="K71" i="14"/>
  <c r="G71" i="14"/>
  <c r="N70" i="14"/>
  <c r="L70" i="14"/>
  <c r="K70" i="14"/>
  <c r="G70" i="14"/>
  <c r="J70" i="14" s="1"/>
  <c r="R69" i="14"/>
  <c r="O69" i="14"/>
  <c r="N69" i="14"/>
  <c r="M69" i="14"/>
  <c r="P69" i="14" s="1"/>
  <c r="L69" i="14"/>
  <c r="K69" i="14"/>
  <c r="G69" i="14"/>
  <c r="J69" i="14" s="1"/>
  <c r="N68" i="14"/>
  <c r="L68" i="14"/>
  <c r="K68" i="14"/>
  <c r="G68" i="14"/>
  <c r="R68" i="14" s="1"/>
  <c r="O67" i="14"/>
  <c r="N67" i="14"/>
  <c r="N66" i="14" s="1"/>
  <c r="L67" i="14"/>
  <c r="K67" i="14"/>
  <c r="M67" i="14" s="1"/>
  <c r="P67" i="14" s="1"/>
  <c r="P66" i="14" s="1"/>
  <c r="J67" i="14"/>
  <c r="G67" i="14"/>
  <c r="R67" i="14" s="1"/>
  <c r="R66" i="14"/>
  <c r="O66" i="14"/>
  <c r="L66" i="14"/>
  <c r="K66" i="14"/>
  <c r="J66" i="14"/>
  <c r="G66" i="14"/>
  <c r="O65" i="14"/>
  <c r="L65" i="14"/>
  <c r="K65" i="14"/>
  <c r="J65" i="14"/>
  <c r="R64" i="14"/>
  <c r="O64" i="14"/>
  <c r="L64" i="14"/>
  <c r="K64" i="14"/>
  <c r="J64" i="14"/>
  <c r="G64" i="14"/>
  <c r="R63" i="14"/>
  <c r="L63" i="14"/>
  <c r="K63" i="14"/>
  <c r="G63" i="14"/>
  <c r="O62" i="14"/>
  <c r="L62" i="14"/>
  <c r="K62" i="14"/>
  <c r="J62" i="14"/>
  <c r="O61" i="14"/>
  <c r="L61" i="14"/>
  <c r="K61" i="14"/>
  <c r="J61" i="14"/>
  <c r="N60" i="14"/>
  <c r="L60" i="14"/>
  <c r="K60" i="14"/>
  <c r="G60" i="14"/>
  <c r="J60" i="14" s="1"/>
  <c r="J59" i="14" s="1"/>
  <c r="R59" i="14"/>
  <c r="L59" i="14"/>
  <c r="K59" i="14"/>
  <c r="G59" i="14"/>
  <c r="O58" i="14"/>
  <c r="N58" i="14"/>
  <c r="M58" i="14"/>
  <c r="P58" i="14" s="1"/>
  <c r="P57" i="14" s="1"/>
  <c r="L58" i="14"/>
  <c r="K58" i="14"/>
  <c r="J58" i="14"/>
  <c r="J57" i="14" s="1"/>
  <c r="R57" i="14"/>
  <c r="O57" i="14"/>
  <c r="N57" i="14"/>
  <c r="L57" i="14"/>
  <c r="K57" i="14"/>
  <c r="G57" i="14"/>
  <c r="R56" i="14"/>
  <c r="L56" i="14"/>
  <c r="K56" i="14"/>
  <c r="G56" i="14"/>
  <c r="R55" i="14"/>
  <c r="O55" i="14"/>
  <c r="N55" i="14"/>
  <c r="M55" i="14"/>
  <c r="P55" i="14" s="1"/>
  <c r="L55" i="14"/>
  <c r="K55" i="14"/>
  <c r="G55" i="14"/>
  <c r="J55" i="14" s="1"/>
  <c r="O54" i="14"/>
  <c r="N54" i="14"/>
  <c r="L54" i="14"/>
  <c r="K54" i="14"/>
  <c r="M54" i="14" s="1"/>
  <c r="P54" i="14" s="1"/>
  <c r="J54" i="14"/>
  <c r="G54" i="14"/>
  <c r="R54" i="14" s="1"/>
  <c r="O53" i="14"/>
  <c r="L53" i="14"/>
  <c r="K53" i="14"/>
  <c r="G53" i="14"/>
  <c r="J53" i="14" s="1"/>
  <c r="N52" i="14"/>
  <c r="L52" i="14"/>
  <c r="O52" i="14" s="1"/>
  <c r="K52" i="14"/>
  <c r="G52" i="14"/>
  <c r="J52" i="14" s="1"/>
  <c r="O51" i="14"/>
  <c r="N51" i="14"/>
  <c r="M51" i="14"/>
  <c r="P51" i="14" s="1"/>
  <c r="L51" i="14"/>
  <c r="K51" i="14"/>
  <c r="G51" i="14"/>
  <c r="J51" i="14" s="1"/>
  <c r="O50" i="14"/>
  <c r="N50" i="14"/>
  <c r="L50" i="14"/>
  <c r="K50" i="14"/>
  <c r="M50" i="14" s="1"/>
  <c r="P50" i="14" s="1"/>
  <c r="J50" i="14"/>
  <c r="G50" i="14"/>
  <c r="R50" i="14" s="1"/>
  <c r="L49" i="14"/>
  <c r="O49" i="14" s="1"/>
  <c r="K49" i="14"/>
  <c r="G49" i="14"/>
  <c r="J49" i="14" s="1"/>
  <c r="N48" i="14"/>
  <c r="M48" i="14"/>
  <c r="P48" i="14" s="1"/>
  <c r="L48" i="14"/>
  <c r="O48" i="14" s="1"/>
  <c r="K48" i="14"/>
  <c r="G48" i="14"/>
  <c r="J48" i="14" s="1"/>
  <c r="R47" i="14"/>
  <c r="O47" i="14"/>
  <c r="N47" i="14"/>
  <c r="M47" i="14"/>
  <c r="P47" i="14" s="1"/>
  <c r="L47" i="14"/>
  <c r="K47" i="14"/>
  <c r="J47" i="14"/>
  <c r="G47" i="14"/>
  <c r="O46" i="14"/>
  <c r="L46" i="14"/>
  <c r="K46" i="14"/>
  <c r="M46" i="14" s="1"/>
  <c r="P46" i="14" s="1"/>
  <c r="J46" i="14"/>
  <c r="G46" i="14"/>
  <c r="L45" i="14"/>
  <c r="O45" i="14" s="1"/>
  <c r="K45" i="14"/>
  <c r="G45" i="14"/>
  <c r="J45" i="14" s="1"/>
  <c r="P44" i="14"/>
  <c r="N44" i="14"/>
  <c r="M44" i="14"/>
  <c r="R44" i="14" s="1"/>
  <c r="L44" i="14"/>
  <c r="O44" i="14" s="1"/>
  <c r="K44" i="14"/>
  <c r="G44" i="14"/>
  <c r="J44" i="14" s="1"/>
  <c r="R43" i="14"/>
  <c r="O43" i="14"/>
  <c r="N43" i="14"/>
  <c r="M43" i="14"/>
  <c r="P43" i="14" s="1"/>
  <c r="L43" i="14"/>
  <c r="K43" i="14"/>
  <c r="J43" i="14"/>
  <c r="G43" i="14"/>
  <c r="O42" i="14"/>
  <c r="N42" i="14"/>
  <c r="L42" i="14"/>
  <c r="K42" i="14"/>
  <c r="M42" i="14" s="1"/>
  <c r="P42" i="14" s="1"/>
  <c r="J42" i="14"/>
  <c r="G42" i="14"/>
  <c r="R42" i="14" s="1"/>
  <c r="L41" i="14"/>
  <c r="O41" i="14" s="1"/>
  <c r="K41" i="14"/>
  <c r="G41" i="14"/>
  <c r="J41" i="14" s="1"/>
  <c r="N40" i="14"/>
  <c r="M40" i="14"/>
  <c r="P40" i="14" s="1"/>
  <c r="L40" i="14"/>
  <c r="O40" i="14" s="1"/>
  <c r="K40" i="14"/>
  <c r="G40" i="14"/>
  <c r="J40" i="14" s="1"/>
  <c r="L39" i="14"/>
  <c r="K39" i="14"/>
  <c r="G39" i="14"/>
  <c r="R39" i="14" s="1"/>
  <c r="L38" i="14"/>
  <c r="K38" i="14"/>
  <c r="G38" i="14"/>
  <c r="R38" i="14" s="1"/>
  <c r="R37" i="14"/>
  <c r="O37" i="14"/>
  <c r="N37" i="14"/>
  <c r="M37" i="14"/>
  <c r="P37" i="14" s="1"/>
  <c r="L37" i="14"/>
  <c r="K37" i="14"/>
  <c r="J37" i="14"/>
  <c r="G37" i="14"/>
  <c r="O36" i="14"/>
  <c r="N36" i="14"/>
  <c r="L36" i="14"/>
  <c r="K36" i="14"/>
  <c r="M36" i="14" s="1"/>
  <c r="P36" i="14" s="1"/>
  <c r="J36" i="14"/>
  <c r="G36" i="14"/>
  <c r="R36" i="14" s="1"/>
  <c r="L35" i="14"/>
  <c r="O35" i="14" s="1"/>
  <c r="K35" i="14"/>
  <c r="G35" i="14"/>
  <c r="J35" i="14" s="1"/>
  <c r="N34" i="14"/>
  <c r="M34" i="14"/>
  <c r="P34" i="14" s="1"/>
  <c r="L34" i="14"/>
  <c r="O34" i="14" s="1"/>
  <c r="K34" i="14"/>
  <c r="G34" i="14"/>
  <c r="J34" i="14" s="1"/>
  <c r="R33" i="14"/>
  <c r="O33" i="14"/>
  <c r="N33" i="14"/>
  <c r="M33" i="14"/>
  <c r="P33" i="14" s="1"/>
  <c r="L33" i="14"/>
  <c r="K33" i="14"/>
  <c r="G33" i="14"/>
  <c r="J33" i="14" s="1"/>
  <c r="O32" i="14"/>
  <c r="L32" i="14"/>
  <c r="K32" i="14"/>
  <c r="M32" i="14" s="1"/>
  <c r="P32" i="14" s="1"/>
  <c r="J32" i="14"/>
  <c r="G32" i="14"/>
  <c r="L31" i="14"/>
  <c r="O31" i="14" s="1"/>
  <c r="K31" i="14"/>
  <c r="G31" i="14"/>
  <c r="J31" i="14" s="1"/>
  <c r="N30" i="14"/>
  <c r="L30" i="14"/>
  <c r="O30" i="14" s="1"/>
  <c r="O27" i="14" s="1"/>
  <c r="O26" i="14" s="1"/>
  <c r="K30" i="14"/>
  <c r="G30" i="14"/>
  <c r="J30" i="14" s="1"/>
  <c r="R29" i="14"/>
  <c r="O29" i="14"/>
  <c r="N29" i="14"/>
  <c r="M29" i="14"/>
  <c r="P29" i="14" s="1"/>
  <c r="L29" i="14"/>
  <c r="K29" i="14"/>
  <c r="J29" i="14"/>
  <c r="G29" i="14"/>
  <c r="O28" i="14"/>
  <c r="N28" i="14"/>
  <c r="L28" i="14"/>
  <c r="K28" i="14"/>
  <c r="M28" i="14" s="1"/>
  <c r="P28" i="14" s="1"/>
  <c r="J28" i="14"/>
  <c r="G28" i="14"/>
  <c r="R28" i="14" s="1"/>
  <c r="R27" i="14"/>
  <c r="L27" i="14"/>
  <c r="K27" i="14"/>
  <c r="G27" i="14"/>
  <c r="R26" i="14"/>
  <c r="L26" i="14"/>
  <c r="K26" i="14"/>
  <c r="G26" i="14"/>
  <c r="L25" i="14"/>
  <c r="O25" i="14" s="1"/>
  <c r="K25" i="14"/>
  <c r="G25" i="14"/>
  <c r="J25" i="14" s="1"/>
  <c r="N24" i="14"/>
  <c r="L24" i="14"/>
  <c r="O24" i="14" s="1"/>
  <c r="K24" i="14"/>
  <c r="G24" i="14"/>
  <c r="J24" i="14" s="1"/>
  <c r="R23" i="14"/>
  <c r="L23" i="14"/>
  <c r="K23" i="14"/>
  <c r="N22" i="14"/>
  <c r="L22" i="14"/>
  <c r="O22" i="14" s="1"/>
  <c r="K22" i="14"/>
  <c r="G22" i="14"/>
  <c r="J22" i="14" s="1"/>
  <c r="O21" i="14"/>
  <c r="N21" i="14"/>
  <c r="M21" i="14"/>
  <c r="P21" i="14" s="1"/>
  <c r="L21" i="14"/>
  <c r="K21" i="14"/>
  <c r="G21" i="14"/>
  <c r="R21" i="14" s="1"/>
  <c r="O20" i="14"/>
  <c r="L20" i="14"/>
  <c r="K20" i="14"/>
  <c r="M20" i="14" s="1"/>
  <c r="P20" i="14" s="1"/>
  <c r="J20" i="14"/>
  <c r="G20" i="14"/>
  <c r="O19" i="14"/>
  <c r="O18" i="14" s="1"/>
  <c r="L19" i="14"/>
  <c r="K19" i="14"/>
  <c r="G19" i="14"/>
  <c r="J19" i="14" s="1"/>
  <c r="C199" i="13"/>
  <c r="B199" i="13"/>
  <c r="A199" i="13"/>
  <c r="C198" i="13"/>
  <c r="B198" i="13"/>
  <c r="A198" i="13"/>
  <c r="C197" i="13"/>
  <c r="B197" i="13"/>
  <c r="A197" i="13"/>
  <c r="C196" i="13"/>
  <c r="B196" i="13"/>
  <c r="A196" i="13"/>
  <c r="C195" i="13"/>
  <c r="B195" i="13"/>
  <c r="A195" i="13"/>
  <c r="C194" i="13"/>
  <c r="B194" i="13"/>
  <c r="A194" i="13"/>
  <c r="C193" i="13"/>
  <c r="B193" i="13"/>
  <c r="A193" i="13"/>
  <c r="C192" i="13"/>
  <c r="B192" i="13"/>
  <c r="A192" i="13"/>
  <c r="C191" i="13"/>
  <c r="B191" i="13"/>
  <c r="A191" i="13"/>
  <c r="C190" i="13"/>
  <c r="B190" i="13"/>
  <c r="A190" i="13"/>
  <c r="C189" i="13"/>
  <c r="B189" i="13"/>
  <c r="A189" i="13"/>
  <c r="C188" i="13"/>
  <c r="B188" i="13"/>
  <c r="A188" i="13"/>
  <c r="B187" i="13"/>
  <c r="A187" i="13"/>
  <c r="F182" i="13"/>
  <c r="F103" i="13"/>
  <c r="F100" i="13"/>
  <c r="G75" i="13"/>
  <c r="F75" i="13"/>
  <c r="F71" i="13"/>
  <c r="I67" i="13"/>
  <c r="G67" i="13"/>
  <c r="H67" i="13" s="1"/>
  <c r="G65" i="13"/>
  <c r="F65" i="13"/>
  <c r="G64" i="13"/>
  <c r="K47" i="13"/>
  <c r="J47" i="13"/>
  <c r="I47" i="13"/>
  <c r="G47" i="13"/>
  <c r="F47" i="13"/>
  <c r="H47" i="13" s="1"/>
  <c r="F41" i="13"/>
  <c r="G40" i="13"/>
  <c r="G41" i="13" s="1"/>
  <c r="H41" i="13" s="1"/>
  <c r="F12" i="13"/>
  <c r="G9" i="13"/>
  <c r="F9" i="13"/>
  <c r="N212" i="12"/>
  <c r="M212" i="12"/>
  <c r="L212" i="12"/>
  <c r="K212" i="12"/>
  <c r="J212" i="12"/>
  <c r="H212" i="12"/>
  <c r="I212" i="12" s="1"/>
  <c r="L211" i="12"/>
  <c r="K211" i="12"/>
  <c r="H211" i="12"/>
  <c r="I211" i="12" s="1"/>
  <c r="G211" i="12"/>
  <c r="L210" i="12"/>
  <c r="O210" i="12" s="1"/>
  <c r="K210" i="12"/>
  <c r="M210" i="12" s="1"/>
  <c r="H210" i="12"/>
  <c r="I210" i="12" s="1"/>
  <c r="G210" i="12"/>
  <c r="R210" i="12" s="1"/>
  <c r="L209" i="12"/>
  <c r="O209" i="12" s="1"/>
  <c r="K209" i="12"/>
  <c r="N209" i="12" s="1"/>
  <c r="H209" i="12"/>
  <c r="I209" i="12" s="1"/>
  <c r="G209" i="12"/>
  <c r="M208" i="12"/>
  <c r="P208" i="12" s="1"/>
  <c r="L208" i="12"/>
  <c r="K208" i="12"/>
  <c r="H208" i="12"/>
  <c r="I208" i="12" s="1"/>
  <c r="G208" i="12"/>
  <c r="R208" i="12" s="1"/>
  <c r="O207" i="12"/>
  <c r="L207" i="12"/>
  <c r="K207" i="12"/>
  <c r="H207" i="12"/>
  <c r="I207" i="12" s="1"/>
  <c r="G207" i="12"/>
  <c r="M206" i="12"/>
  <c r="P206" i="12" s="1"/>
  <c r="L206" i="12"/>
  <c r="K206" i="12"/>
  <c r="N206" i="12" s="1"/>
  <c r="I206" i="12"/>
  <c r="H206" i="12"/>
  <c r="J206" i="12" s="1"/>
  <c r="O205" i="12"/>
  <c r="L205" i="12"/>
  <c r="K205" i="12"/>
  <c r="J205" i="12"/>
  <c r="I205" i="12"/>
  <c r="H205" i="12"/>
  <c r="L204" i="12"/>
  <c r="K204" i="12"/>
  <c r="H204" i="12"/>
  <c r="I204" i="12" s="1"/>
  <c r="G204" i="12"/>
  <c r="O203" i="12"/>
  <c r="L203" i="12"/>
  <c r="K203" i="12"/>
  <c r="H203" i="12"/>
  <c r="I203" i="12" s="1"/>
  <c r="G203" i="12"/>
  <c r="L202" i="12"/>
  <c r="O202" i="12" s="1"/>
  <c r="K202" i="12"/>
  <c r="J202" i="12"/>
  <c r="H202" i="12"/>
  <c r="I202" i="12" s="1"/>
  <c r="G202" i="12"/>
  <c r="N201" i="12"/>
  <c r="L201" i="12"/>
  <c r="K201" i="12"/>
  <c r="J201" i="12"/>
  <c r="H201" i="12"/>
  <c r="I201" i="12" s="1"/>
  <c r="G201" i="12"/>
  <c r="Q200" i="12"/>
  <c r="L200" i="12"/>
  <c r="M200" i="12" s="1"/>
  <c r="R200" i="12" s="1"/>
  <c r="K200" i="12"/>
  <c r="G200" i="12"/>
  <c r="L199" i="12"/>
  <c r="O199" i="12" s="1"/>
  <c r="K199" i="12"/>
  <c r="J199" i="12"/>
  <c r="O198" i="12"/>
  <c r="L198" i="12"/>
  <c r="K198" i="12"/>
  <c r="J198" i="12"/>
  <c r="L197" i="12"/>
  <c r="O197" i="12" s="1"/>
  <c r="K197" i="12"/>
  <c r="J197" i="12"/>
  <c r="L196" i="12"/>
  <c r="O196" i="12" s="1"/>
  <c r="K196" i="12"/>
  <c r="J196" i="12"/>
  <c r="G196" i="12"/>
  <c r="L195" i="12"/>
  <c r="K195" i="12"/>
  <c r="N195" i="12" s="1"/>
  <c r="G195" i="12"/>
  <c r="L194" i="12"/>
  <c r="K194" i="12"/>
  <c r="G194" i="12"/>
  <c r="R194" i="12" s="1"/>
  <c r="L193" i="12"/>
  <c r="O193" i="12" s="1"/>
  <c r="K193" i="12"/>
  <c r="N193" i="12" s="1"/>
  <c r="J193" i="12"/>
  <c r="G193" i="12"/>
  <c r="O192" i="12"/>
  <c r="L192" i="12"/>
  <c r="K192" i="12"/>
  <c r="J192" i="12"/>
  <c r="G192" i="12"/>
  <c r="O191" i="12"/>
  <c r="L191" i="12"/>
  <c r="K191" i="12"/>
  <c r="J191" i="12"/>
  <c r="G191" i="12"/>
  <c r="L190" i="12"/>
  <c r="K190" i="12"/>
  <c r="N190" i="12" s="1"/>
  <c r="G190" i="12"/>
  <c r="L189" i="12"/>
  <c r="O189" i="12" s="1"/>
  <c r="K189" i="12"/>
  <c r="N189" i="12" s="1"/>
  <c r="J189" i="12"/>
  <c r="G189" i="12"/>
  <c r="O188" i="12"/>
  <c r="N188" i="12"/>
  <c r="L188" i="12"/>
  <c r="K188" i="12"/>
  <c r="J188" i="12"/>
  <c r="G188" i="12"/>
  <c r="L187" i="12"/>
  <c r="O187" i="12" s="1"/>
  <c r="K187" i="12"/>
  <c r="J187" i="12"/>
  <c r="G187" i="12"/>
  <c r="L186" i="12"/>
  <c r="O186" i="12" s="1"/>
  <c r="K186" i="12"/>
  <c r="N186" i="12" s="1"/>
  <c r="G186" i="12"/>
  <c r="M185" i="12"/>
  <c r="P185" i="12" s="1"/>
  <c r="L185" i="12"/>
  <c r="O185" i="12" s="1"/>
  <c r="K185" i="12"/>
  <c r="N185" i="12" s="1"/>
  <c r="G185" i="12"/>
  <c r="O184" i="12"/>
  <c r="N184" i="12"/>
  <c r="L184" i="12"/>
  <c r="K184" i="12"/>
  <c r="J184" i="12"/>
  <c r="G184" i="12"/>
  <c r="L183" i="12"/>
  <c r="K183" i="12"/>
  <c r="G183" i="12"/>
  <c r="R183" i="12" s="1"/>
  <c r="O182" i="12"/>
  <c r="L182" i="12"/>
  <c r="K182" i="12"/>
  <c r="J182" i="12"/>
  <c r="G182" i="12"/>
  <c r="L181" i="12"/>
  <c r="O181" i="12" s="1"/>
  <c r="K181" i="12"/>
  <c r="N181" i="12" s="1"/>
  <c r="G181" i="12"/>
  <c r="N180" i="12"/>
  <c r="M180" i="12"/>
  <c r="P180" i="12" s="1"/>
  <c r="L180" i="12"/>
  <c r="O180" i="12" s="1"/>
  <c r="K180" i="12"/>
  <c r="J180" i="12"/>
  <c r="G180" i="12"/>
  <c r="L179" i="12"/>
  <c r="O179" i="12" s="1"/>
  <c r="K179" i="12"/>
  <c r="N179" i="12" s="1"/>
  <c r="J179" i="12"/>
  <c r="G179" i="12"/>
  <c r="L178" i="12"/>
  <c r="O178" i="12" s="1"/>
  <c r="K178" i="12"/>
  <c r="J178" i="12"/>
  <c r="G178" i="12"/>
  <c r="M177" i="12"/>
  <c r="P177" i="12" s="1"/>
  <c r="L177" i="12"/>
  <c r="O177" i="12" s="1"/>
  <c r="K177" i="12"/>
  <c r="N177" i="12" s="1"/>
  <c r="G177" i="12"/>
  <c r="J177" i="12" s="1"/>
  <c r="R176" i="12"/>
  <c r="L176" i="12"/>
  <c r="K176" i="12"/>
  <c r="G176" i="12"/>
  <c r="N175" i="12"/>
  <c r="M175" i="12"/>
  <c r="P175" i="12" s="1"/>
  <c r="L175" i="12"/>
  <c r="O175" i="12" s="1"/>
  <c r="K175" i="12"/>
  <c r="J175" i="12"/>
  <c r="G175" i="12"/>
  <c r="R175" i="12" s="1"/>
  <c r="O174" i="12"/>
  <c r="L174" i="12"/>
  <c r="K174" i="12"/>
  <c r="J174" i="12"/>
  <c r="G174" i="12"/>
  <c r="L173" i="12"/>
  <c r="O173" i="12" s="1"/>
  <c r="K173" i="12"/>
  <c r="J173" i="12"/>
  <c r="G173" i="12"/>
  <c r="L172" i="12"/>
  <c r="O172" i="12" s="1"/>
  <c r="K172" i="12"/>
  <c r="N172" i="12" s="1"/>
  <c r="G172" i="12"/>
  <c r="J172" i="12" s="1"/>
  <c r="N171" i="12"/>
  <c r="L171" i="12"/>
  <c r="O171" i="12" s="1"/>
  <c r="K171" i="12"/>
  <c r="J171" i="12"/>
  <c r="G171" i="12"/>
  <c r="L170" i="12"/>
  <c r="O170" i="12" s="1"/>
  <c r="K170" i="12"/>
  <c r="J170" i="12"/>
  <c r="G170" i="12"/>
  <c r="R169" i="12"/>
  <c r="L169" i="12"/>
  <c r="K169" i="12"/>
  <c r="G169" i="12"/>
  <c r="R168" i="12"/>
  <c r="L168" i="12"/>
  <c r="K168" i="12"/>
  <c r="G168" i="12"/>
  <c r="L167" i="12"/>
  <c r="O167" i="12" s="1"/>
  <c r="K167" i="12"/>
  <c r="J167" i="12"/>
  <c r="L166" i="12"/>
  <c r="K166" i="12"/>
  <c r="N166" i="12" s="1"/>
  <c r="G166" i="12"/>
  <c r="J166" i="12" s="1"/>
  <c r="L165" i="12"/>
  <c r="O165" i="12" s="1"/>
  <c r="K165" i="12"/>
  <c r="J165" i="12"/>
  <c r="M164" i="12"/>
  <c r="L164" i="12"/>
  <c r="O164" i="12" s="1"/>
  <c r="K164" i="12"/>
  <c r="N164" i="12" s="1"/>
  <c r="J164" i="12"/>
  <c r="G164" i="12"/>
  <c r="O163" i="12"/>
  <c r="L163" i="12"/>
  <c r="K163" i="12"/>
  <c r="G163" i="12"/>
  <c r="J163" i="12" s="1"/>
  <c r="L162" i="12"/>
  <c r="O162" i="12" s="1"/>
  <c r="K162" i="12"/>
  <c r="J162" i="12"/>
  <c r="G162" i="12"/>
  <c r="O161" i="12"/>
  <c r="L161" i="12"/>
  <c r="K161" i="12"/>
  <c r="G161" i="12"/>
  <c r="R160" i="12"/>
  <c r="L160" i="12"/>
  <c r="K160" i="12"/>
  <c r="G160" i="12"/>
  <c r="L159" i="12"/>
  <c r="O159" i="12" s="1"/>
  <c r="K159" i="12"/>
  <c r="G159" i="12"/>
  <c r="J159" i="12" s="1"/>
  <c r="N158" i="12"/>
  <c r="L158" i="12"/>
  <c r="O158" i="12" s="1"/>
  <c r="K158" i="12"/>
  <c r="J158" i="12"/>
  <c r="G158" i="12"/>
  <c r="O157" i="12"/>
  <c r="M157" i="12"/>
  <c r="P157" i="12" s="1"/>
  <c r="L157" i="12"/>
  <c r="K157" i="12"/>
  <c r="N157" i="12" s="1"/>
  <c r="G157" i="12"/>
  <c r="N156" i="12"/>
  <c r="L156" i="12"/>
  <c r="O156" i="12" s="1"/>
  <c r="K156" i="12"/>
  <c r="J156" i="12"/>
  <c r="G156" i="12"/>
  <c r="O155" i="12"/>
  <c r="L155" i="12"/>
  <c r="K155" i="12"/>
  <c r="G155" i="12"/>
  <c r="N154" i="12"/>
  <c r="L154" i="12"/>
  <c r="O154" i="12" s="1"/>
  <c r="K154" i="12"/>
  <c r="M154" i="12" s="1"/>
  <c r="P154" i="12" s="1"/>
  <c r="G154" i="12"/>
  <c r="J154" i="12" s="1"/>
  <c r="L153" i="12"/>
  <c r="O153" i="12" s="1"/>
  <c r="K153" i="12"/>
  <c r="G153" i="12"/>
  <c r="J153" i="12" s="1"/>
  <c r="L152" i="12"/>
  <c r="O152" i="12" s="1"/>
  <c r="K152" i="12"/>
  <c r="J152" i="12"/>
  <c r="G152" i="12"/>
  <c r="L151" i="12"/>
  <c r="O151" i="12" s="1"/>
  <c r="K151" i="12"/>
  <c r="G151" i="12"/>
  <c r="J151" i="12" s="1"/>
  <c r="N150" i="12"/>
  <c r="L150" i="12"/>
  <c r="O150" i="12" s="1"/>
  <c r="K150" i="12"/>
  <c r="G150" i="12"/>
  <c r="M149" i="12"/>
  <c r="P149" i="12" s="1"/>
  <c r="L149" i="12"/>
  <c r="O149" i="12" s="1"/>
  <c r="K149" i="12"/>
  <c r="N149" i="12" s="1"/>
  <c r="G149" i="12"/>
  <c r="L148" i="12"/>
  <c r="K148" i="12"/>
  <c r="G148" i="12"/>
  <c r="R148" i="12" s="1"/>
  <c r="L147" i="12"/>
  <c r="O147" i="12" s="1"/>
  <c r="K147" i="12"/>
  <c r="N147" i="12" s="1"/>
  <c r="J147" i="12"/>
  <c r="G147" i="12"/>
  <c r="L146" i="12"/>
  <c r="O146" i="12" s="1"/>
  <c r="K146" i="12"/>
  <c r="G146" i="12"/>
  <c r="J146" i="12" s="1"/>
  <c r="L145" i="12"/>
  <c r="K145" i="12"/>
  <c r="N145" i="12" s="1"/>
  <c r="J145" i="12"/>
  <c r="G145" i="12"/>
  <c r="O144" i="12"/>
  <c r="N144" i="12"/>
  <c r="L144" i="12"/>
  <c r="K144" i="12"/>
  <c r="J144" i="12"/>
  <c r="G144" i="12"/>
  <c r="O143" i="12"/>
  <c r="L143" i="12"/>
  <c r="K143" i="12"/>
  <c r="J143" i="12"/>
  <c r="G143" i="12"/>
  <c r="L142" i="12"/>
  <c r="O142" i="12" s="1"/>
  <c r="K142" i="12"/>
  <c r="G142" i="12"/>
  <c r="L141" i="12"/>
  <c r="O141" i="12" s="1"/>
  <c r="K141" i="12"/>
  <c r="N141" i="12" s="1"/>
  <c r="G141" i="12"/>
  <c r="O140" i="12"/>
  <c r="L140" i="12"/>
  <c r="K140" i="12"/>
  <c r="G140" i="12"/>
  <c r="J140" i="12" s="1"/>
  <c r="L139" i="12"/>
  <c r="O139" i="12" s="1"/>
  <c r="K139" i="12"/>
  <c r="J139" i="12"/>
  <c r="G139" i="12"/>
  <c r="L138" i="12"/>
  <c r="O138" i="12" s="1"/>
  <c r="K138" i="12"/>
  <c r="G138" i="12"/>
  <c r="J138" i="12" s="1"/>
  <c r="L137" i="12"/>
  <c r="K137" i="12"/>
  <c r="N137" i="12" s="1"/>
  <c r="J137" i="12"/>
  <c r="G137" i="12"/>
  <c r="L136" i="12"/>
  <c r="O136" i="12" s="1"/>
  <c r="K136" i="12"/>
  <c r="J136" i="12"/>
  <c r="G136" i="12"/>
  <c r="O135" i="12"/>
  <c r="N135" i="12"/>
  <c r="L135" i="12"/>
  <c r="K135" i="12"/>
  <c r="J135" i="12"/>
  <c r="G135" i="12"/>
  <c r="L134" i="12"/>
  <c r="O134" i="12" s="1"/>
  <c r="K134" i="12"/>
  <c r="N134" i="12" s="1"/>
  <c r="G134" i="12"/>
  <c r="N133" i="12"/>
  <c r="L133" i="12"/>
  <c r="O133" i="12" s="1"/>
  <c r="K133" i="12"/>
  <c r="J133" i="12"/>
  <c r="G133" i="12"/>
  <c r="O132" i="12"/>
  <c r="M132" i="12"/>
  <c r="P132" i="12" s="1"/>
  <c r="L132" i="12"/>
  <c r="K132" i="12"/>
  <c r="N132" i="12" s="1"/>
  <c r="J132" i="12"/>
  <c r="G132" i="12"/>
  <c r="R132" i="12" s="1"/>
  <c r="N131" i="12"/>
  <c r="L131" i="12"/>
  <c r="O131" i="12" s="1"/>
  <c r="K131" i="12"/>
  <c r="J131" i="12"/>
  <c r="G131" i="12"/>
  <c r="L130" i="12"/>
  <c r="O130" i="12" s="1"/>
  <c r="K130" i="12"/>
  <c r="G130" i="12"/>
  <c r="J130" i="12" s="1"/>
  <c r="N129" i="12"/>
  <c r="L129" i="12"/>
  <c r="K129" i="12"/>
  <c r="J129" i="12"/>
  <c r="G129" i="12"/>
  <c r="L128" i="12"/>
  <c r="O128" i="12" s="1"/>
  <c r="K128" i="12"/>
  <c r="N128" i="12" s="1"/>
  <c r="J128" i="12"/>
  <c r="G128" i="12"/>
  <c r="L127" i="12"/>
  <c r="O127" i="12" s="1"/>
  <c r="K127" i="12"/>
  <c r="N127" i="12" s="1"/>
  <c r="G127" i="12"/>
  <c r="J127" i="12" s="1"/>
  <c r="L126" i="12"/>
  <c r="K126" i="12"/>
  <c r="N126" i="12" s="1"/>
  <c r="J126" i="12"/>
  <c r="G126" i="12"/>
  <c r="L125" i="12"/>
  <c r="O125" i="12" s="1"/>
  <c r="K125" i="12"/>
  <c r="J125" i="12"/>
  <c r="G125" i="12"/>
  <c r="O124" i="12"/>
  <c r="L124" i="12"/>
  <c r="K124" i="12"/>
  <c r="J124" i="12"/>
  <c r="G124" i="12"/>
  <c r="L123" i="12"/>
  <c r="O123" i="12" s="1"/>
  <c r="K123" i="12"/>
  <c r="G123" i="12"/>
  <c r="L122" i="12"/>
  <c r="O122" i="12" s="1"/>
  <c r="K122" i="12"/>
  <c r="G122" i="12"/>
  <c r="O121" i="12"/>
  <c r="M121" i="12"/>
  <c r="P121" i="12" s="1"/>
  <c r="L121" i="12"/>
  <c r="K121" i="12"/>
  <c r="N121" i="12" s="1"/>
  <c r="G121" i="12"/>
  <c r="N120" i="12"/>
  <c r="L120" i="12"/>
  <c r="O120" i="12" s="1"/>
  <c r="K120" i="12"/>
  <c r="J120" i="12"/>
  <c r="G120" i="12"/>
  <c r="L119" i="12"/>
  <c r="O119" i="12" s="1"/>
  <c r="K119" i="12"/>
  <c r="N119" i="12" s="1"/>
  <c r="G119" i="12"/>
  <c r="J119" i="12" s="1"/>
  <c r="N118" i="12"/>
  <c r="L118" i="12"/>
  <c r="K118" i="12"/>
  <c r="J118" i="12"/>
  <c r="G118" i="12"/>
  <c r="L117" i="12"/>
  <c r="O117" i="12" s="1"/>
  <c r="K117" i="12"/>
  <c r="J117" i="12"/>
  <c r="G117" i="12"/>
  <c r="O116" i="12"/>
  <c r="L116" i="12"/>
  <c r="K116" i="12"/>
  <c r="J116" i="12"/>
  <c r="G116" i="12"/>
  <c r="L115" i="12"/>
  <c r="O115" i="12" s="1"/>
  <c r="K115" i="12"/>
  <c r="G115" i="12"/>
  <c r="M114" i="12"/>
  <c r="P114" i="12" s="1"/>
  <c r="L114" i="12"/>
  <c r="O114" i="12" s="1"/>
  <c r="K114" i="12"/>
  <c r="N114" i="12" s="1"/>
  <c r="G114" i="12"/>
  <c r="O113" i="12"/>
  <c r="L113" i="12"/>
  <c r="K113" i="12"/>
  <c r="J113" i="12"/>
  <c r="G113" i="12"/>
  <c r="L112" i="12"/>
  <c r="O112" i="12" s="1"/>
  <c r="K112" i="12"/>
  <c r="N112" i="12" s="1"/>
  <c r="J112" i="12"/>
  <c r="G112" i="12"/>
  <c r="R111" i="12"/>
  <c r="L111" i="12"/>
  <c r="K111" i="12"/>
  <c r="G111" i="12"/>
  <c r="L110" i="12"/>
  <c r="O110" i="12" s="1"/>
  <c r="K110" i="12"/>
  <c r="G110" i="12"/>
  <c r="J110" i="12" s="1"/>
  <c r="N109" i="12"/>
  <c r="L109" i="12"/>
  <c r="O109" i="12" s="1"/>
  <c r="K109" i="12"/>
  <c r="J109" i="12"/>
  <c r="L108" i="12"/>
  <c r="O108" i="12" s="1"/>
  <c r="K108" i="12"/>
  <c r="G108" i="12"/>
  <c r="O107" i="12"/>
  <c r="M107" i="12"/>
  <c r="P107" i="12" s="1"/>
  <c r="L107" i="12"/>
  <c r="K107" i="12"/>
  <c r="N107" i="12" s="1"/>
  <c r="G107" i="12"/>
  <c r="N106" i="12"/>
  <c r="L106" i="12"/>
  <c r="O106" i="12" s="1"/>
  <c r="K106" i="12"/>
  <c r="J106" i="12"/>
  <c r="G106" i="12"/>
  <c r="L105" i="12"/>
  <c r="O105" i="12" s="1"/>
  <c r="K105" i="12"/>
  <c r="N105" i="12" s="1"/>
  <c r="G105" i="12"/>
  <c r="J105" i="12" s="1"/>
  <c r="L104" i="12"/>
  <c r="K104" i="12"/>
  <c r="G104" i="12"/>
  <c r="R104" i="12" s="1"/>
  <c r="M103" i="12"/>
  <c r="P103" i="12" s="1"/>
  <c r="L103" i="12"/>
  <c r="O103" i="12" s="1"/>
  <c r="K103" i="12"/>
  <c r="N103" i="12" s="1"/>
  <c r="G103" i="12"/>
  <c r="O102" i="12"/>
  <c r="L102" i="12"/>
  <c r="K102" i="12"/>
  <c r="G102" i="12"/>
  <c r="L101" i="12"/>
  <c r="O101" i="12" s="1"/>
  <c r="K101" i="12"/>
  <c r="N101" i="12" s="1"/>
  <c r="J101" i="12"/>
  <c r="G101" i="12"/>
  <c r="R100" i="12"/>
  <c r="L100" i="12"/>
  <c r="K100" i="12"/>
  <c r="G100" i="12"/>
  <c r="L99" i="12"/>
  <c r="O99" i="12" s="1"/>
  <c r="K99" i="12"/>
  <c r="G99" i="12"/>
  <c r="J99" i="12" s="1"/>
  <c r="M98" i="12"/>
  <c r="P98" i="12" s="1"/>
  <c r="L98" i="12"/>
  <c r="O98" i="12" s="1"/>
  <c r="K98" i="12"/>
  <c r="N98" i="12" s="1"/>
  <c r="J98" i="12"/>
  <c r="G98" i="12"/>
  <c r="R98" i="12" s="1"/>
  <c r="O97" i="12"/>
  <c r="L97" i="12"/>
  <c r="K97" i="12"/>
  <c r="J97" i="12"/>
  <c r="G97" i="12"/>
  <c r="L96" i="12"/>
  <c r="O96" i="12" s="1"/>
  <c r="K96" i="12"/>
  <c r="N96" i="12" s="1"/>
  <c r="J96" i="12"/>
  <c r="G96" i="12"/>
  <c r="O95" i="12"/>
  <c r="M95" i="12"/>
  <c r="P95" i="12" s="1"/>
  <c r="L95" i="12"/>
  <c r="K95" i="12"/>
  <c r="N95" i="12" s="1"/>
  <c r="G95" i="12"/>
  <c r="N94" i="12"/>
  <c r="L94" i="12"/>
  <c r="O94" i="12" s="1"/>
  <c r="K94" i="12"/>
  <c r="G94" i="12"/>
  <c r="J94" i="12" s="1"/>
  <c r="L93" i="12"/>
  <c r="O93" i="12" s="1"/>
  <c r="K93" i="12"/>
  <c r="N93" i="12" s="1"/>
  <c r="J93" i="12"/>
  <c r="L92" i="12"/>
  <c r="O92" i="12" s="1"/>
  <c r="K92" i="12"/>
  <c r="J92" i="12"/>
  <c r="G92" i="12"/>
  <c r="O91" i="12"/>
  <c r="L91" i="12"/>
  <c r="K91" i="12"/>
  <c r="J91" i="12"/>
  <c r="N90" i="12"/>
  <c r="L90" i="12"/>
  <c r="O90" i="12" s="1"/>
  <c r="K90" i="12"/>
  <c r="J90" i="12"/>
  <c r="L89" i="12"/>
  <c r="K89" i="12"/>
  <c r="G89" i="12"/>
  <c r="R89" i="12" s="1"/>
  <c r="N88" i="12"/>
  <c r="L88" i="12"/>
  <c r="O88" i="12" s="1"/>
  <c r="K88" i="12"/>
  <c r="J88" i="12"/>
  <c r="G88" i="12"/>
  <c r="O87" i="12"/>
  <c r="L87" i="12"/>
  <c r="K87" i="12"/>
  <c r="G87" i="12"/>
  <c r="L86" i="12"/>
  <c r="O86" i="12" s="1"/>
  <c r="K86" i="12"/>
  <c r="N86" i="12" s="1"/>
  <c r="G86" i="12"/>
  <c r="J86" i="12" s="1"/>
  <c r="M85" i="12"/>
  <c r="L85" i="12"/>
  <c r="O85" i="12" s="1"/>
  <c r="K85" i="12"/>
  <c r="N85" i="12" s="1"/>
  <c r="J85" i="12"/>
  <c r="O84" i="12"/>
  <c r="L84" i="12"/>
  <c r="K84" i="12"/>
  <c r="J84" i="12"/>
  <c r="G84" i="12"/>
  <c r="O83" i="12"/>
  <c r="L83" i="12"/>
  <c r="K83" i="12"/>
  <c r="J83" i="12"/>
  <c r="G83" i="12"/>
  <c r="O82" i="12"/>
  <c r="L82" i="12"/>
  <c r="K82" i="12"/>
  <c r="J82" i="12"/>
  <c r="L81" i="12"/>
  <c r="O81" i="12" s="1"/>
  <c r="K81" i="12"/>
  <c r="N81" i="12" s="1"/>
  <c r="G81" i="12"/>
  <c r="L80" i="12"/>
  <c r="O80" i="12" s="1"/>
  <c r="K80" i="12"/>
  <c r="N80" i="12" s="1"/>
  <c r="G80" i="12"/>
  <c r="J80" i="12" s="1"/>
  <c r="R79" i="12"/>
  <c r="L79" i="12"/>
  <c r="K79" i="12"/>
  <c r="G79" i="12"/>
  <c r="L78" i="12"/>
  <c r="O78" i="12" s="1"/>
  <c r="K78" i="12"/>
  <c r="J78" i="12"/>
  <c r="S77" i="12"/>
  <c r="O77" i="12"/>
  <c r="O76" i="12" s="1"/>
  <c r="L77" i="12"/>
  <c r="K77" i="12"/>
  <c r="G77" i="12"/>
  <c r="J77" i="12" s="1"/>
  <c r="R76" i="12"/>
  <c r="L76" i="12"/>
  <c r="K76" i="12"/>
  <c r="J76" i="12"/>
  <c r="G76" i="12"/>
  <c r="L75" i="12"/>
  <c r="O75" i="12" s="1"/>
  <c r="K75" i="12"/>
  <c r="N75" i="12" s="1"/>
  <c r="G75" i="12"/>
  <c r="L74" i="12"/>
  <c r="O74" i="12" s="1"/>
  <c r="K74" i="12"/>
  <c r="N74" i="12" s="1"/>
  <c r="J74" i="12"/>
  <c r="L73" i="12"/>
  <c r="K73" i="12"/>
  <c r="N73" i="12" s="1"/>
  <c r="J73" i="12"/>
  <c r="N72" i="12"/>
  <c r="N71" i="12" s="1"/>
  <c r="M72" i="12"/>
  <c r="P72" i="12" s="1"/>
  <c r="L72" i="12"/>
  <c r="O72" i="12" s="1"/>
  <c r="K72" i="12"/>
  <c r="J72" i="12"/>
  <c r="G72" i="12"/>
  <c r="R72" i="12" s="1"/>
  <c r="L71" i="12"/>
  <c r="K71" i="12"/>
  <c r="G71" i="12"/>
  <c r="R71" i="12" s="1"/>
  <c r="L70" i="12"/>
  <c r="O70" i="12" s="1"/>
  <c r="K70" i="12"/>
  <c r="N70" i="12" s="1"/>
  <c r="G70" i="12"/>
  <c r="L69" i="12"/>
  <c r="O69" i="12" s="1"/>
  <c r="K69" i="12"/>
  <c r="N69" i="12" s="1"/>
  <c r="J69" i="12"/>
  <c r="G69" i="12"/>
  <c r="R68" i="12"/>
  <c r="L68" i="12"/>
  <c r="K68" i="12"/>
  <c r="G68" i="12"/>
  <c r="L67" i="12"/>
  <c r="O67" i="12" s="1"/>
  <c r="O66" i="12" s="1"/>
  <c r="K67" i="12"/>
  <c r="G67" i="12"/>
  <c r="J67" i="12" s="1"/>
  <c r="J66" i="12" s="1"/>
  <c r="L66" i="12"/>
  <c r="K66" i="12"/>
  <c r="G66" i="12"/>
  <c r="R66" i="12" s="1"/>
  <c r="M65" i="12"/>
  <c r="L65" i="12"/>
  <c r="O65" i="12" s="1"/>
  <c r="O64" i="12" s="1"/>
  <c r="K65" i="12"/>
  <c r="N65" i="12" s="1"/>
  <c r="N64" i="12" s="1"/>
  <c r="G65" i="12"/>
  <c r="J65" i="12" s="1"/>
  <c r="J64" i="12" s="1"/>
  <c r="R64" i="12"/>
  <c r="L64" i="12"/>
  <c r="K64" i="12"/>
  <c r="G64" i="12"/>
  <c r="R63" i="12"/>
  <c r="L63" i="12"/>
  <c r="K63" i="12"/>
  <c r="G63" i="12"/>
  <c r="O62" i="12"/>
  <c r="L62" i="12"/>
  <c r="K62" i="12"/>
  <c r="J62" i="12"/>
  <c r="G62" i="12"/>
  <c r="O61" i="12"/>
  <c r="L61" i="12"/>
  <c r="K61" i="12"/>
  <c r="G61" i="12"/>
  <c r="L60" i="12"/>
  <c r="O60" i="12" s="1"/>
  <c r="K60" i="12"/>
  <c r="N60" i="12" s="1"/>
  <c r="J60" i="12"/>
  <c r="G60" i="12"/>
  <c r="L59" i="12"/>
  <c r="K59" i="12"/>
  <c r="G59" i="12"/>
  <c r="R59" i="12" s="1"/>
  <c r="M58" i="12"/>
  <c r="P58" i="12" s="1"/>
  <c r="L58" i="12"/>
  <c r="O58" i="12" s="1"/>
  <c r="O57" i="12" s="1"/>
  <c r="K58" i="12"/>
  <c r="N58" i="12" s="1"/>
  <c r="N57" i="12" s="1"/>
  <c r="G58" i="12"/>
  <c r="J58" i="12" s="1"/>
  <c r="J57" i="12" s="1"/>
  <c r="P57" i="12"/>
  <c r="L57" i="12"/>
  <c r="K57" i="12"/>
  <c r="G57" i="12"/>
  <c r="R57" i="12" s="1"/>
  <c r="L56" i="12"/>
  <c r="K56" i="12"/>
  <c r="G56" i="12"/>
  <c r="R56" i="12" s="1"/>
  <c r="O55" i="12"/>
  <c r="N55" i="12"/>
  <c r="L55" i="12"/>
  <c r="K55" i="12"/>
  <c r="J55" i="12"/>
  <c r="G55" i="12"/>
  <c r="L54" i="12"/>
  <c r="O54" i="12" s="1"/>
  <c r="K54" i="12"/>
  <c r="G54" i="12"/>
  <c r="L53" i="12"/>
  <c r="O53" i="12" s="1"/>
  <c r="K53" i="12"/>
  <c r="N53" i="12" s="1"/>
  <c r="G53" i="12"/>
  <c r="J53" i="12" s="1"/>
  <c r="O52" i="12"/>
  <c r="L52" i="12"/>
  <c r="K52" i="12"/>
  <c r="G52" i="12"/>
  <c r="J52" i="12" s="1"/>
  <c r="L51" i="12"/>
  <c r="O51" i="12" s="1"/>
  <c r="K51" i="12"/>
  <c r="J51" i="12"/>
  <c r="G51" i="12"/>
  <c r="L50" i="12"/>
  <c r="O50" i="12" s="1"/>
  <c r="K50" i="12"/>
  <c r="G50" i="12"/>
  <c r="J50" i="12" s="1"/>
  <c r="L49" i="12"/>
  <c r="O49" i="12" s="1"/>
  <c r="K49" i="12"/>
  <c r="J49" i="12"/>
  <c r="G49" i="12"/>
  <c r="O48" i="12"/>
  <c r="N48" i="12"/>
  <c r="L48" i="12"/>
  <c r="K48" i="12"/>
  <c r="J48" i="12"/>
  <c r="G48" i="12"/>
  <c r="L47" i="12"/>
  <c r="O47" i="12" s="1"/>
  <c r="K47" i="12"/>
  <c r="N47" i="12" s="1"/>
  <c r="J47" i="12"/>
  <c r="G47" i="12"/>
  <c r="O46" i="12"/>
  <c r="M46" i="12"/>
  <c r="P46" i="12" s="1"/>
  <c r="L46" i="12"/>
  <c r="K46" i="12"/>
  <c r="N46" i="12" s="1"/>
  <c r="G46" i="12"/>
  <c r="L45" i="12"/>
  <c r="O45" i="12" s="1"/>
  <c r="K45" i="12"/>
  <c r="G45" i="12"/>
  <c r="J45" i="12" s="1"/>
  <c r="L44" i="12"/>
  <c r="O44" i="12" s="1"/>
  <c r="K44" i="12"/>
  <c r="N44" i="12" s="1"/>
  <c r="G44" i="12"/>
  <c r="J44" i="12" s="1"/>
  <c r="M43" i="12"/>
  <c r="L43" i="12"/>
  <c r="O43" i="12" s="1"/>
  <c r="K43" i="12"/>
  <c r="N43" i="12" s="1"/>
  <c r="J43" i="12"/>
  <c r="G43" i="12"/>
  <c r="L42" i="12"/>
  <c r="O42" i="12" s="1"/>
  <c r="K42" i="12"/>
  <c r="J42" i="12"/>
  <c r="G42" i="12"/>
  <c r="L41" i="12"/>
  <c r="O41" i="12" s="1"/>
  <c r="K41" i="12"/>
  <c r="J41" i="12"/>
  <c r="G41" i="12"/>
  <c r="L40" i="12"/>
  <c r="K40" i="12"/>
  <c r="N40" i="12" s="1"/>
  <c r="G40" i="12"/>
  <c r="J40" i="12" s="1"/>
  <c r="L39" i="12"/>
  <c r="K39" i="12"/>
  <c r="G39" i="12"/>
  <c r="R39" i="12" s="1"/>
  <c r="L38" i="12"/>
  <c r="K38" i="12"/>
  <c r="G38" i="12"/>
  <c r="R38" i="12" s="1"/>
  <c r="L37" i="12"/>
  <c r="O37" i="12" s="1"/>
  <c r="K37" i="12"/>
  <c r="G37" i="12"/>
  <c r="L36" i="12"/>
  <c r="O36" i="12" s="1"/>
  <c r="K36" i="12"/>
  <c r="M36" i="12" s="1"/>
  <c r="P36" i="12" s="1"/>
  <c r="J36" i="12"/>
  <c r="G36" i="12"/>
  <c r="L35" i="12"/>
  <c r="O35" i="12" s="1"/>
  <c r="K35" i="12"/>
  <c r="J35" i="12"/>
  <c r="G35" i="12"/>
  <c r="L34" i="12"/>
  <c r="O34" i="12" s="1"/>
  <c r="K34" i="12"/>
  <c r="N34" i="12" s="1"/>
  <c r="G34" i="12"/>
  <c r="J34" i="12" s="1"/>
  <c r="N33" i="12"/>
  <c r="L33" i="12"/>
  <c r="O33" i="12" s="1"/>
  <c r="K33" i="12"/>
  <c r="M33" i="12" s="1"/>
  <c r="J33" i="12"/>
  <c r="G33" i="12"/>
  <c r="N32" i="12"/>
  <c r="L32" i="12"/>
  <c r="O32" i="12" s="1"/>
  <c r="K32" i="12"/>
  <c r="J32" i="12"/>
  <c r="G32" i="12"/>
  <c r="L31" i="12"/>
  <c r="O31" i="12" s="1"/>
  <c r="K31" i="12"/>
  <c r="J31" i="12"/>
  <c r="G31" i="12"/>
  <c r="M30" i="12"/>
  <c r="R30" i="12" s="1"/>
  <c r="L30" i="12"/>
  <c r="O30" i="12" s="1"/>
  <c r="K30" i="12"/>
  <c r="N30" i="12" s="1"/>
  <c r="G30" i="12"/>
  <c r="J30" i="12" s="1"/>
  <c r="L29" i="12"/>
  <c r="O29" i="12" s="1"/>
  <c r="K29" i="12"/>
  <c r="G29" i="12"/>
  <c r="J29" i="12" s="1"/>
  <c r="N28" i="12"/>
  <c r="L28" i="12"/>
  <c r="O28" i="12" s="1"/>
  <c r="K28" i="12"/>
  <c r="J28" i="12"/>
  <c r="G28" i="12"/>
  <c r="L27" i="12"/>
  <c r="K27" i="12"/>
  <c r="G27" i="12"/>
  <c r="R27" i="12" s="1"/>
  <c r="L26" i="12"/>
  <c r="K26" i="12"/>
  <c r="G26" i="12"/>
  <c r="R26" i="12" s="1"/>
  <c r="L25" i="12"/>
  <c r="O25" i="12" s="1"/>
  <c r="K25" i="12"/>
  <c r="J25" i="12"/>
  <c r="G25" i="12"/>
  <c r="L24" i="12"/>
  <c r="O24" i="12" s="1"/>
  <c r="K24" i="12"/>
  <c r="N24" i="12" s="1"/>
  <c r="G24" i="12"/>
  <c r="J24" i="12" s="1"/>
  <c r="J23" i="12" s="1"/>
  <c r="R23" i="12"/>
  <c r="L23" i="12"/>
  <c r="K23" i="12"/>
  <c r="L22" i="12"/>
  <c r="O22" i="12" s="1"/>
  <c r="K22" i="12"/>
  <c r="N22" i="12" s="1"/>
  <c r="G22" i="12"/>
  <c r="J22" i="12" s="1"/>
  <c r="L21" i="12"/>
  <c r="O21" i="12" s="1"/>
  <c r="K21" i="12"/>
  <c r="J21" i="12"/>
  <c r="G21" i="12"/>
  <c r="O20" i="12"/>
  <c r="N20" i="12"/>
  <c r="L20" i="12"/>
  <c r="K20" i="12"/>
  <c r="M20" i="12" s="1"/>
  <c r="P20" i="12" s="1"/>
  <c r="J20" i="12"/>
  <c r="G20" i="12"/>
  <c r="R20" i="12" s="1"/>
  <c r="L19" i="12"/>
  <c r="O19" i="12" s="1"/>
  <c r="K19" i="12"/>
  <c r="J19" i="12"/>
  <c r="J18" i="12" s="1"/>
  <c r="G19" i="12"/>
  <c r="C199" i="11"/>
  <c r="B199" i="11"/>
  <c r="A199" i="11"/>
  <c r="C198" i="11"/>
  <c r="B198" i="11"/>
  <c r="A198" i="11"/>
  <c r="C197" i="11"/>
  <c r="B197" i="11"/>
  <c r="A197" i="11"/>
  <c r="C196" i="11"/>
  <c r="B196" i="11"/>
  <c r="A196" i="11"/>
  <c r="C195" i="11"/>
  <c r="B195" i="11"/>
  <c r="A195" i="11"/>
  <c r="C194" i="11"/>
  <c r="B194" i="11"/>
  <c r="A194" i="11"/>
  <c r="C193" i="11"/>
  <c r="B193" i="11"/>
  <c r="A193" i="11"/>
  <c r="C192" i="11"/>
  <c r="B192" i="11"/>
  <c r="A192" i="11"/>
  <c r="C191" i="11"/>
  <c r="B191" i="11"/>
  <c r="A191" i="11"/>
  <c r="C190" i="11"/>
  <c r="B190" i="11"/>
  <c r="A190" i="11"/>
  <c r="C189" i="11"/>
  <c r="B189" i="11"/>
  <c r="A189" i="11"/>
  <c r="C188" i="11"/>
  <c r="B188" i="11"/>
  <c r="A188" i="11"/>
  <c r="B187" i="11"/>
  <c r="A187" i="11"/>
  <c r="F182" i="11"/>
  <c r="F103" i="11"/>
  <c r="F100" i="11"/>
  <c r="D95" i="11"/>
  <c r="G75" i="11"/>
  <c r="F75" i="11"/>
  <c r="E73" i="11"/>
  <c r="F71" i="11"/>
  <c r="I67" i="11"/>
  <c r="F65" i="11"/>
  <c r="G65" i="11" s="1"/>
  <c r="E48" i="11"/>
  <c r="K47" i="11"/>
  <c r="J47" i="11"/>
  <c r="I47" i="11"/>
  <c r="H47" i="11"/>
  <c r="G47" i="11"/>
  <c r="F47" i="11"/>
  <c r="E47" i="11"/>
  <c r="G67" i="11" s="1"/>
  <c r="H67" i="11" s="1"/>
  <c r="F41" i="11"/>
  <c r="G40" i="11"/>
  <c r="G41" i="11" s="1"/>
  <c r="H41" i="11" s="1"/>
  <c r="F12" i="11"/>
  <c r="G9" i="11"/>
  <c r="F9" i="11"/>
  <c r="L212" i="10"/>
  <c r="K212" i="10"/>
  <c r="H212" i="10"/>
  <c r="L211" i="10"/>
  <c r="K211" i="10"/>
  <c r="H211" i="10"/>
  <c r="I211" i="10" s="1"/>
  <c r="G211" i="10"/>
  <c r="L210" i="10"/>
  <c r="K210" i="10"/>
  <c r="H210" i="10"/>
  <c r="I210" i="10" s="1"/>
  <c r="G210" i="10"/>
  <c r="L209" i="10"/>
  <c r="K209" i="10"/>
  <c r="H209" i="10"/>
  <c r="I209" i="10" s="1"/>
  <c r="G209" i="10"/>
  <c r="J209" i="10" s="1"/>
  <c r="L208" i="10"/>
  <c r="K208" i="10"/>
  <c r="M208" i="10" s="1"/>
  <c r="H208" i="10"/>
  <c r="I208" i="10" s="1"/>
  <c r="G208" i="10"/>
  <c r="L207" i="10"/>
  <c r="O207" i="10" s="1"/>
  <c r="K207" i="10"/>
  <c r="H207" i="10"/>
  <c r="I207" i="10" s="1"/>
  <c r="G207" i="10"/>
  <c r="L206" i="10"/>
  <c r="M206" i="10" s="1"/>
  <c r="H206" i="10"/>
  <c r="I206" i="10" s="1"/>
  <c r="L205" i="10"/>
  <c r="K205" i="10"/>
  <c r="H205" i="10"/>
  <c r="L204" i="10"/>
  <c r="K204" i="10"/>
  <c r="H204" i="10"/>
  <c r="G204" i="10"/>
  <c r="L203" i="10"/>
  <c r="K203" i="10"/>
  <c r="H203" i="10"/>
  <c r="G203" i="10"/>
  <c r="L202" i="10"/>
  <c r="K202" i="10"/>
  <c r="H202" i="10"/>
  <c r="I202" i="10" s="1"/>
  <c r="G202" i="10"/>
  <c r="L201" i="10"/>
  <c r="K201" i="10"/>
  <c r="M201" i="10" s="1"/>
  <c r="H201" i="10"/>
  <c r="G201" i="10"/>
  <c r="Q200" i="10"/>
  <c r="L200" i="10"/>
  <c r="K200" i="10"/>
  <c r="G200" i="10"/>
  <c r="L199" i="10"/>
  <c r="O199" i="10" s="1"/>
  <c r="K199" i="10"/>
  <c r="J199" i="10"/>
  <c r="L198" i="10"/>
  <c r="O198" i="10" s="1"/>
  <c r="K198" i="10"/>
  <c r="J198" i="10"/>
  <c r="O197" i="10"/>
  <c r="L197" i="10"/>
  <c r="K197" i="10"/>
  <c r="N197" i="10" s="1"/>
  <c r="J197" i="10"/>
  <c r="L196" i="10"/>
  <c r="O196" i="10" s="1"/>
  <c r="K196" i="10"/>
  <c r="M196" i="10" s="1"/>
  <c r="P196" i="10" s="1"/>
  <c r="J196" i="10"/>
  <c r="G196" i="10"/>
  <c r="L195" i="10"/>
  <c r="O195" i="10" s="1"/>
  <c r="K195" i="10"/>
  <c r="N195" i="10" s="1"/>
  <c r="J195" i="10"/>
  <c r="G195" i="10"/>
  <c r="R194" i="10"/>
  <c r="L194" i="10"/>
  <c r="K194" i="10"/>
  <c r="G194" i="10"/>
  <c r="L193" i="10"/>
  <c r="O193" i="10" s="1"/>
  <c r="K193" i="10"/>
  <c r="G193" i="10"/>
  <c r="J193" i="10" s="1"/>
  <c r="L192" i="10"/>
  <c r="O192" i="10" s="1"/>
  <c r="K192" i="10"/>
  <c r="N192" i="10" s="1"/>
  <c r="J192" i="10"/>
  <c r="G192" i="10"/>
  <c r="L191" i="10"/>
  <c r="O191" i="10" s="1"/>
  <c r="K191" i="10"/>
  <c r="N191" i="10" s="1"/>
  <c r="J191" i="10"/>
  <c r="G191" i="10"/>
  <c r="L190" i="10"/>
  <c r="O190" i="10" s="1"/>
  <c r="K190" i="10"/>
  <c r="J190" i="10"/>
  <c r="G190" i="10"/>
  <c r="O189" i="10"/>
  <c r="M189" i="10"/>
  <c r="P189" i="10" s="1"/>
  <c r="L189" i="10"/>
  <c r="K189" i="10"/>
  <c r="N189" i="10" s="1"/>
  <c r="G189" i="10"/>
  <c r="N188" i="10"/>
  <c r="L188" i="10"/>
  <c r="O188" i="10" s="1"/>
  <c r="K188" i="10"/>
  <c r="M188" i="10" s="1"/>
  <c r="P188" i="10" s="1"/>
  <c r="G188" i="10"/>
  <c r="L187" i="10"/>
  <c r="K187" i="10"/>
  <c r="N187" i="10" s="1"/>
  <c r="G187" i="10"/>
  <c r="L186" i="10"/>
  <c r="O186" i="10" s="1"/>
  <c r="K186" i="10"/>
  <c r="J186" i="10"/>
  <c r="G186" i="10"/>
  <c r="L185" i="10"/>
  <c r="O185" i="10" s="1"/>
  <c r="K185" i="10"/>
  <c r="G185" i="10"/>
  <c r="J185" i="10" s="1"/>
  <c r="L184" i="10"/>
  <c r="O184" i="10" s="1"/>
  <c r="K184" i="10"/>
  <c r="N184" i="10" s="1"/>
  <c r="J184" i="10"/>
  <c r="G184" i="10"/>
  <c r="L183" i="10"/>
  <c r="K183" i="10"/>
  <c r="G183" i="10"/>
  <c r="R183" i="10" s="1"/>
  <c r="L182" i="10"/>
  <c r="O182" i="10" s="1"/>
  <c r="K182" i="10"/>
  <c r="G182" i="10"/>
  <c r="L181" i="10"/>
  <c r="O181" i="10" s="1"/>
  <c r="K181" i="10"/>
  <c r="N181" i="10" s="1"/>
  <c r="J181" i="10"/>
  <c r="G181" i="10"/>
  <c r="L180" i="10"/>
  <c r="O180" i="10" s="1"/>
  <c r="K180" i="10"/>
  <c r="N180" i="10" s="1"/>
  <c r="G180" i="10"/>
  <c r="J180" i="10" s="1"/>
  <c r="L179" i="10"/>
  <c r="K179" i="10"/>
  <c r="N179" i="10" s="1"/>
  <c r="G179" i="10"/>
  <c r="J179" i="10" s="1"/>
  <c r="L178" i="10"/>
  <c r="O178" i="10" s="1"/>
  <c r="K178" i="10"/>
  <c r="G178" i="10"/>
  <c r="J178" i="10" s="1"/>
  <c r="L177" i="10"/>
  <c r="O177" i="10" s="1"/>
  <c r="K177" i="10"/>
  <c r="J177" i="10"/>
  <c r="G177" i="10"/>
  <c r="R176" i="10"/>
  <c r="L176" i="10"/>
  <c r="K176" i="10"/>
  <c r="G176" i="10"/>
  <c r="L175" i="10"/>
  <c r="K175" i="10"/>
  <c r="N175" i="10" s="1"/>
  <c r="G175" i="10"/>
  <c r="N174" i="10"/>
  <c r="L174" i="10"/>
  <c r="K174" i="10"/>
  <c r="G174" i="10"/>
  <c r="J174" i="10" s="1"/>
  <c r="O173" i="10"/>
  <c r="N173" i="10"/>
  <c r="L173" i="10"/>
  <c r="K173" i="10"/>
  <c r="M173" i="10" s="1"/>
  <c r="P173" i="10" s="1"/>
  <c r="G173" i="10"/>
  <c r="L172" i="10"/>
  <c r="O172" i="10" s="1"/>
  <c r="K172" i="10"/>
  <c r="J172" i="10"/>
  <c r="G172" i="10"/>
  <c r="L171" i="10"/>
  <c r="K171" i="10"/>
  <c r="N171" i="10" s="1"/>
  <c r="G171" i="10"/>
  <c r="J171" i="10" s="1"/>
  <c r="L170" i="10"/>
  <c r="K170" i="10"/>
  <c r="N170" i="10" s="1"/>
  <c r="G170" i="10"/>
  <c r="L169" i="10"/>
  <c r="K169" i="10"/>
  <c r="G169" i="10"/>
  <c r="R169" i="10" s="1"/>
  <c r="L168" i="10"/>
  <c r="K168" i="10"/>
  <c r="G168" i="10"/>
  <c r="R168" i="10" s="1"/>
  <c r="L167" i="10"/>
  <c r="O167" i="10" s="1"/>
  <c r="K167" i="10"/>
  <c r="J167" i="10"/>
  <c r="L166" i="10"/>
  <c r="O166" i="10" s="1"/>
  <c r="K166" i="10"/>
  <c r="J166" i="10"/>
  <c r="G166" i="10"/>
  <c r="L165" i="10"/>
  <c r="O165" i="10" s="1"/>
  <c r="K165" i="10"/>
  <c r="J165" i="10"/>
  <c r="L164" i="10"/>
  <c r="O164" i="10" s="1"/>
  <c r="K164" i="10"/>
  <c r="G164" i="10"/>
  <c r="L163" i="10"/>
  <c r="O163" i="10" s="1"/>
  <c r="K163" i="10"/>
  <c r="G163" i="10"/>
  <c r="O162" i="10"/>
  <c r="L162" i="10"/>
  <c r="K162" i="10"/>
  <c r="G162" i="10"/>
  <c r="L161" i="10"/>
  <c r="O161" i="10" s="1"/>
  <c r="K161" i="10"/>
  <c r="N161" i="10" s="1"/>
  <c r="G161" i="10"/>
  <c r="J161" i="10" s="1"/>
  <c r="R160" i="10"/>
  <c r="L160" i="10"/>
  <c r="K160" i="10"/>
  <c r="G160" i="10"/>
  <c r="L159" i="10"/>
  <c r="O159" i="10" s="1"/>
  <c r="K159" i="10"/>
  <c r="G159" i="10"/>
  <c r="J159" i="10" s="1"/>
  <c r="L158" i="10"/>
  <c r="O158" i="10" s="1"/>
  <c r="K158" i="10"/>
  <c r="N158" i="10" s="1"/>
  <c r="J158" i="10"/>
  <c r="G158" i="10"/>
  <c r="L157" i="10"/>
  <c r="O157" i="10" s="1"/>
  <c r="K157" i="10"/>
  <c r="M157" i="10" s="1"/>
  <c r="J157" i="10"/>
  <c r="G157" i="10"/>
  <c r="L156" i="10"/>
  <c r="O156" i="10" s="1"/>
  <c r="K156" i="10"/>
  <c r="N156" i="10" s="1"/>
  <c r="J156" i="10"/>
  <c r="G156" i="10"/>
  <c r="L155" i="10"/>
  <c r="O155" i="10" s="1"/>
  <c r="K155" i="10"/>
  <c r="N155" i="10" s="1"/>
  <c r="J155" i="10"/>
  <c r="G155" i="10"/>
  <c r="N154" i="10"/>
  <c r="L154" i="10"/>
  <c r="O154" i="10" s="1"/>
  <c r="K154" i="10"/>
  <c r="J154" i="10"/>
  <c r="G154" i="10"/>
  <c r="L153" i="10"/>
  <c r="O153" i="10" s="1"/>
  <c r="K153" i="10"/>
  <c r="G153" i="10"/>
  <c r="J153" i="10" s="1"/>
  <c r="L152" i="10"/>
  <c r="K152" i="10"/>
  <c r="N152" i="10" s="1"/>
  <c r="G152" i="10"/>
  <c r="J152" i="10" s="1"/>
  <c r="L151" i="10"/>
  <c r="K151" i="10"/>
  <c r="N151" i="10" s="1"/>
  <c r="G151" i="10"/>
  <c r="J151" i="10" s="1"/>
  <c r="O150" i="10"/>
  <c r="L150" i="10"/>
  <c r="K150" i="10"/>
  <c r="M150" i="10" s="1"/>
  <c r="P150" i="10" s="1"/>
  <c r="J150" i="10"/>
  <c r="G150" i="10"/>
  <c r="L149" i="10"/>
  <c r="O149" i="10" s="1"/>
  <c r="K149" i="10"/>
  <c r="G149" i="10"/>
  <c r="J149" i="10" s="1"/>
  <c r="R148" i="10"/>
  <c r="L148" i="10"/>
  <c r="K148" i="10"/>
  <c r="G148" i="10"/>
  <c r="L147" i="10"/>
  <c r="O147" i="10" s="1"/>
  <c r="K147" i="10"/>
  <c r="G147" i="10"/>
  <c r="J147" i="10" s="1"/>
  <c r="O146" i="10"/>
  <c r="L146" i="10"/>
  <c r="K146" i="10"/>
  <c r="M146" i="10" s="1"/>
  <c r="J146" i="10"/>
  <c r="G146" i="10"/>
  <c r="L145" i="10"/>
  <c r="O145" i="10" s="1"/>
  <c r="K145" i="10"/>
  <c r="N145" i="10" s="1"/>
  <c r="J145" i="10"/>
  <c r="G145" i="10"/>
  <c r="L144" i="10"/>
  <c r="O144" i="10" s="1"/>
  <c r="K144" i="10"/>
  <c r="G144" i="10"/>
  <c r="J144" i="10" s="1"/>
  <c r="N143" i="10"/>
  <c r="L143" i="10"/>
  <c r="K143" i="10"/>
  <c r="G143" i="10"/>
  <c r="L142" i="10"/>
  <c r="K142" i="10"/>
  <c r="N142" i="10" s="1"/>
  <c r="G142" i="10"/>
  <c r="J142" i="10" s="1"/>
  <c r="L141" i="10"/>
  <c r="O141" i="10" s="1"/>
  <c r="K141" i="10"/>
  <c r="J141" i="10"/>
  <c r="G141" i="10"/>
  <c r="L140" i="10"/>
  <c r="O140" i="10" s="1"/>
  <c r="K140" i="10"/>
  <c r="G140" i="10"/>
  <c r="J140" i="10" s="1"/>
  <c r="L139" i="10"/>
  <c r="O139" i="10" s="1"/>
  <c r="K139" i="10"/>
  <c r="M139" i="10" s="1"/>
  <c r="P139" i="10" s="1"/>
  <c r="G139" i="10"/>
  <c r="L138" i="10"/>
  <c r="O138" i="10" s="1"/>
  <c r="K138" i="10"/>
  <c r="G138" i="10"/>
  <c r="J138" i="10" s="1"/>
  <c r="L137" i="10"/>
  <c r="O137" i="10" s="1"/>
  <c r="K137" i="10"/>
  <c r="J137" i="10"/>
  <c r="G137" i="10"/>
  <c r="L136" i="10"/>
  <c r="O136" i="10" s="1"/>
  <c r="K136" i="10"/>
  <c r="G136" i="10"/>
  <c r="J136" i="10" s="1"/>
  <c r="N135" i="10"/>
  <c r="M135" i="10"/>
  <c r="P135" i="10" s="1"/>
  <c r="L135" i="10"/>
  <c r="O135" i="10" s="1"/>
  <c r="K135" i="10"/>
  <c r="J135" i="10"/>
  <c r="G135" i="10"/>
  <c r="R135" i="10" s="1"/>
  <c r="L134" i="10"/>
  <c r="K134" i="10"/>
  <c r="N134" i="10" s="1"/>
  <c r="G134" i="10"/>
  <c r="N133" i="10"/>
  <c r="L133" i="10"/>
  <c r="O133" i="10" s="1"/>
  <c r="K133" i="10"/>
  <c r="J133" i="10"/>
  <c r="G133" i="10"/>
  <c r="L132" i="10"/>
  <c r="O132" i="10" s="1"/>
  <c r="K132" i="10"/>
  <c r="J132" i="10"/>
  <c r="G132" i="10"/>
  <c r="L131" i="10"/>
  <c r="O131" i="10" s="1"/>
  <c r="K131" i="10"/>
  <c r="N131" i="10" s="1"/>
  <c r="J131" i="10"/>
  <c r="G131" i="10"/>
  <c r="L130" i="10"/>
  <c r="O130" i="10" s="1"/>
  <c r="K130" i="10"/>
  <c r="N130" i="10" s="1"/>
  <c r="J130" i="10"/>
  <c r="G130" i="10"/>
  <c r="O129" i="10"/>
  <c r="M129" i="10"/>
  <c r="P129" i="10" s="1"/>
  <c r="L129" i="10"/>
  <c r="K129" i="10"/>
  <c r="N129" i="10" s="1"/>
  <c r="G129" i="10"/>
  <c r="J129" i="10" s="1"/>
  <c r="N128" i="10"/>
  <c r="L128" i="10"/>
  <c r="K128" i="10"/>
  <c r="G128" i="10"/>
  <c r="J128" i="10" s="1"/>
  <c r="L127" i="10"/>
  <c r="O127" i="10" s="1"/>
  <c r="K127" i="10"/>
  <c r="G127" i="10"/>
  <c r="J127" i="10" s="1"/>
  <c r="L126" i="10"/>
  <c r="O126" i="10" s="1"/>
  <c r="K126" i="10"/>
  <c r="J126" i="10"/>
  <c r="G126" i="10"/>
  <c r="L125" i="10"/>
  <c r="O125" i="10" s="1"/>
  <c r="K125" i="10"/>
  <c r="G125" i="10"/>
  <c r="J125" i="10" s="1"/>
  <c r="L124" i="10"/>
  <c r="K124" i="10"/>
  <c r="N124" i="10" s="1"/>
  <c r="J124" i="10"/>
  <c r="G124" i="10"/>
  <c r="L123" i="10"/>
  <c r="O123" i="10" s="1"/>
  <c r="K123" i="10"/>
  <c r="J123" i="10"/>
  <c r="G123" i="10"/>
  <c r="N122" i="10"/>
  <c r="L122" i="10"/>
  <c r="O122" i="10" s="1"/>
  <c r="K122" i="10"/>
  <c r="J122" i="10"/>
  <c r="G122" i="10"/>
  <c r="L121" i="10"/>
  <c r="O121" i="10" s="1"/>
  <c r="K121" i="10"/>
  <c r="N121" i="10" s="1"/>
  <c r="G121" i="10"/>
  <c r="J121" i="10" s="1"/>
  <c r="L120" i="10"/>
  <c r="K120" i="10"/>
  <c r="N120" i="10" s="1"/>
  <c r="G120" i="10"/>
  <c r="J120" i="10" s="1"/>
  <c r="L119" i="10"/>
  <c r="K119" i="10"/>
  <c r="N119" i="10" s="1"/>
  <c r="G119" i="10"/>
  <c r="J119" i="10" s="1"/>
  <c r="L118" i="10"/>
  <c r="O118" i="10" s="1"/>
  <c r="K118" i="10"/>
  <c r="J118" i="10"/>
  <c r="G118" i="10"/>
  <c r="L117" i="10"/>
  <c r="O117" i="10" s="1"/>
  <c r="K117" i="10"/>
  <c r="G117" i="10"/>
  <c r="J117" i="10" s="1"/>
  <c r="N116" i="10"/>
  <c r="L116" i="10"/>
  <c r="K116" i="10"/>
  <c r="J116" i="10"/>
  <c r="G116" i="10"/>
  <c r="L115" i="10"/>
  <c r="O115" i="10" s="1"/>
  <c r="K115" i="10"/>
  <c r="J115" i="10"/>
  <c r="G115" i="10"/>
  <c r="O114" i="10"/>
  <c r="L114" i="10"/>
  <c r="K114" i="10"/>
  <c r="N114" i="10" s="1"/>
  <c r="J114" i="10"/>
  <c r="G114" i="10"/>
  <c r="L113" i="10"/>
  <c r="O113" i="10" s="1"/>
  <c r="K113" i="10"/>
  <c r="N113" i="10" s="1"/>
  <c r="G113" i="10"/>
  <c r="J113" i="10" s="1"/>
  <c r="L112" i="10"/>
  <c r="K112" i="10"/>
  <c r="N112" i="10" s="1"/>
  <c r="G112" i="10"/>
  <c r="J112" i="10" s="1"/>
  <c r="R111" i="10"/>
  <c r="L111" i="10"/>
  <c r="K111" i="10"/>
  <c r="G111" i="10"/>
  <c r="L110" i="10"/>
  <c r="O110" i="10" s="1"/>
  <c r="K110" i="10"/>
  <c r="J110" i="10"/>
  <c r="G110" i="10"/>
  <c r="O109" i="10"/>
  <c r="L109" i="10"/>
  <c r="K109" i="10"/>
  <c r="M109" i="10" s="1"/>
  <c r="R109" i="10" s="1"/>
  <c r="J109" i="10"/>
  <c r="L108" i="10"/>
  <c r="O108" i="10" s="1"/>
  <c r="K108" i="10"/>
  <c r="J108" i="10"/>
  <c r="G108" i="10"/>
  <c r="L107" i="10"/>
  <c r="O107" i="10" s="1"/>
  <c r="K107" i="10"/>
  <c r="G107" i="10"/>
  <c r="J107" i="10" s="1"/>
  <c r="N106" i="10"/>
  <c r="L106" i="10"/>
  <c r="O106" i="10" s="1"/>
  <c r="K106" i="10"/>
  <c r="J106" i="10"/>
  <c r="G106" i="10"/>
  <c r="L105" i="10"/>
  <c r="O105" i="10" s="1"/>
  <c r="O104" i="10" s="1"/>
  <c r="K105" i="10"/>
  <c r="M105" i="10" s="1"/>
  <c r="J105" i="10"/>
  <c r="G105" i="10"/>
  <c r="L104" i="10"/>
  <c r="K104" i="10"/>
  <c r="G104" i="10"/>
  <c r="R104" i="10" s="1"/>
  <c r="L103" i="10"/>
  <c r="O103" i="10" s="1"/>
  <c r="K103" i="10"/>
  <c r="N103" i="10" s="1"/>
  <c r="J103" i="10"/>
  <c r="G103" i="10"/>
  <c r="L102" i="10"/>
  <c r="K102" i="10"/>
  <c r="N102" i="10" s="1"/>
  <c r="G102" i="10"/>
  <c r="J102" i="10" s="1"/>
  <c r="N101" i="10"/>
  <c r="L101" i="10"/>
  <c r="K101" i="10"/>
  <c r="G101" i="10"/>
  <c r="J101" i="10" s="1"/>
  <c r="J100" i="10" s="1"/>
  <c r="R100" i="10"/>
  <c r="L100" i="10"/>
  <c r="K100" i="10"/>
  <c r="G100" i="10"/>
  <c r="L99" i="10"/>
  <c r="O99" i="10" s="1"/>
  <c r="K99" i="10"/>
  <c r="J99" i="10"/>
  <c r="G99" i="10"/>
  <c r="O98" i="10"/>
  <c r="L98" i="10"/>
  <c r="K98" i="10"/>
  <c r="M98" i="10" s="1"/>
  <c r="P98" i="10" s="1"/>
  <c r="J98" i="10"/>
  <c r="G98" i="10"/>
  <c r="L97" i="10"/>
  <c r="K97" i="10"/>
  <c r="N97" i="10" s="1"/>
  <c r="G97" i="10"/>
  <c r="N96" i="10"/>
  <c r="L96" i="10"/>
  <c r="O96" i="10" s="1"/>
  <c r="K96" i="10"/>
  <c r="G96" i="10"/>
  <c r="J96" i="10" s="1"/>
  <c r="O95" i="10"/>
  <c r="L95" i="10"/>
  <c r="K95" i="10"/>
  <c r="G95" i="10"/>
  <c r="J95" i="10" s="1"/>
  <c r="L94" i="10"/>
  <c r="O94" i="10" s="1"/>
  <c r="K94" i="10"/>
  <c r="J94" i="10"/>
  <c r="G94" i="10"/>
  <c r="L93" i="10"/>
  <c r="O93" i="10" s="1"/>
  <c r="K93" i="10"/>
  <c r="J93" i="10"/>
  <c r="L92" i="10"/>
  <c r="O92" i="10" s="1"/>
  <c r="K92" i="10"/>
  <c r="G92" i="10"/>
  <c r="L91" i="10"/>
  <c r="O91" i="10" s="1"/>
  <c r="K91" i="10"/>
  <c r="J91" i="10"/>
  <c r="L90" i="10"/>
  <c r="K90" i="10"/>
  <c r="N90" i="10" s="1"/>
  <c r="J90" i="10"/>
  <c r="L89" i="10"/>
  <c r="K89" i="10"/>
  <c r="G89" i="10"/>
  <c r="R89" i="10" s="1"/>
  <c r="N88" i="10"/>
  <c r="L88" i="10"/>
  <c r="K88" i="10"/>
  <c r="J88" i="10"/>
  <c r="G88" i="10"/>
  <c r="L87" i="10"/>
  <c r="O87" i="10" s="1"/>
  <c r="K87" i="10"/>
  <c r="J87" i="10"/>
  <c r="G87" i="10"/>
  <c r="L86" i="10"/>
  <c r="O86" i="10" s="1"/>
  <c r="K86" i="10"/>
  <c r="N86" i="10" s="1"/>
  <c r="J86" i="10"/>
  <c r="G86" i="10"/>
  <c r="L85" i="10"/>
  <c r="K85" i="10"/>
  <c r="N85" i="10" s="1"/>
  <c r="J85" i="10"/>
  <c r="L84" i="10"/>
  <c r="O84" i="10" s="1"/>
  <c r="K84" i="10"/>
  <c r="G84" i="10"/>
  <c r="J84" i="10" s="1"/>
  <c r="L83" i="10"/>
  <c r="O83" i="10" s="1"/>
  <c r="K83" i="10"/>
  <c r="N83" i="10" s="1"/>
  <c r="J83" i="10"/>
  <c r="G83" i="10"/>
  <c r="L82" i="10"/>
  <c r="O82" i="10" s="1"/>
  <c r="K82" i="10"/>
  <c r="J82" i="10"/>
  <c r="N81" i="10"/>
  <c r="L81" i="10"/>
  <c r="K81" i="10"/>
  <c r="J81" i="10"/>
  <c r="G81" i="10"/>
  <c r="N80" i="10"/>
  <c r="L80" i="10"/>
  <c r="O80" i="10" s="1"/>
  <c r="K80" i="10"/>
  <c r="J80" i="10"/>
  <c r="G80" i="10"/>
  <c r="R79" i="10"/>
  <c r="L79" i="10"/>
  <c r="K79" i="10"/>
  <c r="G79" i="10"/>
  <c r="L78" i="10"/>
  <c r="O78" i="10" s="1"/>
  <c r="K78" i="10"/>
  <c r="J78" i="10"/>
  <c r="O77" i="10"/>
  <c r="O76" i="10" s="1"/>
  <c r="L77" i="10"/>
  <c r="K77" i="10"/>
  <c r="G77" i="10"/>
  <c r="L76" i="10"/>
  <c r="K76" i="10"/>
  <c r="G76" i="10"/>
  <c r="R76" i="10" s="1"/>
  <c r="N75" i="10"/>
  <c r="L75" i="10"/>
  <c r="K75" i="10"/>
  <c r="G75" i="10"/>
  <c r="J75" i="10" s="1"/>
  <c r="L74" i="10"/>
  <c r="O74" i="10" s="1"/>
  <c r="K74" i="10"/>
  <c r="J74" i="10"/>
  <c r="L73" i="10"/>
  <c r="O73" i="10" s="1"/>
  <c r="K73" i="10"/>
  <c r="J73" i="10"/>
  <c r="L72" i="10"/>
  <c r="O72" i="10" s="1"/>
  <c r="K72" i="10"/>
  <c r="G72" i="10"/>
  <c r="L71" i="10"/>
  <c r="K71" i="10"/>
  <c r="G71" i="10"/>
  <c r="R71" i="10" s="1"/>
  <c r="L70" i="10"/>
  <c r="O70" i="10" s="1"/>
  <c r="K70" i="10"/>
  <c r="J70" i="10"/>
  <c r="G70" i="10"/>
  <c r="L69" i="10"/>
  <c r="O69" i="10" s="1"/>
  <c r="O68" i="10" s="1"/>
  <c r="K69" i="10"/>
  <c r="G69" i="10"/>
  <c r="J69" i="10" s="1"/>
  <c r="J68" i="10" s="1"/>
  <c r="L68" i="10"/>
  <c r="K68" i="10"/>
  <c r="G68" i="10"/>
  <c r="R68" i="10" s="1"/>
  <c r="L67" i="10"/>
  <c r="O67" i="10" s="1"/>
  <c r="O66" i="10" s="1"/>
  <c r="K67" i="10"/>
  <c r="N67" i="10" s="1"/>
  <c r="N66" i="10" s="1"/>
  <c r="G67" i="10"/>
  <c r="J67" i="10" s="1"/>
  <c r="J66" i="10" s="1"/>
  <c r="R66" i="10"/>
  <c r="L66" i="10"/>
  <c r="K66" i="10"/>
  <c r="G66" i="10"/>
  <c r="L65" i="10"/>
  <c r="O65" i="10" s="1"/>
  <c r="O64" i="10" s="1"/>
  <c r="K65" i="10"/>
  <c r="G65" i="10"/>
  <c r="J65" i="10" s="1"/>
  <c r="L64" i="10"/>
  <c r="K64" i="10"/>
  <c r="J64" i="10"/>
  <c r="J63" i="10" s="1"/>
  <c r="G64" i="10"/>
  <c r="R64" i="10" s="1"/>
  <c r="L63" i="10"/>
  <c r="K63" i="10"/>
  <c r="G63" i="10"/>
  <c r="R63" i="10" s="1"/>
  <c r="L62" i="10"/>
  <c r="K62" i="10"/>
  <c r="N62" i="10" s="1"/>
  <c r="G62" i="10"/>
  <c r="N61" i="10"/>
  <c r="L61" i="10"/>
  <c r="O61" i="10" s="1"/>
  <c r="K61" i="10"/>
  <c r="G61" i="10"/>
  <c r="J61" i="10" s="1"/>
  <c r="L60" i="10"/>
  <c r="O60" i="10" s="1"/>
  <c r="K60" i="10"/>
  <c r="G60" i="10"/>
  <c r="J60" i="10" s="1"/>
  <c r="L59" i="10"/>
  <c r="K59" i="10"/>
  <c r="G59" i="10"/>
  <c r="R59" i="10" s="1"/>
  <c r="L58" i="10"/>
  <c r="O58" i="10" s="1"/>
  <c r="O57" i="10" s="1"/>
  <c r="K58" i="10"/>
  <c r="J58" i="10"/>
  <c r="J57" i="10" s="1"/>
  <c r="G58" i="10"/>
  <c r="R57" i="10"/>
  <c r="L57" i="10"/>
  <c r="K57" i="10"/>
  <c r="G57" i="10"/>
  <c r="R56" i="10"/>
  <c r="L56" i="10"/>
  <c r="K56" i="10"/>
  <c r="G56" i="10"/>
  <c r="L55" i="10"/>
  <c r="O55" i="10" s="1"/>
  <c r="K55" i="10"/>
  <c r="N55" i="10" s="1"/>
  <c r="G55" i="10"/>
  <c r="J55" i="10" s="1"/>
  <c r="L54" i="10"/>
  <c r="K54" i="10"/>
  <c r="N54" i="10" s="1"/>
  <c r="G54" i="10"/>
  <c r="J54" i="10" s="1"/>
  <c r="L53" i="10"/>
  <c r="O53" i="10" s="1"/>
  <c r="K53" i="10"/>
  <c r="G53" i="10"/>
  <c r="J53" i="10" s="1"/>
  <c r="L52" i="10"/>
  <c r="O52" i="10" s="1"/>
  <c r="K52" i="10"/>
  <c r="J52" i="10"/>
  <c r="G52" i="10"/>
  <c r="L51" i="10"/>
  <c r="O51" i="10" s="1"/>
  <c r="K51" i="10"/>
  <c r="G51" i="10"/>
  <c r="L50" i="10"/>
  <c r="O50" i="10" s="1"/>
  <c r="K50" i="10"/>
  <c r="J50" i="10"/>
  <c r="G50" i="10"/>
  <c r="L49" i="10"/>
  <c r="K49" i="10"/>
  <c r="N49" i="10" s="1"/>
  <c r="G49" i="10"/>
  <c r="N48" i="10"/>
  <c r="L48" i="10"/>
  <c r="O48" i="10" s="1"/>
  <c r="K48" i="10"/>
  <c r="J48" i="10"/>
  <c r="G48" i="10"/>
  <c r="L47" i="10"/>
  <c r="O47" i="10" s="1"/>
  <c r="K47" i="10"/>
  <c r="N47" i="10" s="1"/>
  <c r="G47" i="10"/>
  <c r="J47" i="10" s="1"/>
  <c r="N46" i="10"/>
  <c r="L46" i="10"/>
  <c r="K46" i="10"/>
  <c r="G46" i="10"/>
  <c r="J46" i="10" s="1"/>
  <c r="L45" i="10"/>
  <c r="O45" i="10" s="1"/>
  <c r="K45" i="10"/>
  <c r="G45" i="10"/>
  <c r="J45" i="10" s="1"/>
  <c r="L44" i="10"/>
  <c r="O44" i="10" s="1"/>
  <c r="K44" i="10"/>
  <c r="J44" i="10"/>
  <c r="G44" i="10"/>
  <c r="O43" i="10"/>
  <c r="L43" i="10"/>
  <c r="K43" i="10"/>
  <c r="G43" i="10"/>
  <c r="L42" i="10"/>
  <c r="O42" i="10" s="1"/>
  <c r="K42" i="10"/>
  <c r="G42" i="10"/>
  <c r="L41" i="10"/>
  <c r="O41" i="10" s="1"/>
  <c r="K41" i="10"/>
  <c r="N41" i="10" s="1"/>
  <c r="J41" i="10"/>
  <c r="G41" i="10"/>
  <c r="N40" i="10"/>
  <c r="L40" i="10"/>
  <c r="O40" i="10" s="1"/>
  <c r="K40" i="10"/>
  <c r="J40" i="10"/>
  <c r="G40" i="10"/>
  <c r="L39" i="10"/>
  <c r="K39" i="10"/>
  <c r="G39" i="10"/>
  <c r="R39" i="10" s="1"/>
  <c r="L38" i="10"/>
  <c r="K38" i="10"/>
  <c r="G38" i="10"/>
  <c r="R38" i="10" s="1"/>
  <c r="L37" i="10"/>
  <c r="O37" i="10" s="1"/>
  <c r="K37" i="10"/>
  <c r="M37" i="10" s="1"/>
  <c r="P37" i="10" s="1"/>
  <c r="J37" i="10"/>
  <c r="G37" i="10"/>
  <c r="L36" i="10"/>
  <c r="O36" i="10" s="1"/>
  <c r="K36" i="10"/>
  <c r="N36" i="10" s="1"/>
  <c r="G36" i="10"/>
  <c r="J36" i="10" s="1"/>
  <c r="L35" i="10"/>
  <c r="O35" i="10" s="1"/>
  <c r="K35" i="10"/>
  <c r="J35" i="10"/>
  <c r="G35" i="10"/>
  <c r="L34" i="10"/>
  <c r="O34" i="10" s="1"/>
  <c r="K34" i="10"/>
  <c r="J34" i="10"/>
  <c r="G34" i="10"/>
  <c r="L33" i="10"/>
  <c r="O33" i="10" s="1"/>
  <c r="K33" i="10"/>
  <c r="N33" i="10" s="1"/>
  <c r="J33" i="10"/>
  <c r="G33" i="10"/>
  <c r="L32" i="10"/>
  <c r="O32" i="10" s="1"/>
  <c r="K32" i="10"/>
  <c r="N32" i="10" s="1"/>
  <c r="G32" i="10"/>
  <c r="J32" i="10" s="1"/>
  <c r="L31" i="10"/>
  <c r="K31" i="10"/>
  <c r="N31" i="10" s="1"/>
  <c r="G31" i="10"/>
  <c r="J31" i="10" s="1"/>
  <c r="O30" i="10"/>
  <c r="N30" i="10"/>
  <c r="L30" i="10"/>
  <c r="K30" i="10"/>
  <c r="J30" i="10"/>
  <c r="G30" i="10"/>
  <c r="L29" i="10"/>
  <c r="O29" i="10" s="1"/>
  <c r="K29" i="10"/>
  <c r="N29" i="10" s="1"/>
  <c r="J29" i="10"/>
  <c r="G29" i="10"/>
  <c r="L28" i="10"/>
  <c r="O28" i="10" s="1"/>
  <c r="K28" i="10"/>
  <c r="N28" i="10" s="1"/>
  <c r="G28" i="10"/>
  <c r="R27" i="10"/>
  <c r="L27" i="10"/>
  <c r="K27" i="10"/>
  <c r="G27" i="10"/>
  <c r="R26" i="10"/>
  <c r="L26" i="10"/>
  <c r="K26" i="10"/>
  <c r="G26" i="10"/>
  <c r="L25" i="10"/>
  <c r="O25" i="10" s="1"/>
  <c r="K25" i="10"/>
  <c r="G25" i="10"/>
  <c r="J25" i="10" s="1"/>
  <c r="J23" i="10" s="1"/>
  <c r="N24" i="10"/>
  <c r="L24" i="10"/>
  <c r="O24" i="10" s="1"/>
  <c r="K24" i="10"/>
  <c r="J24" i="10"/>
  <c r="G24" i="10"/>
  <c r="R23" i="10"/>
  <c r="L23" i="10"/>
  <c r="K23" i="10"/>
  <c r="O22" i="10"/>
  <c r="L22" i="10"/>
  <c r="K22" i="10"/>
  <c r="N22" i="10" s="1"/>
  <c r="J22" i="10"/>
  <c r="G22" i="10"/>
  <c r="L21" i="10"/>
  <c r="O21" i="10" s="1"/>
  <c r="K21" i="10"/>
  <c r="N21" i="10" s="1"/>
  <c r="J21" i="10"/>
  <c r="G21" i="10"/>
  <c r="L20" i="10"/>
  <c r="O20" i="10" s="1"/>
  <c r="K20" i="10"/>
  <c r="N20" i="10" s="1"/>
  <c r="G20" i="10"/>
  <c r="L19" i="10"/>
  <c r="O19" i="10" s="1"/>
  <c r="K19" i="10"/>
  <c r="G19" i="10"/>
  <c r="J19" i="10" s="1"/>
  <c r="C197" i="9"/>
  <c r="B197" i="9"/>
  <c r="A197" i="9"/>
  <c r="C196" i="9"/>
  <c r="B196" i="9"/>
  <c r="A196" i="9"/>
  <c r="C195" i="9"/>
  <c r="B195" i="9"/>
  <c r="A195" i="9"/>
  <c r="C194" i="9"/>
  <c r="B194" i="9"/>
  <c r="A194" i="9"/>
  <c r="C193" i="9"/>
  <c r="B193" i="9"/>
  <c r="A193" i="9"/>
  <c r="E192" i="9"/>
  <c r="C192" i="9"/>
  <c r="B192" i="9"/>
  <c r="A192" i="9"/>
  <c r="C191" i="9"/>
  <c r="B191" i="9"/>
  <c r="A191" i="9"/>
  <c r="C190" i="9"/>
  <c r="B190" i="9"/>
  <c r="A190" i="9"/>
  <c r="C189" i="9"/>
  <c r="B189" i="9"/>
  <c r="A189" i="9"/>
  <c r="C188" i="9"/>
  <c r="B188" i="9"/>
  <c r="A188" i="9"/>
  <c r="B187" i="9"/>
  <c r="A187" i="9"/>
  <c r="E115" i="9"/>
  <c r="E114" i="9"/>
  <c r="G75" i="9"/>
  <c r="F75" i="9"/>
  <c r="E75" i="9"/>
  <c r="F71" i="9"/>
  <c r="I67" i="9"/>
  <c r="G67" i="9"/>
  <c r="H67" i="9" s="1"/>
  <c r="F65" i="9"/>
  <c r="G65" i="9" s="1"/>
  <c r="E64" i="9"/>
  <c r="E57" i="9"/>
  <c r="E54" i="9"/>
  <c r="K47" i="9"/>
  <c r="J47" i="9"/>
  <c r="I47" i="9"/>
  <c r="G47" i="9"/>
  <c r="H47" i="9" s="1"/>
  <c r="F47" i="9"/>
  <c r="G41" i="9"/>
  <c r="H41" i="9" s="1"/>
  <c r="F41" i="9"/>
  <c r="G40" i="9"/>
  <c r="F12" i="9"/>
  <c r="G9" i="9"/>
  <c r="F9" i="9"/>
  <c r="L210" i="8"/>
  <c r="H210" i="8"/>
  <c r="N210" i="8" s="1"/>
  <c r="G210" i="8"/>
  <c r="L209" i="8"/>
  <c r="M209" i="8" s="1"/>
  <c r="H209" i="8"/>
  <c r="N209" i="8" s="1"/>
  <c r="G209" i="8"/>
  <c r="L208" i="8"/>
  <c r="H208" i="8"/>
  <c r="N208" i="8" s="1"/>
  <c r="G208" i="8"/>
  <c r="L207" i="8"/>
  <c r="H207" i="8"/>
  <c r="G207" i="8"/>
  <c r="L206" i="8"/>
  <c r="H206" i="8"/>
  <c r="N206" i="8" s="1"/>
  <c r="G206" i="8"/>
  <c r="L205" i="8"/>
  <c r="M205" i="8" s="1"/>
  <c r="H205" i="8"/>
  <c r="G205" i="8"/>
  <c r="L204" i="8"/>
  <c r="H204" i="8"/>
  <c r="N204" i="8" s="1"/>
  <c r="G204" i="8"/>
  <c r="L203" i="8"/>
  <c r="H203" i="8"/>
  <c r="N203" i="8" s="1"/>
  <c r="G203" i="8"/>
  <c r="J203" i="8" s="1"/>
  <c r="L202" i="8"/>
  <c r="H202" i="8"/>
  <c r="N202" i="8" s="1"/>
  <c r="G202" i="8"/>
  <c r="N201" i="8"/>
  <c r="L201" i="8"/>
  <c r="M201" i="8" s="1"/>
  <c r="H201" i="8"/>
  <c r="I201" i="8" s="1"/>
  <c r="G201" i="8"/>
  <c r="Q200" i="8"/>
  <c r="L200" i="8"/>
  <c r="K200" i="8"/>
  <c r="G200" i="8"/>
  <c r="L199" i="8"/>
  <c r="O199" i="8" s="1"/>
  <c r="K199" i="8"/>
  <c r="G199" i="8"/>
  <c r="J199" i="8" s="1"/>
  <c r="L198" i="8"/>
  <c r="K198" i="8"/>
  <c r="N198" i="8" s="1"/>
  <c r="G198" i="8"/>
  <c r="J198" i="8" s="1"/>
  <c r="L197" i="8"/>
  <c r="O197" i="8" s="1"/>
  <c r="K197" i="8"/>
  <c r="G197" i="8"/>
  <c r="L196" i="8"/>
  <c r="O196" i="8" s="1"/>
  <c r="K196" i="8"/>
  <c r="N196" i="8" s="1"/>
  <c r="J196" i="8"/>
  <c r="G196" i="8"/>
  <c r="L195" i="8"/>
  <c r="O195" i="8" s="1"/>
  <c r="K195" i="8"/>
  <c r="G195" i="8"/>
  <c r="J195" i="8" s="1"/>
  <c r="R194" i="8"/>
  <c r="L194" i="8"/>
  <c r="K194" i="8"/>
  <c r="G194" i="8"/>
  <c r="L193" i="8"/>
  <c r="K193" i="8"/>
  <c r="N193" i="8" s="1"/>
  <c r="G193" i="8"/>
  <c r="J193" i="8" s="1"/>
  <c r="L192" i="8"/>
  <c r="O192" i="8" s="1"/>
  <c r="K192" i="8"/>
  <c r="N192" i="8" s="1"/>
  <c r="G192" i="8"/>
  <c r="J192" i="8" s="1"/>
  <c r="L191" i="8"/>
  <c r="O191" i="8" s="1"/>
  <c r="K191" i="8"/>
  <c r="N191" i="8" s="1"/>
  <c r="J191" i="8"/>
  <c r="G191" i="8"/>
  <c r="L190" i="8"/>
  <c r="O190" i="8" s="1"/>
  <c r="K190" i="8"/>
  <c r="G190" i="8"/>
  <c r="J190" i="8" s="1"/>
  <c r="L189" i="8"/>
  <c r="K189" i="8"/>
  <c r="N189" i="8" s="1"/>
  <c r="G189" i="8"/>
  <c r="J189" i="8" s="1"/>
  <c r="L188" i="8"/>
  <c r="O188" i="8" s="1"/>
  <c r="K188" i="8"/>
  <c r="N188" i="8" s="1"/>
  <c r="G188" i="8"/>
  <c r="J188" i="8" s="1"/>
  <c r="L187" i="8"/>
  <c r="O187" i="8" s="1"/>
  <c r="K187" i="8"/>
  <c r="N187" i="8" s="1"/>
  <c r="J187" i="8"/>
  <c r="G187" i="8"/>
  <c r="O186" i="8"/>
  <c r="L186" i="8"/>
  <c r="K186" i="8"/>
  <c r="G186" i="8"/>
  <c r="J186" i="8" s="1"/>
  <c r="L185" i="8"/>
  <c r="K185" i="8"/>
  <c r="N185" i="8" s="1"/>
  <c r="G185" i="8"/>
  <c r="J185" i="8" s="1"/>
  <c r="L184" i="8"/>
  <c r="O184" i="8" s="1"/>
  <c r="K184" i="8"/>
  <c r="G184" i="8"/>
  <c r="J184" i="8" s="1"/>
  <c r="L183" i="8"/>
  <c r="K183" i="8"/>
  <c r="G183" i="8"/>
  <c r="R183" i="8" s="1"/>
  <c r="L182" i="8"/>
  <c r="O182" i="8" s="1"/>
  <c r="K182" i="8"/>
  <c r="J182" i="8"/>
  <c r="G182" i="8"/>
  <c r="L181" i="8"/>
  <c r="O181" i="8" s="1"/>
  <c r="K181" i="8"/>
  <c r="G181" i="8"/>
  <c r="J181" i="8" s="1"/>
  <c r="L180" i="8"/>
  <c r="K180" i="8"/>
  <c r="N180" i="8" s="1"/>
  <c r="J180" i="8"/>
  <c r="G180" i="8"/>
  <c r="O179" i="8"/>
  <c r="L179" i="8"/>
  <c r="K179" i="8"/>
  <c r="N179" i="8" s="1"/>
  <c r="G179" i="8"/>
  <c r="J179" i="8" s="1"/>
  <c r="L178" i="8"/>
  <c r="O178" i="8" s="1"/>
  <c r="K178" i="8"/>
  <c r="N178" i="8" s="1"/>
  <c r="J178" i="8"/>
  <c r="G178" i="8"/>
  <c r="L177" i="8"/>
  <c r="O177" i="8" s="1"/>
  <c r="K177" i="8"/>
  <c r="G177" i="8"/>
  <c r="J177" i="8" s="1"/>
  <c r="J176" i="8" s="1"/>
  <c r="L176" i="8"/>
  <c r="K176" i="8"/>
  <c r="G176" i="8"/>
  <c r="R176" i="8" s="1"/>
  <c r="N175" i="8"/>
  <c r="L175" i="8"/>
  <c r="K175" i="8"/>
  <c r="J175" i="8"/>
  <c r="G175" i="8"/>
  <c r="L174" i="8"/>
  <c r="O174" i="8" s="1"/>
  <c r="K174" i="8"/>
  <c r="G174" i="8"/>
  <c r="L173" i="8"/>
  <c r="O173" i="8" s="1"/>
  <c r="K173" i="8"/>
  <c r="J173" i="8"/>
  <c r="G173" i="8"/>
  <c r="L172" i="8"/>
  <c r="O172" i="8" s="1"/>
  <c r="K172" i="8"/>
  <c r="G172" i="8"/>
  <c r="J172" i="8" s="1"/>
  <c r="N171" i="8"/>
  <c r="L171" i="8"/>
  <c r="K171" i="8"/>
  <c r="J171" i="8"/>
  <c r="G171" i="8"/>
  <c r="L170" i="8"/>
  <c r="O170" i="8" s="1"/>
  <c r="K170" i="8"/>
  <c r="G170" i="8"/>
  <c r="J170" i="8" s="1"/>
  <c r="L169" i="8"/>
  <c r="K169" i="8"/>
  <c r="G169" i="8"/>
  <c r="R169" i="8" s="1"/>
  <c r="L168" i="8"/>
  <c r="K168" i="8"/>
  <c r="G168" i="8"/>
  <c r="R168" i="8" s="1"/>
  <c r="L167" i="8"/>
  <c r="O167" i="8" s="1"/>
  <c r="K167" i="8"/>
  <c r="N167" i="8" s="1"/>
  <c r="J167" i="8"/>
  <c r="G167" i="8"/>
  <c r="L166" i="8"/>
  <c r="O166" i="8" s="1"/>
  <c r="K166" i="8"/>
  <c r="G166" i="8"/>
  <c r="J166" i="8" s="1"/>
  <c r="L165" i="8"/>
  <c r="K165" i="8"/>
  <c r="N165" i="8" s="1"/>
  <c r="J165" i="8"/>
  <c r="G165" i="8"/>
  <c r="L164" i="8"/>
  <c r="O164" i="8" s="1"/>
  <c r="K164" i="8"/>
  <c r="G164" i="8"/>
  <c r="J164" i="8" s="1"/>
  <c r="L163" i="8"/>
  <c r="O163" i="8" s="1"/>
  <c r="K163" i="8"/>
  <c r="J163" i="8"/>
  <c r="G163" i="8"/>
  <c r="L162" i="8"/>
  <c r="O162" i="8" s="1"/>
  <c r="K162" i="8"/>
  <c r="N162" i="8" s="1"/>
  <c r="G162" i="8"/>
  <c r="J162" i="8" s="1"/>
  <c r="L161" i="8"/>
  <c r="K161" i="8"/>
  <c r="N161" i="8" s="1"/>
  <c r="G161" i="8"/>
  <c r="J161" i="8" s="1"/>
  <c r="R160" i="8"/>
  <c r="L160" i="8"/>
  <c r="K160" i="8"/>
  <c r="G160" i="8"/>
  <c r="L159" i="8"/>
  <c r="O159" i="8" s="1"/>
  <c r="K159" i="8"/>
  <c r="N159" i="8" s="1"/>
  <c r="J159" i="8"/>
  <c r="G159" i="8"/>
  <c r="L158" i="8"/>
  <c r="O158" i="8" s="1"/>
  <c r="K158" i="8"/>
  <c r="N158" i="8" s="1"/>
  <c r="G158" i="8"/>
  <c r="L157" i="8"/>
  <c r="O157" i="8" s="1"/>
  <c r="K157" i="8"/>
  <c r="N157" i="8" s="1"/>
  <c r="J157" i="8"/>
  <c r="G157" i="8"/>
  <c r="L156" i="8"/>
  <c r="O156" i="8" s="1"/>
  <c r="K156" i="8"/>
  <c r="J156" i="8"/>
  <c r="G156" i="8"/>
  <c r="L155" i="8"/>
  <c r="K155" i="8"/>
  <c r="N155" i="8" s="1"/>
  <c r="G155" i="8"/>
  <c r="J155" i="8" s="1"/>
  <c r="L154" i="8"/>
  <c r="O154" i="8" s="1"/>
  <c r="K154" i="8"/>
  <c r="G154" i="8"/>
  <c r="J154" i="8" s="1"/>
  <c r="L153" i="8"/>
  <c r="O153" i="8" s="1"/>
  <c r="K153" i="8"/>
  <c r="J153" i="8"/>
  <c r="G153" i="8"/>
  <c r="L152" i="8"/>
  <c r="O152" i="8" s="1"/>
  <c r="K152" i="8"/>
  <c r="G152" i="8"/>
  <c r="J152" i="8" s="1"/>
  <c r="L151" i="8"/>
  <c r="K151" i="8"/>
  <c r="N151" i="8" s="1"/>
  <c r="G151" i="8"/>
  <c r="J151" i="8" s="1"/>
  <c r="N150" i="8"/>
  <c r="L150" i="8"/>
  <c r="O150" i="8" s="1"/>
  <c r="K150" i="8"/>
  <c r="G150" i="8"/>
  <c r="J150" i="8" s="1"/>
  <c r="O149" i="8"/>
  <c r="L149" i="8"/>
  <c r="K149" i="8"/>
  <c r="J149" i="8"/>
  <c r="G149" i="8"/>
  <c r="L148" i="8"/>
  <c r="K148" i="8"/>
  <c r="G148" i="8"/>
  <c r="R148" i="8" s="1"/>
  <c r="L147" i="8"/>
  <c r="O147" i="8" s="1"/>
  <c r="K147" i="8"/>
  <c r="G147" i="8"/>
  <c r="J147" i="8" s="1"/>
  <c r="L146" i="8"/>
  <c r="K146" i="8"/>
  <c r="N146" i="8" s="1"/>
  <c r="G146" i="8"/>
  <c r="J146" i="8" s="1"/>
  <c r="L145" i="8"/>
  <c r="O145" i="8" s="1"/>
  <c r="K145" i="8"/>
  <c r="G145" i="8"/>
  <c r="J145" i="8" s="1"/>
  <c r="L144" i="8"/>
  <c r="O144" i="8" s="1"/>
  <c r="K144" i="8"/>
  <c r="J144" i="8"/>
  <c r="G144" i="8"/>
  <c r="L143" i="8"/>
  <c r="O143" i="8" s="1"/>
  <c r="K143" i="8"/>
  <c r="G143" i="8"/>
  <c r="J143" i="8" s="1"/>
  <c r="L142" i="8"/>
  <c r="K142" i="8"/>
  <c r="N142" i="8" s="1"/>
  <c r="G142" i="8"/>
  <c r="J142" i="8" s="1"/>
  <c r="L141" i="8"/>
  <c r="O141" i="8" s="1"/>
  <c r="K141" i="8"/>
  <c r="N141" i="8" s="1"/>
  <c r="G141" i="8"/>
  <c r="J141" i="8" s="1"/>
  <c r="L140" i="8"/>
  <c r="O140" i="8" s="1"/>
  <c r="K140" i="8"/>
  <c r="J140" i="8"/>
  <c r="G140" i="8"/>
  <c r="L139" i="8"/>
  <c r="O139" i="8" s="1"/>
  <c r="K139" i="8"/>
  <c r="J139" i="8"/>
  <c r="G139" i="8"/>
  <c r="L138" i="8"/>
  <c r="K138" i="8"/>
  <c r="N138" i="8" s="1"/>
  <c r="G138" i="8"/>
  <c r="J138" i="8" s="1"/>
  <c r="L137" i="8"/>
  <c r="O137" i="8" s="1"/>
  <c r="K137" i="8"/>
  <c r="N137" i="8" s="1"/>
  <c r="G137" i="8"/>
  <c r="J137" i="8" s="1"/>
  <c r="L136" i="8"/>
  <c r="O136" i="8" s="1"/>
  <c r="K136" i="8"/>
  <c r="J136" i="8"/>
  <c r="G136" i="8"/>
  <c r="L135" i="8"/>
  <c r="O135" i="8" s="1"/>
  <c r="K135" i="8"/>
  <c r="J135" i="8"/>
  <c r="G135" i="8"/>
  <c r="L134" i="8"/>
  <c r="K134" i="8"/>
  <c r="N134" i="8" s="1"/>
  <c r="G134" i="8"/>
  <c r="J134" i="8" s="1"/>
  <c r="N133" i="8"/>
  <c r="L133" i="8"/>
  <c r="O133" i="8" s="1"/>
  <c r="K133" i="8"/>
  <c r="G133" i="8"/>
  <c r="J133" i="8" s="1"/>
  <c r="O132" i="8"/>
  <c r="N132" i="8"/>
  <c r="L132" i="8"/>
  <c r="K132" i="8"/>
  <c r="J132" i="8"/>
  <c r="G132" i="8"/>
  <c r="L131" i="8"/>
  <c r="O131" i="8" s="1"/>
  <c r="K131" i="8"/>
  <c r="J131" i="8"/>
  <c r="G131" i="8"/>
  <c r="L130" i="8"/>
  <c r="K130" i="8"/>
  <c r="N130" i="8" s="1"/>
  <c r="G130" i="8"/>
  <c r="J130" i="8" s="1"/>
  <c r="L129" i="8"/>
  <c r="O129" i="8" s="1"/>
  <c r="K129" i="8"/>
  <c r="G129" i="8"/>
  <c r="N128" i="8"/>
  <c r="L128" i="8"/>
  <c r="O128" i="8" s="1"/>
  <c r="K128" i="8"/>
  <c r="J128" i="8"/>
  <c r="G128" i="8"/>
  <c r="O127" i="8"/>
  <c r="L127" i="8"/>
  <c r="K127" i="8"/>
  <c r="J127" i="8"/>
  <c r="G127" i="8"/>
  <c r="L126" i="8"/>
  <c r="K126" i="8"/>
  <c r="N126" i="8" s="1"/>
  <c r="G126" i="8"/>
  <c r="J126" i="8" s="1"/>
  <c r="L125" i="8"/>
  <c r="O125" i="8" s="1"/>
  <c r="K125" i="8"/>
  <c r="G125" i="8"/>
  <c r="J125" i="8" s="1"/>
  <c r="N124" i="8"/>
  <c r="L124" i="8"/>
  <c r="O124" i="8" s="1"/>
  <c r="K124" i="8"/>
  <c r="J124" i="8"/>
  <c r="G124" i="8"/>
  <c r="O123" i="8"/>
  <c r="L123" i="8"/>
  <c r="K123" i="8"/>
  <c r="J123" i="8"/>
  <c r="G123" i="8"/>
  <c r="L122" i="8"/>
  <c r="K122" i="8"/>
  <c r="N122" i="8" s="1"/>
  <c r="G122" i="8"/>
  <c r="J122" i="8" s="1"/>
  <c r="L121" i="8"/>
  <c r="O121" i="8" s="1"/>
  <c r="K121" i="8"/>
  <c r="J121" i="8"/>
  <c r="G121" i="8"/>
  <c r="O120" i="8"/>
  <c r="L120" i="8"/>
  <c r="K120" i="8"/>
  <c r="M120" i="8" s="1"/>
  <c r="P120" i="8" s="1"/>
  <c r="J120" i="8"/>
  <c r="G120" i="8"/>
  <c r="L119" i="8"/>
  <c r="O119" i="8" s="1"/>
  <c r="K119" i="8"/>
  <c r="J119" i="8"/>
  <c r="G119" i="8"/>
  <c r="L118" i="8"/>
  <c r="O118" i="8" s="1"/>
  <c r="K118" i="8"/>
  <c r="N118" i="8" s="1"/>
  <c r="G118" i="8"/>
  <c r="J118" i="8" s="1"/>
  <c r="L117" i="8"/>
  <c r="O117" i="8" s="1"/>
  <c r="K117" i="8"/>
  <c r="N117" i="8" s="1"/>
  <c r="G117" i="8"/>
  <c r="L116" i="8"/>
  <c r="O116" i="8" s="1"/>
  <c r="K116" i="8"/>
  <c r="J116" i="8"/>
  <c r="G116" i="8"/>
  <c r="L115" i="8"/>
  <c r="O115" i="8" s="1"/>
  <c r="K115" i="8"/>
  <c r="J115" i="8"/>
  <c r="G115" i="8"/>
  <c r="L114" i="8"/>
  <c r="O114" i="8" s="1"/>
  <c r="K114" i="8"/>
  <c r="G114" i="8"/>
  <c r="J114" i="8" s="1"/>
  <c r="L113" i="8"/>
  <c r="O113" i="8" s="1"/>
  <c r="K113" i="8"/>
  <c r="N113" i="8" s="1"/>
  <c r="J113" i="8"/>
  <c r="G113" i="8"/>
  <c r="L112" i="8"/>
  <c r="O112" i="8" s="1"/>
  <c r="K112" i="8"/>
  <c r="G112" i="8"/>
  <c r="J112" i="8" s="1"/>
  <c r="L111" i="8"/>
  <c r="K111" i="8"/>
  <c r="G111" i="8"/>
  <c r="R111" i="8" s="1"/>
  <c r="L110" i="8"/>
  <c r="O110" i="8" s="1"/>
  <c r="K110" i="8"/>
  <c r="J110" i="8"/>
  <c r="G110" i="8"/>
  <c r="L109" i="8"/>
  <c r="O109" i="8" s="1"/>
  <c r="K109" i="8"/>
  <c r="J109" i="8"/>
  <c r="L108" i="8"/>
  <c r="O108" i="8" s="1"/>
  <c r="K108" i="8"/>
  <c r="J108" i="8"/>
  <c r="G108" i="8"/>
  <c r="L107" i="8"/>
  <c r="O107" i="8" s="1"/>
  <c r="K107" i="8"/>
  <c r="N107" i="8" s="1"/>
  <c r="G107" i="8"/>
  <c r="J107" i="8" s="1"/>
  <c r="L106" i="8"/>
  <c r="O106" i="8" s="1"/>
  <c r="K106" i="8"/>
  <c r="N106" i="8" s="1"/>
  <c r="G106" i="8"/>
  <c r="J106" i="8" s="1"/>
  <c r="L105" i="8"/>
  <c r="O105" i="8" s="1"/>
  <c r="K105" i="8"/>
  <c r="N105" i="8" s="1"/>
  <c r="J105" i="8"/>
  <c r="J104" i="8" s="1"/>
  <c r="G105" i="8"/>
  <c r="L104" i="8"/>
  <c r="K104" i="8"/>
  <c r="G104" i="8"/>
  <c r="R104" i="8" s="1"/>
  <c r="L103" i="8"/>
  <c r="O103" i="8" s="1"/>
  <c r="K103" i="8"/>
  <c r="J103" i="8"/>
  <c r="G103" i="8"/>
  <c r="L102" i="8"/>
  <c r="O102" i="8" s="1"/>
  <c r="K102" i="8"/>
  <c r="N102" i="8" s="1"/>
  <c r="G102" i="8"/>
  <c r="J102" i="8" s="1"/>
  <c r="L101" i="8"/>
  <c r="O101" i="8" s="1"/>
  <c r="K101" i="8"/>
  <c r="N101" i="8" s="1"/>
  <c r="G101" i="8"/>
  <c r="J101" i="8" s="1"/>
  <c r="J100" i="8" s="1"/>
  <c r="L100" i="8"/>
  <c r="K100" i="8"/>
  <c r="G100" i="8"/>
  <c r="R100" i="8" s="1"/>
  <c r="L99" i="8"/>
  <c r="O99" i="8" s="1"/>
  <c r="K99" i="8"/>
  <c r="N99" i="8" s="1"/>
  <c r="J99" i="8"/>
  <c r="G99" i="8"/>
  <c r="L98" i="8"/>
  <c r="O98" i="8" s="1"/>
  <c r="K98" i="8"/>
  <c r="J98" i="8"/>
  <c r="G98" i="8"/>
  <c r="L97" i="8"/>
  <c r="O97" i="8" s="1"/>
  <c r="K97" i="8"/>
  <c r="N97" i="8" s="1"/>
  <c r="G97" i="8"/>
  <c r="J97" i="8" s="1"/>
  <c r="L96" i="8"/>
  <c r="O96" i="8" s="1"/>
  <c r="K96" i="8"/>
  <c r="G96" i="8"/>
  <c r="J96" i="8" s="1"/>
  <c r="L95" i="8"/>
  <c r="O95" i="8" s="1"/>
  <c r="K95" i="8"/>
  <c r="J95" i="8"/>
  <c r="G95" i="8"/>
  <c r="L94" i="8"/>
  <c r="O94" i="8" s="1"/>
  <c r="K94" i="8"/>
  <c r="J94" i="8"/>
  <c r="G94" i="8"/>
  <c r="L93" i="8"/>
  <c r="O93" i="8" s="1"/>
  <c r="K93" i="8"/>
  <c r="N93" i="8" s="1"/>
  <c r="J93" i="8"/>
  <c r="L92" i="8"/>
  <c r="O92" i="8" s="1"/>
  <c r="K92" i="8"/>
  <c r="N92" i="8" s="1"/>
  <c r="G92" i="8"/>
  <c r="J92" i="8" s="1"/>
  <c r="L91" i="8"/>
  <c r="O91" i="8" s="1"/>
  <c r="K91" i="8"/>
  <c r="N91" i="8" s="1"/>
  <c r="J91" i="8"/>
  <c r="L90" i="8"/>
  <c r="O90" i="8" s="1"/>
  <c r="K90" i="8"/>
  <c r="N90" i="8" s="1"/>
  <c r="J90" i="8"/>
  <c r="R89" i="8"/>
  <c r="L89" i="8"/>
  <c r="K89" i="8"/>
  <c r="G89" i="8"/>
  <c r="L88" i="8"/>
  <c r="O88" i="8" s="1"/>
  <c r="K88" i="8"/>
  <c r="N88" i="8" s="1"/>
  <c r="G88" i="8"/>
  <c r="J88" i="8" s="1"/>
  <c r="L87" i="8"/>
  <c r="O87" i="8" s="1"/>
  <c r="K87" i="8"/>
  <c r="N87" i="8" s="1"/>
  <c r="J87" i="8"/>
  <c r="G87" i="8"/>
  <c r="L86" i="8"/>
  <c r="O86" i="8" s="1"/>
  <c r="K86" i="8"/>
  <c r="J86" i="8"/>
  <c r="G86" i="8"/>
  <c r="L85" i="8"/>
  <c r="O85" i="8" s="1"/>
  <c r="K85" i="8"/>
  <c r="N85" i="8" s="1"/>
  <c r="J85" i="8"/>
  <c r="L84" i="8"/>
  <c r="O84" i="8" s="1"/>
  <c r="K84" i="8"/>
  <c r="N84" i="8" s="1"/>
  <c r="J84" i="8"/>
  <c r="G84" i="8"/>
  <c r="L83" i="8"/>
  <c r="O83" i="8" s="1"/>
  <c r="K83" i="8"/>
  <c r="G83" i="8"/>
  <c r="J83" i="8" s="1"/>
  <c r="L82" i="8"/>
  <c r="O82" i="8" s="1"/>
  <c r="K82" i="8"/>
  <c r="N82" i="8" s="1"/>
  <c r="J82" i="8"/>
  <c r="L81" i="8"/>
  <c r="O81" i="8" s="1"/>
  <c r="K81" i="8"/>
  <c r="N81" i="8" s="1"/>
  <c r="J81" i="8"/>
  <c r="G81" i="8"/>
  <c r="L80" i="8"/>
  <c r="O80" i="8" s="1"/>
  <c r="O79" i="8" s="1"/>
  <c r="K80" i="8"/>
  <c r="J80" i="8"/>
  <c r="J79" i="8" s="1"/>
  <c r="G80" i="8"/>
  <c r="L79" i="8"/>
  <c r="K79" i="8"/>
  <c r="G79" i="8"/>
  <c r="R79" i="8" s="1"/>
  <c r="L78" i="8"/>
  <c r="O78" i="8" s="1"/>
  <c r="K78" i="8"/>
  <c r="J78" i="8"/>
  <c r="L77" i="8"/>
  <c r="O77" i="8" s="1"/>
  <c r="K77" i="8"/>
  <c r="J77" i="8"/>
  <c r="J76" i="8" s="1"/>
  <c r="G77" i="8"/>
  <c r="R76" i="8"/>
  <c r="L76" i="8"/>
  <c r="K76" i="8"/>
  <c r="G76" i="8"/>
  <c r="L75" i="8"/>
  <c r="O75" i="8" s="1"/>
  <c r="K75" i="8"/>
  <c r="G75" i="8"/>
  <c r="J75" i="8" s="1"/>
  <c r="L74" i="8"/>
  <c r="O74" i="8" s="1"/>
  <c r="K74" i="8"/>
  <c r="J74" i="8"/>
  <c r="L73" i="8"/>
  <c r="O73" i="8" s="1"/>
  <c r="K73" i="8"/>
  <c r="N73" i="8" s="1"/>
  <c r="J73" i="8"/>
  <c r="L72" i="8"/>
  <c r="O72" i="8" s="1"/>
  <c r="K72" i="8"/>
  <c r="M72" i="8" s="1"/>
  <c r="P72" i="8" s="1"/>
  <c r="G72" i="8"/>
  <c r="J72" i="8" s="1"/>
  <c r="J71" i="8" s="1"/>
  <c r="L71" i="8"/>
  <c r="K71" i="8"/>
  <c r="G71" i="8"/>
  <c r="R71" i="8" s="1"/>
  <c r="L70" i="8"/>
  <c r="O70" i="8" s="1"/>
  <c r="K70" i="8"/>
  <c r="J70" i="8"/>
  <c r="G70" i="8"/>
  <c r="L69" i="8"/>
  <c r="O69" i="8" s="1"/>
  <c r="K69" i="8"/>
  <c r="N69" i="8" s="1"/>
  <c r="J69" i="8"/>
  <c r="J68" i="8" s="1"/>
  <c r="G69" i="8"/>
  <c r="L68" i="8"/>
  <c r="K68" i="8"/>
  <c r="G68" i="8"/>
  <c r="R68" i="8" s="1"/>
  <c r="L67" i="8"/>
  <c r="K67" i="8"/>
  <c r="N67" i="8" s="1"/>
  <c r="N66" i="8" s="1"/>
  <c r="J67" i="8"/>
  <c r="G67" i="8"/>
  <c r="L66" i="8"/>
  <c r="K66" i="8"/>
  <c r="J66" i="8"/>
  <c r="G66" i="8"/>
  <c r="R66" i="8" s="1"/>
  <c r="L65" i="8"/>
  <c r="O65" i="8" s="1"/>
  <c r="O64" i="8" s="1"/>
  <c r="K65" i="8"/>
  <c r="N65" i="8" s="1"/>
  <c r="N64" i="8" s="1"/>
  <c r="G65" i="8"/>
  <c r="J65" i="8" s="1"/>
  <c r="J64" i="8" s="1"/>
  <c r="J63" i="8" s="1"/>
  <c r="L64" i="8"/>
  <c r="K64" i="8"/>
  <c r="G64" i="8"/>
  <c r="R64" i="8" s="1"/>
  <c r="L63" i="8"/>
  <c r="K63" i="8"/>
  <c r="G63" i="8"/>
  <c r="R63" i="8" s="1"/>
  <c r="L62" i="8"/>
  <c r="O62" i="8" s="1"/>
  <c r="K62" i="8"/>
  <c r="N62" i="8" s="1"/>
  <c r="J62" i="8"/>
  <c r="G62" i="8"/>
  <c r="L61" i="8"/>
  <c r="O61" i="8" s="1"/>
  <c r="K61" i="8"/>
  <c r="G61" i="8"/>
  <c r="J61" i="8" s="1"/>
  <c r="J59" i="8" s="1"/>
  <c r="L60" i="8"/>
  <c r="K60" i="8"/>
  <c r="N60" i="8" s="1"/>
  <c r="J60" i="8"/>
  <c r="G60" i="8"/>
  <c r="L59" i="8"/>
  <c r="K59" i="8"/>
  <c r="G59" i="8"/>
  <c r="R59" i="8" s="1"/>
  <c r="L58" i="8"/>
  <c r="O58" i="8" s="1"/>
  <c r="O57" i="8" s="1"/>
  <c r="K58" i="8"/>
  <c r="N58" i="8" s="1"/>
  <c r="N57" i="8" s="1"/>
  <c r="G58" i="8"/>
  <c r="J58" i="8" s="1"/>
  <c r="J57" i="8" s="1"/>
  <c r="J56" i="8" s="1"/>
  <c r="L57" i="8"/>
  <c r="K57" i="8"/>
  <c r="G57" i="8"/>
  <c r="R57" i="8" s="1"/>
  <c r="L56" i="8"/>
  <c r="K56" i="8"/>
  <c r="G56" i="8"/>
  <c r="R56" i="8" s="1"/>
  <c r="L55" i="8"/>
  <c r="O55" i="8" s="1"/>
  <c r="K55" i="8"/>
  <c r="N55" i="8" s="1"/>
  <c r="J55" i="8"/>
  <c r="G55" i="8"/>
  <c r="L54" i="8"/>
  <c r="O54" i="8" s="1"/>
  <c r="K54" i="8"/>
  <c r="G54" i="8"/>
  <c r="J54" i="8" s="1"/>
  <c r="L53" i="8"/>
  <c r="K53" i="8"/>
  <c r="N53" i="8" s="1"/>
  <c r="J53" i="8"/>
  <c r="G53" i="8"/>
  <c r="L52" i="8"/>
  <c r="O52" i="8" s="1"/>
  <c r="K52" i="8"/>
  <c r="N52" i="8" s="1"/>
  <c r="G52" i="8"/>
  <c r="J52" i="8" s="1"/>
  <c r="L51" i="8"/>
  <c r="O51" i="8" s="1"/>
  <c r="K51" i="8"/>
  <c r="J51" i="8"/>
  <c r="G51" i="8"/>
  <c r="L50" i="8"/>
  <c r="O50" i="8" s="1"/>
  <c r="K50" i="8"/>
  <c r="N50" i="8" s="1"/>
  <c r="G50" i="8"/>
  <c r="J50" i="8" s="1"/>
  <c r="L49" i="8"/>
  <c r="K49" i="8"/>
  <c r="N49" i="8" s="1"/>
  <c r="J49" i="8"/>
  <c r="G49" i="8"/>
  <c r="L48" i="8"/>
  <c r="O48" i="8" s="1"/>
  <c r="K48" i="8"/>
  <c r="N48" i="8" s="1"/>
  <c r="G48" i="8"/>
  <c r="J48" i="8" s="1"/>
  <c r="L47" i="8"/>
  <c r="O47" i="8" s="1"/>
  <c r="K47" i="8"/>
  <c r="J47" i="8"/>
  <c r="G47" i="8"/>
  <c r="L46" i="8"/>
  <c r="O46" i="8" s="1"/>
  <c r="K46" i="8"/>
  <c r="N46" i="8" s="1"/>
  <c r="G46" i="8"/>
  <c r="J46" i="8" s="1"/>
  <c r="L45" i="8"/>
  <c r="K45" i="8"/>
  <c r="N45" i="8" s="1"/>
  <c r="J45" i="8"/>
  <c r="G45" i="8"/>
  <c r="L44" i="8"/>
  <c r="O44" i="8" s="1"/>
  <c r="K44" i="8"/>
  <c r="N44" i="8" s="1"/>
  <c r="G44" i="8"/>
  <c r="J44" i="8" s="1"/>
  <c r="L43" i="8"/>
  <c r="O43" i="8" s="1"/>
  <c r="K43" i="8"/>
  <c r="N43" i="8" s="1"/>
  <c r="J43" i="8"/>
  <c r="G43" i="8"/>
  <c r="L42" i="8"/>
  <c r="O42" i="8" s="1"/>
  <c r="K42" i="8"/>
  <c r="G42" i="8"/>
  <c r="J42" i="8" s="1"/>
  <c r="L41" i="8"/>
  <c r="K41" i="8"/>
  <c r="N41" i="8" s="1"/>
  <c r="J41" i="8"/>
  <c r="G41" i="8"/>
  <c r="L40" i="8"/>
  <c r="O40" i="8" s="1"/>
  <c r="K40" i="8"/>
  <c r="N40" i="8" s="1"/>
  <c r="G40" i="8"/>
  <c r="J40" i="8" s="1"/>
  <c r="L39" i="8"/>
  <c r="K39" i="8"/>
  <c r="G39" i="8"/>
  <c r="R39" i="8" s="1"/>
  <c r="L38" i="8"/>
  <c r="K38" i="8"/>
  <c r="G38" i="8"/>
  <c r="R38" i="8" s="1"/>
  <c r="L37" i="8"/>
  <c r="O37" i="8" s="1"/>
  <c r="K37" i="8"/>
  <c r="J37" i="8"/>
  <c r="G37" i="8"/>
  <c r="L36" i="8"/>
  <c r="O36" i="8" s="1"/>
  <c r="K36" i="8"/>
  <c r="N36" i="8" s="1"/>
  <c r="G36" i="8"/>
  <c r="J36" i="8" s="1"/>
  <c r="L35" i="8"/>
  <c r="K35" i="8"/>
  <c r="N35" i="8" s="1"/>
  <c r="J35" i="8"/>
  <c r="G35" i="8"/>
  <c r="L34" i="8"/>
  <c r="O34" i="8" s="1"/>
  <c r="K34" i="8"/>
  <c r="N34" i="8" s="1"/>
  <c r="G34" i="8"/>
  <c r="J34" i="8" s="1"/>
  <c r="L33" i="8"/>
  <c r="O33" i="8" s="1"/>
  <c r="K33" i="8"/>
  <c r="N33" i="8" s="1"/>
  <c r="J33" i="8"/>
  <c r="G33" i="8"/>
  <c r="L32" i="8"/>
  <c r="O32" i="8" s="1"/>
  <c r="K32" i="8"/>
  <c r="G32" i="8"/>
  <c r="J32" i="8" s="1"/>
  <c r="L31" i="8"/>
  <c r="K31" i="8"/>
  <c r="N31" i="8" s="1"/>
  <c r="J31" i="8"/>
  <c r="G31" i="8"/>
  <c r="L30" i="8"/>
  <c r="O30" i="8" s="1"/>
  <c r="K30" i="8"/>
  <c r="N30" i="8" s="1"/>
  <c r="G30" i="8"/>
  <c r="J30" i="8" s="1"/>
  <c r="L29" i="8"/>
  <c r="O29" i="8" s="1"/>
  <c r="K29" i="8"/>
  <c r="N29" i="8" s="1"/>
  <c r="J29" i="8"/>
  <c r="G29" i="8"/>
  <c r="L28" i="8"/>
  <c r="O28" i="8" s="1"/>
  <c r="K28" i="8"/>
  <c r="G28" i="8"/>
  <c r="J28" i="8" s="1"/>
  <c r="L27" i="8"/>
  <c r="K27" i="8"/>
  <c r="G27" i="8"/>
  <c r="R27" i="8" s="1"/>
  <c r="L26" i="8"/>
  <c r="K26" i="8"/>
  <c r="G26" i="8"/>
  <c r="R26" i="8" s="1"/>
  <c r="N25" i="8"/>
  <c r="L25" i="8"/>
  <c r="K25" i="8"/>
  <c r="J25" i="8"/>
  <c r="G25" i="8"/>
  <c r="L24" i="8"/>
  <c r="O24" i="8" s="1"/>
  <c r="K24" i="8"/>
  <c r="N24" i="8" s="1"/>
  <c r="G24" i="8"/>
  <c r="J24" i="8" s="1"/>
  <c r="J23" i="8" s="1"/>
  <c r="R23" i="8"/>
  <c r="L23" i="8"/>
  <c r="K23" i="8"/>
  <c r="L22" i="8"/>
  <c r="O22" i="8" s="1"/>
  <c r="K22" i="8"/>
  <c r="N22" i="8" s="1"/>
  <c r="G22" i="8"/>
  <c r="J22" i="8" s="1"/>
  <c r="L21" i="8"/>
  <c r="O21" i="8" s="1"/>
  <c r="K21" i="8"/>
  <c r="N21" i="8" s="1"/>
  <c r="J21" i="8"/>
  <c r="G21" i="8"/>
  <c r="L20" i="8"/>
  <c r="O20" i="8" s="1"/>
  <c r="K20" i="8"/>
  <c r="G20" i="8"/>
  <c r="J20" i="8" s="1"/>
  <c r="L19" i="8"/>
  <c r="K19" i="8"/>
  <c r="N19" i="8" s="1"/>
  <c r="J19" i="8"/>
  <c r="G19" i="8"/>
  <c r="F71" i="7"/>
  <c r="E68" i="7"/>
  <c r="I67" i="7"/>
  <c r="H67" i="7"/>
  <c r="G67" i="7"/>
  <c r="F65" i="7"/>
  <c r="G65" i="7" s="1"/>
  <c r="K47" i="7"/>
  <c r="J47" i="7"/>
  <c r="I47" i="7"/>
  <c r="G47" i="7"/>
  <c r="H47" i="7" s="1"/>
  <c r="F47" i="7"/>
  <c r="G41" i="7"/>
  <c r="H41" i="7" s="1"/>
  <c r="F41" i="7"/>
  <c r="G40" i="7"/>
  <c r="E38" i="7"/>
  <c r="E37" i="7"/>
  <c r="E32" i="7"/>
  <c r="E30" i="7"/>
  <c r="E29" i="7"/>
  <c r="F12" i="7"/>
  <c r="G9" i="7"/>
  <c r="F9" i="7"/>
  <c r="H200" i="6"/>
  <c r="J199" i="6"/>
  <c r="M199" i="6" s="1"/>
  <c r="I199" i="6"/>
  <c r="J198" i="6"/>
  <c r="M198" i="6" s="1"/>
  <c r="I198" i="6"/>
  <c r="J197" i="6"/>
  <c r="M197" i="6" s="1"/>
  <c r="I197" i="6"/>
  <c r="L197" i="6" s="1"/>
  <c r="J196" i="6"/>
  <c r="M196" i="6" s="1"/>
  <c r="I196" i="6"/>
  <c r="J195" i="6"/>
  <c r="M195" i="6" s="1"/>
  <c r="I195" i="6"/>
  <c r="L195" i="6" s="1"/>
  <c r="J194" i="6"/>
  <c r="I194" i="6"/>
  <c r="J193" i="6"/>
  <c r="M193" i="6" s="1"/>
  <c r="I193" i="6"/>
  <c r="L193" i="6" s="1"/>
  <c r="J192" i="6"/>
  <c r="M192" i="6" s="1"/>
  <c r="I192" i="6"/>
  <c r="J191" i="6"/>
  <c r="M191" i="6" s="1"/>
  <c r="I191" i="6"/>
  <c r="J190" i="6"/>
  <c r="M190" i="6" s="1"/>
  <c r="I190" i="6"/>
  <c r="J189" i="6"/>
  <c r="M189" i="6" s="1"/>
  <c r="I189" i="6"/>
  <c r="L189" i="6" s="1"/>
  <c r="J188" i="6"/>
  <c r="M188" i="6" s="1"/>
  <c r="I188" i="6"/>
  <c r="L188" i="6" s="1"/>
  <c r="J187" i="6"/>
  <c r="M187" i="6" s="1"/>
  <c r="I187" i="6"/>
  <c r="L187" i="6" s="1"/>
  <c r="J186" i="6"/>
  <c r="M186" i="6" s="1"/>
  <c r="I186" i="6"/>
  <c r="K186" i="6" s="1"/>
  <c r="N186" i="6" s="1"/>
  <c r="J185" i="6"/>
  <c r="M185" i="6" s="1"/>
  <c r="I185" i="6"/>
  <c r="L185" i="6" s="1"/>
  <c r="J184" i="6"/>
  <c r="M184" i="6" s="1"/>
  <c r="I184" i="6"/>
  <c r="J183" i="6"/>
  <c r="I183" i="6"/>
  <c r="J182" i="6"/>
  <c r="M182" i="6" s="1"/>
  <c r="I182" i="6"/>
  <c r="L182" i="6" s="1"/>
  <c r="J181" i="6"/>
  <c r="M181" i="6" s="1"/>
  <c r="I181" i="6"/>
  <c r="J180" i="6"/>
  <c r="M180" i="6" s="1"/>
  <c r="I180" i="6"/>
  <c r="M179" i="6"/>
  <c r="J179" i="6"/>
  <c r="I179" i="6"/>
  <c r="J178" i="6"/>
  <c r="M178" i="6" s="1"/>
  <c r="I178" i="6"/>
  <c r="L178" i="6" s="1"/>
  <c r="J177" i="6"/>
  <c r="M177" i="6" s="1"/>
  <c r="I177" i="6"/>
  <c r="J176" i="6"/>
  <c r="I176" i="6"/>
  <c r="J175" i="6"/>
  <c r="M175" i="6" s="1"/>
  <c r="I175" i="6"/>
  <c r="K175" i="6" s="1"/>
  <c r="N175" i="6" s="1"/>
  <c r="J174" i="6"/>
  <c r="M174" i="6" s="1"/>
  <c r="I174" i="6"/>
  <c r="L174" i="6" s="1"/>
  <c r="J173" i="6"/>
  <c r="M173" i="6" s="1"/>
  <c r="I173" i="6"/>
  <c r="K173" i="6" s="1"/>
  <c r="N173" i="6" s="1"/>
  <c r="J172" i="6"/>
  <c r="M172" i="6" s="1"/>
  <c r="I172" i="6"/>
  <c r="L172" i="6" s="1"/>
  <c r="J171" i="6"/>
  <c r="M171" i="6" s="1"/>
  <c r="I171" i="6"/>
  <c r="J170" i="6"/>
  <c r="I170" i="6"/>
  <c r="L170" i="6" s="1"/>
  <c r="J169" i="6"/>
  <c r="I169" i="6"/>
  <c r="J168" i="6"/>
  <c r="I168" i="6"/>
  <c r="J167" i="6"/>
  <c r="M167" i="6" s="1"/>
  <c r="I167" i="6"/>
  <c r="L167" i="6" s="1"/>
  <c r="J166" i="6"/>
  <c r="M166" i="6" s="1"/>
  <c r="I166" i="6"/>
  <c r="J165" i="6"/>
  <c r="M165" i="6" s="1"/>
  <c r="I165" i="6"/>
  <c r="L165" i="6" s="1"/>
  <c r="J164" i="6"/>
  <c r="M164" i="6" s="1"/>
  <c r="I164" i="6"/>
  <c r="J163" i="6"/>
  <c r="M163" i="6" s="1"/>
  <c r="I163" i="6"/>
  <c r="L163" i="6" s="1"/>
  <c r="J162" i="6"/>
  <c r="M162" i="6" s="1"/>
  <c r="I162" i="6"/>
  <c r="J161" i="6"/>
  <c r="I161" i="6"/>
  <c r="L161" i="6" s="1"/>
  <c r="J160" i="6"/>
  <c r="I160" i="6"/>
  <c r="J159" i="6"/>
  <c r="M159" i="6" s="1"/>
  <c r="I159" i="6"/>
  <c r="J158" i="6"/>
  <c r="M158" i="6" s="1"/>
  <c r="I158" i="6"/>
  <c r="J157" i="6"/>
  <c r="M157" i="6" s="1"/>
  <c r="I157" i="6"/>
  <c r="J156" i="6"/>
  <c r="M156" i="6" s="1"/>
  <c r="I156" i="6"/>
  <c r="L156" i="6" s="1"/>
  <c r="J155" i="6"/>
  <c r="M155" i="6" s="1"/>
  <c r="I155" i="6"/>
  <c r="J154" i="6"/>
  <c r="M154" i="6" s="1"/>
  <c r="I154" i="6"/>
  <c r="L154" i="6" s="1"/>
  <c r="J153" i="6"/>
  <c r="M153" i="6" s="1"/>
  <c r="I153" i="6"/>
  <c r="J152" i="6"/>
  <c r="M152" i="6" s="1"/>
  <c r="I152" i="6"/>
  <c r="L152" i="6" s="1"/>
  <c r="J151" i="6"/>
  <c r="M151" i="6" s="1"/>
  <c r="I151" i="6"/>
  <c r="J150" i="6"/>
  <c r="M150" i="6" s="1"/>
  <c r="I150" i="6"/>
  <c r="J149" i="6"/>
  <c r="M149" i="6" s="1"/>
  <c r="I149" i="6"/>
  <c r="J148" i="6"/>
  <c r="I148" i="6"/>
  <c r="J147" i="6"/>
  <c r="M147" i="6" s="1"/>
  <c r="I147" i="6"/>
  <c r="J146" i="6"/>
  <c r="M146" i="6" s="1"/>
  <c r="I146" i="6"/>
  <c r="L146" i="6" s="1"/>
  <c r="J145" i="6"/>
  <c r="M145" i="6" s="1"/>
  <c r="I145" i="6"/>
  <c r="L145" i="6" s="1"/>
  <c r="J144" i="6"/>
  <c r="M144" i="6" s="1"/>
  <c r="I144" i="6"/>
  <c r="L144" i="6" s="1"/>
  <c r="J143" i="6"/>
  <c r="M143" i="6" s="1"/>
  <c r="I143" i="6"/>
  <c r="L143" i="6" s="1"/>
  <c r="J142" i="6"/>
  <c r="M142" i="6" s="1"/>
  <c r="I142" i="6"/>
  <c r="L142" i="6" s="1"/>
  <c r="J141" i="6"/>
  <c r="M141" i="6" s="1"/>
  <c r="I141" i="6"/>
  <c r="J140" i="6"/>
  <c r="I140" i="6"/>
  <c r="L140" i="6" s="1"/>
  <c r="J139" i="6"/>
  <c r="M139" i="6" s="1"/>
  <c r="I139" i="6"/>
  <c r="J138" i="6"/>
  <c r="M138" i="6" s="1"/>
  <c r="I138" i="6"/>
  <c r="L138" i="6" s="1"/>
  <c r="J137" i="6"/>
  <c r="M137" i="6" s="1"/>
  <c r="I137" i="6"/>
  <c r="J136" i="6"/>
  <c r="M136" i="6" s="1"/>
  <c r="I136" i="6"/>
  <c r="L136" i="6" s="1"/>
  <c r="J135" i="6"/>
  <c r="M135" i="6" s="1"/>
  <c r="I135" i="6"/>
  <c r="J134" i="6"/>
  <c r="M134" i="6" s="1"/>
  <c r="I134" i="6"/>
  <c r="L134" i="6" s="1"/>
  <c r="J133" i="6"/>
  <c r="M133" i="6" s="1"/>
  <c r="I133" i="6"/>
  <c r="J132" i="6"/>
  <c r="I132" i="6"/>
  <c r="L132" i="6" s="1"/>
  <c r="J131" i="6"/>
  <c r="M131" i="6" s="1"/>
  <c r="I131" i="6"/>
  <c r="J130" i="6"/>
  <c r="M130" i="6" s="1"/>
  <c r="I130" i="6"/>
  <c r="L130" i="6" s="1"/>
  <c r="J129" i="6"/>
  <c r="M129" i="6" s="1"/>
  <c r="I129" i="6"/>
  <c r="J128" i="6"/>
  <c r="M128" i="6" s="1"/>
  <c r="I128" i="6"/>
  <c r="L128" i="6" s="1"/>
  <c r="J127" i="6"/>
  <c r="M127" i="6" s="1"/>
  <c r="I127" i="6"/>
  <c r="L127" i="6" s="1"/>
  <c r="J126" i="6"/>
  <c r="M126" i="6" s="1"/>
  <c r="I126" i="6"/>
  <c r="L126" i="6" s="1"/>
  <c r="J125" i="6"/>
  <c r="M125" i="6" s="1"/>
  <c r="I125" i="6"/>
  <c r="J124" i="6"/>
  <c r="M124" i="6" s="1"/>
  <c r="I124" i="6"/>
  <c r="L124" i="6" s="1"/>
  <c r="J123" i="6"/>
  <c r="M123" i="6" s="1"/>
  <c r="I123" i="6"/>
  <c r="J122" i="6"/>
  <c r="M122" i="6" s="1"/>
  <c r="I122" i="6"/>
  <c r="L122" i="6" s="1"/>
  <c r="J121" i="6"/>
  <c r="M121" i="6" s="1"/>
  <c r="I121" i="6"/>
  <c r="J120" i="6"/>
  <c r="M120" i="6" s="1"/>
  <c r="I120" i="6"/>
  <c r="L120" i="6" s="1"/>
  <c r="J119" i="6"/>
  <c r="M119" i="6" s="1"/>
  <c r="I119" i="6"/>
  <c r="K119" i="6" s="1"/>
  <c r="N119" i="6" s="1"/>
  <c r="J118" i="6"/>
  <c r="M118" i="6" s="1"/>
  <c r="I118" i="6"/>
  <c r="L118" i="6" s="1"/>
  <c r="J117" i="6"/>
  <c r="M117" i="6" s="1"/>
  <c r="I117" i="6"/>
  <c r="K117" i="6" s="1"/>
  <c r="N117" i="6" s="1"/>
  <c r="J116" i="6"/>
  <c r="M116" i="6" s="1"/>
  <c r="I116" i="6"/>
  <c r="L116" i="6" s="1"/>
  <c r="J115" i="6"/>
  <c r="M115" i="6" s="1"/>
  <c r="I115" i="6"/>
  <c r="J114" i="6"/>
  <c r="M114" i="6" s="1"/>
  <c r="I114" i="6"/>
  <c r="L114" i="6" s="1"/>
  <c r="J113" i="6"/>
  <c r="M113" i="6" s="1"/>
  <c r="I113" i="6"/>
  <c r="L113" i="6" s="1"/>
  <c r="J112" i="6"/>
  <c r="M112" i="6" s="1"/>
  <c r="I112" i="6"/>
  <c r="J111" i="6"/>
  <c r="I111" i="6"/>
  <c r="J110" i="6"/>
  <c r="M110" i="6" s="1"/>
  <c r="I110" i="6"/>
  <c r="L110" i="6" s="1"/>
  <c r="J109" i="6"/>
  <c r="M109" i="6" s="1"/>
  <c r="I109" i="6"/>
  <c r="L109" i="6" s="1"/>
  <c r="J108" i="6"/>
  <c r="M108" i="6" s="1"/>
  <c r="I108" i="6"/>
  <c r="L108" i="6" s="1"/>
  <c r="J107" i="6"/>
  <c r="M107" i="6" s="1"/>
  <c r="I107" i="6"/>
  <c r="J106" i="6"/>
  <c r="M106" i="6" s="1"/>
  <c r="I106" i="6"/>
  <c r="L106" i="6" s="1"/>
  <c r="J105" i="6"/>
  <c r="M105" i="6" s="1"/>
  <c r="I105" i="6"/>
  <c r="L105" i="6" s="1"/>
  <c r="J104" i="6"/>
  <c r="I104" i="6"/>
  <c r="L103" i="6"/>
  <c r="J103" i="6"/>
  <c r="M103" i="6" s="1"/>
  <c r="I103" i="6"/>
  <c r="J102" i="6"/>
  <c r="M102" i="6" s="1"/>
  <c r="I102" i="6"/>
  <c r="J101" i="6"/>
  <c r="M101" i="6" s="1"/>
  <c r="I101" i="6"/>
  <c r="L101" i="6" s="1"/>
  <c r="J100" i="6"/>
  <c r="I100" i="6"/>
  <c r="J99" i="6"/>
  <c r="M99" i="6" s="1"/>
  <c r="I99" i="6"/>
  <c r="L99" i="6" s="1"/>
  <c r="J98" i="6"/>
  <c r="M98" i="6" s="1"/>
  <c r="I98" i="6"/>
  <c r="J97" i="6"/>
  <c r="M97" i="6" s="1"/>
  <c r="I97" i="6"/>
  <c r="L97" i="6" s="1"/>
  <c r="J96" i="6"/>
  <c r="M96" i="6" s="1"/>
  <c r="I96" i="6"/>
  <c r="J95" i="6"/>
  <c r="M95" i="6" s="1"/>
  <c r="I95" i="6"/>
  <c r="L95" i="6" s="1"/>
  <c r="J94" i="6"/>
  <c r="M94" i="6" s="1"/>
  <c r="I94" i="6"/>
  <c r="J93" i="6"/>
  <c r="M93" i="6" s="1"/>
  <c r="I93" i="6"/>
  <c r="L93" i="6" s="1"/>
  <c r="J92" i="6"/>
  <c r="M92" i="6" s="1"/>
  <c r="I92" i="6"/>
  <c r="J91" i="6"/>
  <c r="M91" i="6" s="1"/>
  <c r="I91" i="6"/>
  <c r="L91" i="6" s="1"/>
  <c r="J90" i="6"/>
  <c r="M90" i="6" s="1"/>
  <c r="I90" i="6"/>
  <c r="J89" i="6"/>
  <c r="I89" i="6"/>
  <c r="J88" i="6"/>
  <c r="M88" i="6" s="1"/>
  <c r="I88" i="6"/>
  <c r="L88" i="6" s="1"/>
  <c r="J87" i="6"/>
  <c r="M87" i="6" s="1"/>
  <c r="I87" i="6"/>
  <c r="J86" i="6"/>
  <c r="M86" i="6" s="1"/>
  <c r="I86" i="6"/>
  <c r="L86" i="6" s="1"/>
  <c r="J85" i="6"/>
  <c r="M85" i="6" s="1"/>
  <c r="I85" i="6"/>
  <c r="J84" i="6"/>
  <c r="M84" i="6" s="1"/>
  <c r="I84" i="6"/>
  <c r="L84" i="6" s="1"/>
  <c r="J83" i="6"/>
  <c r="M83" i="6" s="1"/>
  <c r="I83" i="6"/>
  <c r="J82" i="6"/>
  <c r="M82" i="6" s="1"/>
  <c r="I82" i="6"/>
  <c r="L82" i="6" s="1"/>
  <c r="J81" i="6"/>
  <c r="M81" i="6" s="1"/>
  <c r="I81" i="6"/>
  <c r="J80" i="6"/>
  <c r="M80" i="6" s="1"/>
  <c r="I80" i="6"/>
  <c r="K80" i="6" s="1"/>
  <c r="N80" i="6" s="1"/>
  <c r="J79" i="6"/>
  <c r="I79" i="6"/>
  <c r="J78" i="6"/>
  <c r="M78" i="6" s="1"/>
  <c r="I78" i="6"/>
  <c r="L78" i="6" s="1"/>
  <c r="J77" i="6"/>
  <c r="M77" i="6" s="1"/>
  <c r="I77" i="6"/>
  <c r="J76" i="6"/>
  <c r="I76" i="6"/>
  <c r="J75" i="6"/>
  <c r="M75" i="6" s="1"/>
  <c r="I75" i="6"/>
  <c r="L75" i="6" s="1"/>
  <c r="J74" i="6"/>
  <c r="M74" i="6" s="1"/>
  <c r="I74" i="6"/>
  <c r="J73" i="6"/>
  <c r="M73" i="6" s="1"/>
  <c r="I73" i="6"/>
  <c r="L73" i="6" s="1"/>
  <c r="J72" i="6"/>
  <c r="M72" i="6" s="1"/>
  <c r="I72" i="6"/>
  <c r="J71" i="6"/>
  <c r="I71" i="6"/>
  <c r="J70" i="6"/>
  <c r="M70" i="6" s="1"/>
  <c r="I70" i="6"/>
  <c r="L70" i="6" s="1"/>
  <c r="J69" i="6"/>
  <c r="M69" i="6" s="1"/>
  <c r="I69" i="6"/>
  <c r="L69" i="6" s="1"/>
  <c r="J68" i="6"/>
  <c r="I68" i="6"/>
  <c r="J67" i="6"/>
  <c r="M67" i="6" s="1"/>
  <c r="M66" i="6" s="1"/>
  <c r="I67" i="6"/>
  <c r="J66" i="6"/>
  <c r="I66" i="6"/>
  <c r="J65" i="6"/>
  <c r="M65" i="6" s="1"/>
  <c r="M64" i="6" s="1"/>
  <c r="I65" i="6"/>
  <c r="J64" i="6"/>
  <c r="I64" i="6"/>
  <c r="J63" i="6"/>
  <c r="I63" i="6"/>
  <c r="J62" i="6"/>
  <c r="M62" i="6" s="1"/>
  <c r="I62" i="6"/>
  <c r="L62" i="6" s="1"/>
  <c r="J61" i="6"/>
  <c r="M61" i="6" s="1"/>
  <c r="I61" i="6"/>
  <c r="L61" i="6" s="1"/>
  <c r="J60" i="6"/>
  <c r="M60" i="6" s="1"/>
  <c r="I60" i="6"/>
  <c r="L60" i="6" s="1"/>
  <c r="J59" i="6"/>
  <c r="I59" i="6"/>
  <c r="J58" i="6"/>
  <c r="M58" i="6" s="1"/>
  <c r="M57" i="6" s="1"/>
  <c r="I58" i="6"/>
  <c r="L58" i="6" s="1"/>
  <c r="L57" i="6" s="1"/>
  <c r="J57" i="6"/>
  <c r="I57" i="6"/>
  <c r="J56" i="6"/>
  <c r="I56" i="6"/>
  <c r="J55" i="6"/>
  <c r="M55" i="6" s="1"/>
  <c r="I55" i="6"/>
  <c r="L55" i="6" s="1"/>
  <c r="J54" i="6"/>
  <c r="M54" i="6" s="1"/>
  <c r="I54" i="6"/>
  <c r="L54" i="6" s="1"/>
  <c r="J53" i="6"/>
  <c r="M53" i="6" s="1"/>
  <c r="I53" i="6"/>
  <c r="L53" i="6" s="1"/>
  <c r="J52" i="6"/>
  <c r="M52" i="6" s="1"/>
  <c r="I52" i="6"/>
  <c r="K52" i="6" s="1"/>
  <c r="N52" i="6" s="1"/>
  <c r="P52" i="6" s="1"/>
  <c r="J51" i="6"/>
  <c r="M51" i="6" s="1"/>
  <c r="I51" i="6"/>
  <c r="L51" i="6" s="1"/>
  <c r="J50" i="6"/>
  <c r="M50" i="6" s="1"/>
  <c r="I50" i="6"/>
  <c r="L50" i="6" s="1"/>
  <c r="J49" i="6"/>
  <c r="M49" i="6" s="1"/>
  <c r="I49" i="6"/>
  <c r="L49" i="6" s="1"/>
  <c r="J48" i="6"/>
  <c r="M48" i="6" s="1"/>
  <c r="I48" i="6"/>
  <c r="J47" i="6"/>
  <c r="M47" i="6" s="1"/>
  <c r="I47" i="6"/>
  <c r="L47" i="6" s="1"/>
  <c r="J46" i="6"/>
  <c r="M46" i="6" s="1"/>
  <c r="I46" i="6"/>
  <c r="L46" i="6" s="1"/>
  <c r="J45" i="6"/>
  <c r="M45" i="6" s="1"/>
  <c r="I45" i="6"/>
  <c r="L45" i="6" s="1"/>
  <c r="J44" i="6"/>
  <c r="M44" i="6" s="1"/>
  <c r="I44" i="6"/>
  <c r="L44" i="6" s="1"/>
  <c r="J43" i="6"/>
  <c r="M43" i="6" s="1"/>
  <c r="I43" i="6"/>
  <c r="L43" i="6" s="1"/>
  <c r="J42" i="6"/>
  <c r="M42" i="6" s="1"/>
  <c r="I42" i="6"/>
  <c r="L42" i="6" s="1"/>
  <c r="J41" i="6"/>
  <c r="M41" i="6" s="1"/>
  <c r="I41" i="6"/>
  <c r="L41" i="6" s="1"/>
  <c r="J40" i="6"/>
  <c r="M40" i="6" s="1"/>
  <c r="I40" i="6"/>
  <c r="L40" i="6" s="1"/>
  <c r="J39" i="6"/>
  <c r="I39" i="6"/>
  <c r="J38" i="6"/>
  <c r="I38" i="6"/>
  <c r="J37" i="6"/>
  <c r="M37" i="6" s="1"/>
  <c r="I37" i="6"/>
  <c r="K37" i="6" s="1"/>
  <c r="N37" i="6" s="1"/>
  <c r="J36" i="6"/>
  <c r="M36" i="6" s="1"/>
  <c r="I36" i="6"/>
  <c r="L36" i="6" s="1"/>
  <c r="J35" i="6"/>
  <c r="M35" i="6" s="1"/>
  <c r="I35" i="6"/>
  <c r="K35" i="6" s="1"/>
  <c r="N35" i="6" s="1"/>
  <c r="J34" i="6"/>
  <c r="M34" i="6" s="1"/>
  <c r="I34" i="6"/>
  <c r="L34" i="6" s="1"/>
  <c r="J33" i="6"/>
  <c r="M33" i="6" s="1"/>
  <c r="I33" i="6"/>
  <c r="K33" i="6" s="1"/>
  <c r="N33" i="6" s="1"/>
  <c r="J32" i="6"/>
  <c r="M32" i="6" s="1"/>
  <c r="I32" i="6"/>
  <c r="L32" i="6" s="1"/>
  <c r="J31" i="6"/>
  <c r="M31" i="6" s="1"/>
  <c r="I31" i="6"/>
  <c r="J30" i="6"/>
  <c r="M30" i="6" s="1"/>
  <c r="I30" i="6"/>
  <c r="L30" i="6" s="1"/>
  <c r="J29" i="6"/>
  <c r="M29" i="6" s="1"/>
  <c r="I29" i="6"/>
  <c r="K29" i="6" s="1"/>
  <c r="N29" i="6" s="1"/>
  <c r="J28" i="6"/>
  <c r="M28" i="6" s="1"/>
  <c r="I28" i="6"/>
  <c r="L28" i="6" s="1"/>
  <c r="J27" i="6"/>
  <c r="I27" i="6"/>
  <c r="J26" i="6"/>
  <c r="I26" i="6"/>
  <c r="J25" i="6"/>
  <c r="M25" i="6" s="1"/>
  <c r="I25" i="6"/>
  <c r="L25" i="6" s="1"/>
  <c r="J24" i="6"/>
  <c r="M24" i="6" s="1"/>
  <c r="I24" i="6"/>
  <c r="L24" i="6" s="1"/>
  <c r="J23" i="6"/>
  <c r="I23" i="6"/>
  <c r="J22" i="6"/>
  <c r="M22" i="6" s="1"/>
  <c r="I22" i="6"/>
  <c r="L22" i="6" s="1"/>
  <c r="J21" i="6"/>
  <c r="M21" i="6" s="1"/>
  <c r="I21" i="6"/>
  <c r="L21" i="6" s="1"/>
  <c r="J20" i="6"/>
  <c r="M20" i="6" s="1"/>
  <c r="I20" i="6"/>
  <c r="L20" i="6" s="1"/>
  <c r="J19" i="6"/>
  <c r="M19" i="6" s="1"/>
  <c r="I19" i="6"/>
  <c r="L19" i="6" s="1"/>
  <c r="M6" i="6"/>
  <c r="M10" i="6" s="1"/>
  <c r="F65" i="5"/>
  <c r="G65" i="5" s="1"/>
  <c r="I47" i="5"/>
  <c r="H47" i="5"/>
  <c r="G47" i="5"/>
  <c r="F47" i="5"/>
  <c r="E47" i="5"/>
  <c r="F41" i="5"/>
  <c r="G40" i="5"/>
  <c r="G41" i="5" s="1"/>
  <c r="H41" i="5" s="1"/>
  <c r="E36" i="5"/>
  <c r="E35" i="5"/>
  <c r="E34" i="5"/>
  <c r="E32" i="5"/>
  <c r="E30" i="5"/>
  <c r="F12" i="5"/>
  <c r="G9" i="5"/>
  <c r="F9" i="5"/>
  <c r="H200" i="4"/>
  <c r="J199" i="4"/>
  <c r="M199" i="4" s="1"/>
  <c r="I199" i="4"/>
  <c r="L199" i="4" s="1"/>
  <c r="J198" i="4"/>
  <c r="M198" i="4" s="1"/>
  <c r="I198" i="4"/>
  <c r="J197" i="4"/>
  <c r="M197" i="4" s="1"/>
  <c r="I197" i="4"/>
  <c r="J196" i="4"/>
  <c r="M196" i="4" s="1"/>
  <c r="I196" i="4"/>
  <c r="J195" i="4"/>
  <c r="M195" i="4" s="1"/>
  <c r="I195" i="4"/>
  <c r="J193" i="4"/>
  <c r="M193" i="4" s="1"/>
  <c r="I193" i="4"/>
  <c r="J192" i="4"/>
  <c r="M192" i="4" s="1"/>
  <c r="I192" i="4"/>
  <c r="L192" i="4" s="1"/>
  <c r="J191" i="4"/>
  <c r="M191" i="4" s="1"/>
  <c r="I191" i="4"/>
  <c r="J190" i="4"/>
  <c r="M190" i="4" s="1"/>
  <c r="I190" i="4"/>
  <c r="K190" i="4" s="1"/>
  <c r="N190" i="4" s="1"/>
  <c r="J189" i="4"/>
  <c r="M189" i="4" s="1"/>
  <c r="I189" i="4"/>
  <c r="J188" i="4"/>
  <c r="M188" i="4" s="1"/>
  <c r="I188" i="4"/>
  <c r="L188" i="4" s="1"/>
  <c r="J187" i="4"/>
  <c r="M187" i="4" s="1"/>
  <c r="I187" i="4"/>
  <c r="J186" i="4"/>
  <c r="I186" i="4"/>
  <c r="L186" i="4" s="1"/>
  <c r="J185" i="4"/>
  <c r="M185" i="4" s="1"/>
  <c r="I185" i="4"/>
  <c r="J184" i="4"/>
  <c r="M184" i="4" s="1"/>
  <c r="I184" i="4"/>
  <c r="L184" i="4" s="1"/>
  <c r="J182" i="4"/>
  <c r="M182" i="4" s="1"/>
  <c r="I182" i="4"/>
  <c r="J181" i="4"/>
  <c r="M181" i="4" s="1"/>
  <c r="I181" i="4"/>
  <c r="J180" i="4"/>
  <c r="M180" i="4" s="1"/>
  <c r="I180" i="4"/>
  <c r="J179" i="4"/>
  <c r="M179" i="4" s="1"/>
  <c r="I179" i="4"/>
  <c r="J178" i="4"/>
  <c r="M178" i="4" s="1"/>
  <c r="I178" i="4"/>
  <c r="L178" i="4" s="1"/>
  <c r="J177" i="4"/>
  <c r="M177" i="4" s="1"/>
  <c r="I177" i="4"/>
  <c r="J175" i="4"/>
  <c r="I175" i="4"/>
  <c r="L175" i="4" s="1"/>
  <c r="J174" i="4"/>
  <c r="M174" i="4" s="1"/>
  <c r="I174" i="4"/>
  <c r="J173" i="4"/>
  <c r="M173" i="4" s="1"/>
  <c r="I173" i="4"/>
  <c r="L173" i="4" s="1"/>
  <c r="J172" i="4"/>
  <c r="M172" i="4" s="1"/>
  <c r="I172" i="4"/>
  <c r="L172" i="4" s="1"/>
  <c r="J171" i="4"/>
  <c r="M171" i="4" s="1"/>
  <c r="I171" i="4"/>
  <c r="L171" i="4" s="1"/>
  <c r="J170" i="4"/>
  <c r="M170" i="4" s="1"/>
  <c r="I170" i="4"/>
  <c r="L170" i="4" s="1"/>
  <c r="J167" i="4"/>
  <c r="M167" i="4" s="1"/>
  <c r="I167" i="4"/>
  <c r="L167" i="4" s="1"/>
  <c r="J166" i="4"/>
  <c r="M166" i="4" s="1"/>
  <c r="I166" i="4"/>
  <c r="L166" i="4" s="1"/>
  <c r="J165" i="4"/>
  <c r="M165" i="4" s="1"/>
  <c r="I165" i="4"/>
  <c r="L165" i="4" s="1"/>
  <c r="J164" i="4"/>
  <c r="M164" i="4" s="1"/>
  <c r="I164" i="4"/>
  <c r="L164" i="4" s="1"/>
  <c r="J163" i="4"/>
  <c r="M163" i="4" s="1"/>
  <c r="I163" i="4"/>
  <c r="J162" i="4"/>
  <c r="I162" i="4"/>
  <c r="L162" i="4" s="1"/>
  <c r="J161" i="4"/>
  <c r="M161" i="4" s="1"/>
  <c r="I161" i="4"/>
  <c r="J159" i="4"/>
  <c r="M159" i="4" s="1"/>
  <c r="I159" i="4"/>
  <c r="J158" i="4"/>
  <c r="M158" i="4" s="1"/>
  <c r="I158" i="4"/>
  <c r="J157" i="4"/>
  <c r="M157" i="4" s="1"/>
  <c r="I157" i="4"/>
  <c r="J156" i="4"/>
  <c r="M156" i="4" s="1"/>
  <c r="I156" i="4"/>
  <c r="J155" i="4"/>
  <c r="M155" i="4" s="1"/>
  <c r="I155" i="4"/>
  <c r="M154" i="4"/>
  <c r="J154" i="4"/>
  <c r="I154" i="4"/>
  <c r="K154" i="4" s="1"/>
  <c r="N154" i="4" s="1"/>
  <c r="J153" i="4"/>
  <c r="M153" i="4" s="1"/>
  <c r="I153" i="4"/>
  <c r="J152" i="4"/>
  <c r="M152" i="4" s="1"/>
  <c r="I152" i="4"/>
  <c r="L152" i="4" s="1"/>
  <c r="J151" i="4"/>
  <c r="M151" i="4" s="1"/>
  <c r="I151" i="4"/>
  <c r="J150" i="4"/>
  <c r="M150" i="4" s="1"/>
  <c r="I150" i="4"/>
  <c r="L150" i="4" s="1"/>
  <c r="J149" i="4"/>
  <c r="M149" i="4" s="1"/>
  <c r="I149" i="4"/>
  <c r="J147" i="4"/>
  <c r="I147" i="4"/>
  <c r="L147" i="4" s="1"/>
  <c r="M146" i="4"/>
  <c r="J146" i="4"/>
  <c r="I146" i="4"/>
  <c r="J145" i="4"/>
  <c r="M145" i="4" s="1"/>
  <c r="I145" i="4"/>
  <c r="L145" i="4" s="1"/>
  <c r="J144" i="4"/>
  <c r="M144" i="4" s="1"/>
  <c r="I144" i="4"/>
  <c r="L144" i="4" s="1"/>
  <c r="J143" i="4"/>
  <c r="M143" i="4" s="1"/>
  <c r="I143" i="4"/>
  <c r="L143" i="4" s="1"/>
  <c r="J142" i="4"/>
  <c r="M142" i="4" s="1"/>
  <c r="I142" i="4"/>
  <c r="L142" i="4" s="1"/>
  <c r="J141" i="4"/>
  <c r="M141" i="4" s="1"/>
  <c r="I141" i="4"/>
  <c r="L141" i="4" s="1"/>
  <c r="J140" i="4"/>
  <c r="M140" i="4" s="1"/>
  <c r="I140" i="4"/>
  <c r="J139" i="4"/>
  <c r="I139" i="4"/>
  <c r="L139" i="4" s="1"/>
  <c r="J138" i="4"/>
  <c r="M138" i="4" s="1"/>
  <c r="I138" i="4"/>
  <c r="J137" i="4"/>
  <c r="M137" i="4" s="1"/>
  <c r="I137" i="4"/>
  <c r="L137" i="4" s="1"/>
  <c r="J136" i="4"/>
  <c r="M136" i="4" s="1"/>
  <c r="I136" i="4"/>
  <c r="J135" i="4"/>
  <c r="M135" i="4" s="1"/>
  <c r="I135" i="4"/>
  <c r="J134" i="4"/>
  <c r="M134" i="4" s="1"/>
  <c r="I134" i="4"/>
  <c r="J133" i="4"/>
  <c r="M133" i="4" s="1"/>
  <c r="I133" i="4"/>
  <c r="L133" i="4" s="1"/>
  <c r="J132" i="4"/>
  <c r="M132" i="4" s="1"/>
  <c r="I132" i="4"/>
  <c r="J131" i="4"/>
  <c r="I131" i="4"/>
  <c r="L131" i="4" s="1"/>
  <c r="J130" i="4"/>
  <c r="M130" i="4" s="1"/>
  <c r="I130" i="4"/>
  <c r="J129" i="4"/>
  <c r="M129" i="4" s="1"/>
  <c r="I129" i="4"/>
  <c r="L129" i="4" s="1"/>
  <c r="J128" i="4"/>
  <c r="M128" i="4" s="1"/>
  <c r="I128" i="4"/>
  <c r="J127" i="4"/>
  <c r="M127" i="4" s="1"/>
  <c r="I127" i="4"/>
  <c r="J126" i="4"/>
  <c r="M126" i="4" s="1"/>
  <c r="I126" i="4"/>
  <c r="J125" i="4"/>
  <c r="M125" i="4" s="1"/>
  <c r="I125" i="4"/>
  <c r="L125" i="4" s="1"/>
  <c r="J124" i="4"/>
  <c r="M124" i="4" s="1"/>
  <c r="I124" i="4"/>
  <c r="J123" i="4"/>
  <c r="M123" i="4" s="1"/>
  <c r="I123" i="4"/>
  <c r="L123" i="4" s="1"/>
  <c r="J122" i="4"/>
  <c r="M122" i="4" s="1"/>
  <c r="I122" i="4"/>
  <c r="J121" i="4"/>
  <c r="M121" i="4" s="1"/>
  <c r="I121" i="4"/>
  <c r="L121" i="4" s="1"/>
  <c r="J120" i="4"/>
  <c r="M120" i="4" s="1"/>
  <c r="I120" i="4"/>
  <c r="J119" i="4"/>
  <c r="M119" i="4" s="1"/>
  <c r="I119" i="4"/>
  <c r="L119" i="4" s="1"/>
  <c r="J118" i="4"/>
  <c r="M118" i="4" s="1"/>
  <c r="I118" i="4"/>
  <c r="J117" i="4"/>
  <c r="M117" i="4" s="1"/>
  <c r="I117" i="4"/>
  <c r="L117" i="4" s="1"/>
  <c r="J116" i="4"/>
  <c r="M116" i="4" s="1"/>
  <c r="I116" i="4"/>
  <c r="J115" i="4"/>
  <c r="M115" i="4" s="1"/>
  <c r="I115" i="4"/>
  <c r="J114" i="4"/>
  <c r="M114" i="4" s="1"/>
  <c r="I114" i="4"/>
  <c r="J113" i="4"/>
  <c r="M113" i="4" s="1"/>
  <c r="I113" i="4"/>
  <c r="L113" i="4" s="1"/>
  <c r="J112" i="4"/>
  <c r="M112" i="4" s="1"/>
  <c r="I112" i="4"/>
  <c r="J110" i="4"/>
  <c r="M110" i="4" s="1"/>
  <c r="I110" i="4"/>
  <c r="J109" i="4"/>
  <c r="M109" i="4" s="1"/>
  <c r="I109" i="4"/>
  <c r="L109" i="4" s="1"/>
  <c r="J108" i="4"/>
  <c r="M108" i="4" s="1"/>
  <c r="I108" i="4"/>
  <c r="J107" i="4"/>
  <c r="M107" i="4" s="1"/>
  <c r="I107" i="4"/>
  <c r="J106" i="4"/>
  <c r="M106" i="4" s="1"/>
  <c r="I106" i="4"/>
  <c r="J105" i="4"/>
  <c r="M105" i="4" s="1"/>
  <c r="I105" i="4"/>
  <c r="J103" i="4"/>
  <c r="M103" i="4" s="1"/>
  <c r="I103" i="4"/>
  <c r="J102" i="4"/>
  <c r="M102" i="4" s="1"/>
  <c r="I102" i="4"/>
  <c r="J101" i="4"/>
  <c r="M101" i="4" s="1"/>
  <c r="I101" i="4"/>
  <c r="J99" i="4"/>
  <c r="M99" i="4" s="1"/>
  <c r="I99" i="4"/>
  <c r="J98" i="4"/>
  <c r="M98" i="4" s="1"/>
  <c r="I98" i="4"/>
  <c r="J97" i="4"/>
  <c r="M97" i="4" s="1"/>
  <c r="I97" i="4"/>
  <c r="J96" i="4"/>
  <c r="I96" i="4"/>
  <c r="L96" i="4" s="1"/>
  <c r="J95" i="4"/>
  <c r="M95" i="4" s="1"/>
  <c r="I95" i="4"/>
  <c r="J94" i="4"/>
  <c r="M94" i="4" s="1"/>
  <c r="I94" i="4"/>
  <c r="L94" i="4" s="1"/>
  <c r="J93" i="4"/>
  <c r="M93" i="4" s="1"/>
  <c r="I93" i="4"/>
  <c r="J92" i="4"/>
  <c r="M92" i="4" s="1"/>
  <c r="I92" i="4"/>
  <c r="L92" i="4" s="1"/>
  <c r="J91" i="4"/>
  <c r="M91" i="4" s="1"/>
  <c r="I91" i="4"/>
  <c r="J90" i="4"/>
  <c r="M90" i="4" s="1"/>
  <c r="I90" i="4"/>
  <c r="L90" i="4" s="1"/>
  <c r="J88" i="4"/>
  <c r="M88" i="4" s="1"/>
  <c r="I88" i="4"/>
  <c r="J87" i="4"/>
  <c r="M87" i="4" s="1"/>
  <c r="I87" i="4"/>
  <c r="L87" i="4" s="1"/>
  <c r="J86" i="4"/>
  <c r="M86" i="4" s="1"/>
  <c r="I86" i="4"/>
  <c r="L86" i="4" s="1"/>
  <c r="J85" i="4"/>
  <c r="M85" i="4" s="1"/>
  <c r="I85" i="4"/>
  <c r="L85" i="4" s="1"/>
  <c r="J84" i="4"/>
  <c r="M84" i="4" s="1"/>
  <c r="I84" i="4"/>
  <c r="J83" i="4"/>
  <c r="M83" i="4" s="1"/>
  <c r="I83" i="4"/>
  <c r="L83" i="4" s="1"/>
  <c r="J82" i="4"/>
  <c r="M82" i="4" s="1"/>
  <c r="I82" i="4"/>
  <c r="L82" i="4" s="1"/>
  <c r="J81" i="4"/>
  <c r="M81" i="4" s="1"/>
  <c r="I81" i="4"/>
  <c r="J80" i="4"/>
  <c r="M80" i="4" s="1"/>
  <c r="I80" i="4"/>
  <c r="J78" i="4"/>
  <c r="M78" i="4" s="1"/>
  <c r="I78" i="4"/>
  <c r="J77" i="4"/>
  <c r="M77" i="4" s="1"/>
  <c r="I77" i="4"/>
  <c r="J75" i="4"/>
  <c r="M75" i="4" s="1"/>
  <c r="I75" i="4"/>
  <c r="J74" i="4"/>
  <c r="M74" i="4" s="1"/>
  <c r="I74" i="4"/>
  <c r="L74" i="4" s="1"/>
  <c r="J73" i="4"/>
  <c r="M73" i="4" s="1"/>
  <c r="I73" i="4"/>
  <c r="J72" i="4"/>
  <c r="M72" i="4" s="1"/>
  <c r="I72" i="4"/>
  <c r="L72" i="4" s="1"/>
  <c r="J70" i="4"/>
  <c r="M70" i="4" s="1"/>
  <c r="I70" i="4"/>
  <c r="J69" i="4"/>
  <c r="M69" i="4" s="1"/>
  <c r="I69" i="4"/>
  <c r="J67" i="4"/>
  <c r="M67" i="4" s="1"/>
  <c r="M66" i="4" s="1"/>
  <c r="I67" i="4"/>
  <c r="L67" i="4" s="1"/>
  <c r="L66" i="4" s="1"/>
  <c r="J65" i="4"/>
  <c r="M65" i="4" s="1"/>
  <c r="M64" i="4" s="1"/>
  <c r="I65" i="4"/>
  <c r="J62" i="4"/>
  <c r="M62" i="4" s="1"/>
  <c r="I62" i="4"/>
  <c r="J61" i="4"/>
  <c r="M61" i="4" s="1"/>
  <c r="I61" i="4"/>
  <c r="L61" i="4" s="1"/>
  <c r="J60" i="4"/>
  <c r="M60" i="4" s="1"/>
  <c r="I60" i="4"/>
  <c r="L60" i="4" s="1"/>
  <c r="J58" i="4"/>
  <c r="M58" i="4" s="1"/>
  <c r="M57" i="4" s="1"/>
  <c r="I58" i="4"/>
  <c r="J55" i="4"/>
  <c r="M55" i="4" s="1"/>
  <c r="I55" i="4"/>
  <c r="L55" i="4" s="1"/>
  <c r="J54" i="4"/>
  <c r="M54" i="4" s="1"/>
  <c r="I54" i="4"/>
  <c r="J53" i="4"/>
  <c r="M53" i="4" s="1"/>
  <c r="I53" i="4"/>
  <c r="J52" i="4"/>
  <c r="M52" i="4" s="1"/>
  <c r="I52" i="4"/>
  <c r="L52" i="4" s="1"/>
  <c r="J51" i="4"/>
  <c r="M51" i="4" s="1"/>
  <c r="I51" i="4"/>
  <c r="L51" i="4" s="1"/>
  <c r="L50" i="4"/>
  <c r="J50" i="4"/>
  <c r="M50" i="4" s="1"/>
  <c r="I50" i="4"/>
  <c r="J49" i="4"/>
  <c r="M49" i="4" s="1"/>
  <c r="I49" i="4"/>
  <c r="K49" i="4" s="1"/>
  <c r="N49" i="4" s="1"/>
  <c r="J48" i="4"/>
  <c r="M48" i="4" s="1"/>
  <c r="I48" i="4"/>
  <c r="L48" i="4" s="1"/>
  <c r="J47" i="4"/>
  <c r="M47" i="4" s="1"/>
  <c r="I47" i="4"/>
  <c r="L47" i="4" s="1"/>
  <c r="J46" i="4"/>
  <c r="M46" i="4" s="1"/>
  <c r="I46" i="4"/>
  <c r="L46" i="4" s="1"/>
  <c r="J45" i="4"/>
  <c r="M45" i="4" s="1"/>
  <c r="I45" i="4"/>
  <c r="J44" i="4"/>
  <c r="M44" i="4" s="1"/>
  <c r="I44" i="4"/>
  <c r="L44" i="4" s="1"/>
  <c r="J43" i="4"/>
  <c r="M43" i="4" s="1"/>
  <c r="I43" i="4"/>
  <c r="L43" i="4" s="1"/>
  <c r="J42" i="4"/>
  <c r="M42" i="4" s="1"/>
  <c r="I42" i="4"/>
  <c r="L42" i="4" s="1"/>
  <c r="J41" i="4"/>
  <c r="M41" i="4" s="1"/>
  <c r="I41" i="4"/>
  <c r="K41" i="4" s="1"/>
  <c r="N41" i="4" s="1"/>
  <c r="J40" i="4"/>
  <c r="M40" i="4" s="1"/>
  <c r="I40" i="4"/>
  <c r="L40" i="4" s="1"/>
  <c r="J37" i="4"/>
  <c r="M37" i="4" s="1"/>
  <c r="I37" i="4"/>
  <c r="L37" i="4" s="1"/>
  <c r="J36" i="4"/>
  <c r="M36" i="4" s="1"/>
  <c r="I36" i="4"/>
  <c r="J35" i="4"/>
  <c r="M35" i="4" s="1"/>
  <c r="I35" i="4"/>
  <c r="L35" i="4" s="1"/>
  <c r="J34" i="4"/>
  <c r="M34" i="4" s="1"/>
  <c r="I34" i="4"/>
  <c r="L34" i="4" s="1"/>
  <c r="J33" i="4"/>
  <c r="M33" i="4" s="1"/>
  <c r="I33" i="4"/>
  <c r="L33" i="4" s="1"/>
  <c r="J32" i="4"/>
  <c r="M32" i="4" s="1"/>
  <c r="I32" i="4"/>
  <c r="J31" i="4"/>
  <c r="M31" i="4" s="1"/>
  <c r="I31" i="4"/>
  <c r="L31" i="4" s="1"/>
  <c r="J30" i="4"/>
  <c r="M30" i="4" s="1"/>
  <c r="I30" i="4"/>
  <c r="L30" i="4" s="1"/>
  <c r="J29" i="4"/>
  <c r="M29" i="4" s="1"/>
  <c r="I29" i="4"/>
  <c r="J28" i="4"/>
  <c r="M28" i="4" s="1"/>
  <c r="I28" i="4"/>
  <c r="K28" i="4" s="1"/>
  <c r="N28" i="4" s="1"/>
  <c r="J25" i="4"/>
  <c r="M25" i="4" s="1"/>
  <c r="I25" i="4"/>
  <c r="J24" i="4"/>
  <c r="M24" i="4" s="1"/>
  <c r="I24" i="4"/>
  <c r="L24" i="4" s="1"/>
  <c r="J22" i="4"/>
  <c r="M22" i="4" s="1"/>
  <c r="I22" i="4"/>
  <c r="J21" i="4"/>
  <c r="M21" i="4" s="1"/>
  <c r="I21" i="4"/>
  <c r="J20" i="4"/>
  <c r="M20" i="4" s="1"/>
  <c r="I20" i="4"/>
  <c r="J19" i="4"/>
  <c r="M19" i="4" s="1"/>
  <c r="I19" i="4"/>
  <c r="L19" i="4" s="1"/>
  <c r="M6" i="4"/>
  <c r="M10" i="4" s="1"/>
  <c r="F65" i="3"/>
  <c r="G65" i="3" s="1"/>
  <c r="E23" i="3"/>
  <c r="E24" i="3" s="1"/>
  <c r="E22" i="3"/>
  <c r="E17" i="3"/>
  <c r="F12" i="3"/>
  <c r="G9" i="3"/>
  <c r="F9" i="3"/>
  <c r="E9" i="3"/>
  <c r="E8" i="3"/>
  <c r="H200" i="2"/>
  <c r="L199" i="2"/>
  <c r="J199" i="2"/>
  <c r="L198" i="2"/>
  <c r="J198" i="2"/>
  <c r="M198" i="2" s="1"/>
  <c r="L197" i="2"/>
  <c r="J197" i="2"/>
  <c r="M197" i="2" s="1"/>
  <c r="L196" i="2"/>
  <c r="L194" i="2" s="1"/>
  <c r="J196" i="2"/>
  <c r="K196" i="2" s="1"/>
  <c r="N196" i="2" s="1"/>
  <c r="L195" i="2"/>
  <c r="J195" i="2"/>
  <c r="L193" i="2"/>
  <c r="J193" i="2"/>
  <c r="L192" i="2"/>
  <c r="J192" i="2"/>
  <c r="M192" i="2" s="1"/>
  <c r="L191" i="2"/>
  <c r="J191" i="2"/>
  <c r="M191" i="2" s="1"/>
  <c r="L190" i="2"/>
  <c r="J190" i="2"/>
  <c r="K190" i="2" s="1"/>
  <c r="N190" i="2" s="1"/>
  <c r="L189" i="2"/>
  <c r="J189" i="2"/>
  <c r="L188" i="2"/>
  <c r="J188" i="2"/>
  <c r="M188" i="2" s="1"/>
  <c r="L187" i="2"/>
  <c r="J187" i="2"/>
  <c r="M187" i="2" s="1"/>
  <c r="L186" i="2"/>
  <c r="J186" i="2"/>
  <c r="K186" i="2" s="1"/>
  <c r="N186" i="2" s="1"/>
  <c r="L185" i="2"/>
  <c r="J185" i="2"/>
  <c r="L184" i="2"/>
  <c r="J184" i="2"/>
  <c r="M184" i="2" s="1"/>
  <c r="L183" i="2"/>
  <c r="L182" i="2"/>
  <c r="J182" i="2"/>
  <c r="M182" i="2" s="1"/>
  <c r="L181" i="2"/>
  <c r="J181" i="2"/>
  <c r="M181" i="2" s="1"/>
  <c r="L180" i="2"/>
  <c r="J180" i="2"/>
  <c r="K180" i="2" s="1"/>
  <c r="N180" i="2" s="1"/>
  <c r="L179" i="2"/>
  <c r="J179" i="2"/>
  <c r="L178" i="2"/>
  <c r="J178" i="2"/>
  <c r="M178" i="2" s="1"/>
  <c r="L177" i="2"/>
  <c r="L176" i="2" s="1"/>
  <c r="J177" i="2"/>
  <c r="M177" i="2" s="1"/>
  <c r="L175" i="2"/>
  <c r="J175" i="2"/>
  <c r="L174" i="2"/>
  <c r="J174" i="2"/>
  <c r="K174" i="2" s="1"/>
  <c r="N174" i="2" s="1"/>
  <c r="L173" i="2"/>
  <c r="J173" i="2"/>
  <c r="L172" i="2"/>
  <c r="J172" i="2"/>
  <c r="M172" i="2" s="1"/>
  <c r="L171" i="2"/>
  <c r="J171" i="2"/>
  <c r="M171" i="2" s="1"/>
  <c r="L170" i="2"/>
  <c r="L169" i="2" s="1"/>
  <c r="L168" i="2" s="1"/>
  <c r="J170" i="2"/>
  <c r="K170" i="2" s="1"/>
  <c r="N170" i="2" s="1"/>
  <c r="L167" i="2"/>
  <c r="J167" i="2"/>
  <c r="M167" i="2" s="1"/>
  <c r="L166" i="2"/>
  <c r="J166" i="2"/>
  <c r="K166" i="2" s="1"/>
  <c r="N166" i="2" s="1"/>
  <c r="L165" i="2"/>
  <c r="J165" i="2"/>
  <c r="L164" i="2"/>
  <c r="J164" i="2"/>
  <c r="L163" i="2"/>
  <c r="J163" i="2"/>
  <c r="K163" i="2" s="1"/>
  <c r="N163" i="2" s="1"/>
  <c r="L162" i="2"/>
  <c r="J162" i="2"/>
  <c r="K162" i="2" s="1"/>
  <c r="N162" i="2" s="1"/>
  <c r="L161" i="2"/>
  <c r="J161" i="2"/>
  <c r="K161" i="2" s="1"/>
  <c r="N161" i="2" s="1"/>
  <c r="L159" i="2"/>
  <c r="J159" i="2"/>
  <c r="L158" i="2"/>
  <c r="J158" i="2"/>
  <c r="L157" i="2"/>
  <c r="J157" i="2"/>
  <c r="M157" i="2" s="1"/>
  <c r="L156" i="2"/>
  <c r="J156" i="2"/>
  <c r="K156" i="2" s="1"/>
  <c r="N156" i="2" s="1"/>
  <c r="L155" i="2"/>
  <c r="J155" i="2"/>
  <c r="K155" i="2" s="1"/>
  <c r="N155" i="2" s="1"/>
  <c r="L154" i="2"/>
  <c r="J154" i="2"/>
  <c r="M154" i="2" s="1"/>
  <c r="L153" i="2"/>
  <c r="J153" i="2"/>
  <c r="M153" i="2" s="1"/>
  <c r="L152" i="2"/>
  <c r="J152" i="2"/>
  <c r="L151" i="2"/>
  <c r="J151" i="2"/>
  <c r="L150" i="2"/>
  <c r="J150" i="2"/>
  <c r="L149" i="2"/>
  <c r="J149" i="2"/>
  <c r="M149" i="2" s="1"/>
  <c r="L148" i="2"/>
  <c r="L147" i="2"/>
  <c r="J147" i="2"/>
  <c r="K147" i="2" s="1"/>
  <c r="N147" i="2" s="1"/>
  <c r="L146" i="2"/>
  <c r="J146" i="2"/>
  <c r="K146" i="2" s="1"/>
  <c r="N146" i="2" s="1"/>
  <c r="L145" i="2"/>
  <c r="J145" i="2"/>
  <c r="L144" i="2"/>
  <c r="J144" i="2"/>
  <c r="L143" i="2"/>
  <c r="J143" i="2"/>
  <c r="M143" i="2" s="1"/>
  <c r="L142" i="2"/>
  <c r="J142" i="2"/>
  <c r="L141" i="2"/>
  <c r="J141" i="2"/>
  <c r="K141" i="2" s="1"/>
  <c r="N141" i="2" s="1"/>
  <c r="L140" i="2"/>
  <c r="J140" i="2"/>
  <c r="M140" i="2" s="1"/>
  <c r="L139" i="2"/>
  <c r="J139" i="2"/>
  <c r="M139" i="2" s="1"/>
  <c r="L138" i="2"/>
  <c r="J138" i="2"/>
  <c r="M138" i="2" s="1"/>
  <c r="L137" i="2"/>
  <c r="J137" i="2"/>
  <c r="K137" i="2" s="1"/>
  <c r="N137" i="2" s="1"/>
  <c r="L136" i="2"/>
  <c r="J136" i="2"/>
  <c r="M136" i="2" s="1"/>
  <c r="L135" i="2"/>
  <c r="J135" i="2"/>
  <c r="M135" i="2" s="1"/>
  <c r="L134" i="2"/>
  <c r="J134" i="2"/>
  <c r="L133" i="2"/>
  <c r="J133" i="2"/>
  <c r="L132" i="2"/>
  <c r="J132" i="2"/>
  <c r="M132" i="2" s="1"/>
  <c r="L131" i="2"/>
  <c r="J131" i="2"/>
  <c r="M131" i="2" s="1"/>
  <c r="L130" i="2"/>
  <c r="J130" i="2"/>
  <c r="M130" i="2" s="1"/>
  <c r="L129" i="2"/>
  <c r="J129" i="2"/>
  <c r="K129" i="2" s="1"/>
  <c r="N129" i="2" s="1"/>
  <c r="L128" i="2"/>
  <c r="J128" i="2"/>
  <c r="L127" i="2"/>
  <c r="J127" i="2"/>
  <c r="K127" i="2" s="1"/>
  <c r="N127" i="2" s="1"/>
  <c r="L126" i="2"/>
  <c r="J126" i="2"/>
  <c r="K126" i="2" s="1"/>
  <c r="N126" i="2" s="1"/>
  <c r="L125" i="2"/>
  <c r="J125" i="2"/>
  <c r="K125" i="2" s="1"/>
  <c r="N125" i="2" s="1"/>
  <c r="L124" i="2"/>
  <c r="J124" i="2"/>
  <c r="M124" i="2" s="1"/>
  <c r="L123" i="2"/>
  <c r="J123" i="2"/>
  <c r="M123" i="2" s="1"/>
  <c r="L122" i="2"/>
  <c r="J122" i="2"/>
  <c r="K122" i="2" s="1"/>
  <c r="N122" i="2" s="1"/>
  <c r="L121" i="2"/>
  <c r="J121" i="2"/>
  <c r="L120" i="2"/>
  <c r="J120" i="2"/>
  <c r="M120" i="2" s="1"/>
  <c r="L119" i="2"/>
  <c r="J119" i="2"/>
  <c r="M119" i="2" s="1"/>
  <c r="L118" i="2"/>
  <c r="J118" i="2"/>
  <c r="K118" i="2" s="1"/>
  <c r="N118" i="2" s="1"/>
  <c r="L117" i="2"/>
  <c r="J117" i="2"/>
  <c r="K117" i="2" s="1"/>
  <c r="N117" i="2" s="1"/>
  <c r="L116" i="2"/>
  <c r="J116" i="2"/>
  <c r="L115" i="2"/>
  <c r="J115" i="2"/>
  <c r="M115" i="2" s="1"/>
  <c r="L114" i="2"/>
  <c r="J114" i="2"/>
  <c r="L113" i="2"/>
  <c r="J113" i="2"/>
  <c r="K113" i="2" s="1"/>
  <c r="N113" i="2" s="1"/>
  <c r="L112" i="2"/>
  <c r="J112" i="2"/>
  <c r="M112" i="2" s="1"/>
  <c r="L110" i="2"/>
  <c r="K110" i="2"/>
  <c r="N110" i="2" s="1"/>
  <c r="J110" i="2"/>
  <c r="M110" i="2" s="1"/>
  <c r="L109" i="2"/>
  <c r="J109" i="2"/>
  <c r="M109" i="2" s="1"/>
  <c r="L108" i="2"/>
  <c r="L104" i="2" s="1"/>
  <c r="J108" i="2"/>
  <c r="M108" i="2" s="1"/>
  <c r="L107" i="2"/>
  <c r="J107" i="2"/>
  <c r="K107" i="2" s="1"/>
  <c r="N107" i="2" s="1"/>
  <c r="L106" i="2"/>
  <c r="J106" i="2"/>
  <c r="M106" i="2" s="1"/>
  <c r="L105" i="2"/>
  <c r="J105" i="2"/>
  <c r="M105" i="2" s="1"/>
  <c r="L103" i="2"/>
  <c r="J103" i="2"/>
  <c r="M103" i="2" s="1"/>
  <c r="L102" i="2"/>
  <c r="J102" i="2"/>
  <c r="K102" i="2" s="1"/>
  <c r="N102" i="2" s="1"/>
  <c r="L101" i="2"/>
  <c r="L100" i="2" s="1"/>
  <c r="J101" i="2"/>
  <c r="L99" i="2"/>
  <c r="J99" i="2"/>
  <c r="L98" i="2"/>
  <c r="J98" i="2"/>
  <c r="M98" i="2" s="1"/>
  <c r="L97" i="2"/>
  <c r="J97" i="2"/>
  <c r="M97" i="2" s="1"/>
  <c r="L96" i="2"/>
  <c r="J96" i="2"/>
  <c r="K96" i="2" s="1"/>
  <c r="N96" i="2" s="1"/>
  <c r="L95" i="2"/>
  <c r="J95" i="2"/>
  <c r="L94" i="2"/>
  <c r="J94" i="2"/>
  <c r="M94" i="2" s="1"/>
  <c r="L93" i="2"/>
  <c r="J93" i="2"/>
  <c r="M93" i="2" s="1"/>
  <c r="L92" i="2"/>
  <c r="L89" i="2" s="1"/>
  <c r="J92" i="2"/>
  <c r="M92" i="2" s="1"/>
  <c r="L91" i="2"/>
  <c r="J91" i="2"/>
  <c r="L90" i="2"/>
  <c r="J90" i="2"/>
  <c r="L88" i="2"/>
  <c r="J88" i="2"/>
  <c r="M88" i="2" s="1"/>
  <c r="L87" i="2"/>
  <c r="J87" i="2"/>
  <c r="L86" i="2"/>
  <c r="J86" i="2"/>
  <c r="K86" i="2" s="1"/>
  <c r="N86" i="2" s="1"/>
  <c r="L85" i="2"/>
  <c r="J85" i="2"/>
  <c r="K85" i="2" s="1"/>
  <c r="N85" i="2" s="1"/>
  <c r="L84" i="2"/>
  <c r="J84" i="2"/>
  <c r="M84" i="2" s="1"/>
  <c r="L83" i="2"/>
  <c r="J83" i="2"/>
  <c r="M83" i="2" s="1"/>
  <c r="L82" i="2"/>
  <c r="J82" i="2"/>
  <c r="K82" i="2" s="1"/>
  <c r="N82" i="2" s="1"/>
  <c r="L81" i="2"/>
  <c r="J81" i="2"/>
  <c r="L80" i="2"/>
  <c r="L79" i="2" s="1"/>
  <c r="J80" i="2"/>
  <c r="M80" i="2" s="1"/>
  <c r="L78" i="2"/>
  <c r="J78" i="2"/>
  <c r="L77" i="2"/>
  <c r="J77" i="2"/>
  <c r="K77" i="2" s="1"/>
  <c r="N77" i="2" s="1"/>
  <c r="L75" i="2"/>
  <c r="J75" i="2"/>
  <c r="K75" i="2" s="1"/>
  <c r="N75" i="2" s="1"/>
  <c r="L74" i="2"/>
  <c r="J74" i="2"/>
  <c r="K74" i="2" s="1"/>
  <c r="N74" i="2" s="1"/>
  <c r="L73" i="2"/>
  <c r="J73" i="2"/>
  <c r="M73" i="2" s="1"/>
  <c r="L72" i="2"/>
  <c r="L71" i="2" s="1"/>
  <c r="J72" i="2"/>
  <c r="L70" i="2"/>
  <c r="J70" i="2"/>
  <c r="K70" i="2" s="1"/>
  <c r="N70" i="2" s="1"/>
  <c r="L69" i="2"/>
  <c r="L68" i="2" s="1"/>
  <c r="J69" i="2"/>
  <c r="L67" i="2"/>
  <c r="L66" i="2" s="1"/>
  <c r="J67" i="2"/>
  <c r="K67" i="2" s="1"/>
  <c r="N67" i="2" s="1"/>
  <c r="N66" i="2" s="1"/>
  <c r="L65" i="2"/>
  <c r="L64" i="2" s="1"/>
  <c r="L63" i="2" s="1"/>
  <c r="J65" i="2"/>
  <c r="K65" i="2" s="1"/>
  <c r="N65" i="2" s="1"/>
  <c r="N64" i="2" s="1"/>
  <c r="L62" i="2"/>
  <c r="L59" i="2" s="1"/>
  <c r="J62" i="2"/>
  <c r="K62" i="2" s="1"/>
  <c r="N62" i="2" s="1"/>
  <c r="L61" i="2"/>
  <c r="J61" i="2"/>
  <c r="K61" i="2" s="1"/>
  <c r="N61" i="2" s="1"/>
  <c r="L60" i="2"/>
  <c r="J60" i="2"/>
  <c r="K60" i="2" s="1"/>
  <c r="N60" i="2" s="1"/>
  <c r="L58" i="2"/>
  <c r="J58" i="2"/>
  <c r="K58" i="2" s="1"/>
  <c r="N58" i="2" s="1"/>
  <c r="N57" i="2" s="1"/>
  <c r="L57" i="2"/>
  <c r="L55" i="2"/>
  <c r="J55" i="2"/>
  <c r="K55" i="2" s="1"/>
  <c r="N55" i="2" s="1"/>
  <c r="L54" i="2"/>
  <c r="J54" i="2"/>
  <c r="K54" i="2" s="1"/>
  <c r="N54" i="2" s="1"/>
  <c r="L53" i="2"/>
  <c r="J53" i="2"/>
  <c r="M53" i="2" s="1"/>
  <c r="L52" i="2"/>
  <c r="J52" i="2"/>
  <c r="K52" i="2" s="1"/>
  <c r="N52" i="2" s="1"/>
  <c r="L51" i="2"/>
  <c r="J51" i="2"/>
  <c r="K51" i="2" s="1"/>
  <c r="N51" i="2" s="1"/>
  <c r="L50" i="2"/>
  <c r="J50" i="2"/>
  <c r="M50" i="2" s="1"/>
  <c r="L49" i="2"/>
  <c r="J49" i="2"/>
  <c r="M49" i="2" s="1"/>
  <c r="L48" i="2"/>
  <c r="J48" i="2"/>
  <c r="M48" i="2" s="1"/>
  <c r="L47" i="2"/>
  <c r="J47" i="2"/>
  <c r="K47" i="2" s="1"/>
  <c r="N47" i="2" s="1"/>
  <c r="L46" i="2"/>
  <c r="J46" i="2"/>
  <c r="M46" i="2" s="1"/>
  <c r="L45" i="2"/>
  <c r="J45" i="2"/>
  <c r="M45" i="2" s="1"/>
  <c r="L44" i="2"/>
  <c r="J44" i="2"/>
  <c r="K44" i="2" s="1"/>
  <c r="N44" i="2" s="1"/>
  <c r="L43" i="2"/>
  <c r="J43" i="2"/>
  <c r="K43" i="2" s="1"/>
  <c r="N43" i="2" s="1"/>
  <c r="L42" i="2"/>
  <c r="J42" i="2"/>
  <c r="K42" i="2" s="1"/>
  <c r="N42" i="2" s="1"/>
  <c r="L41" i="2"/>
  <c r="J41" i="2"/>
  <c r="M41" i="2" s="1"/>
  <c r="L40" i="2"/>
  <c r="L39" i="2" s="1"/>
  <c r="L38" i="2" s="1"/>
  <c r="J40" i="2"/>
  <c r="M40" i="2" s="1"/>
  <c r="L37" i="2"/>
  <c r="J37" i="2"/>
  <c r="M37" i="2" s="1"/>
  <c r="L36" i="2"/>
  <c r="J36" i="2"/>
  <c r="M36" i="2" s="1"/>
  <c r="L35" i="2"/>
  <c r="J35" i="2"/>
  <c r="K35" i="2" s="1"/>
  <c r="N35" i="2" s="1"/>
  <c r="L34" i="2"/>
  <c r="J34" i="2"/>
  <c r="M34" i="2" s="1"/>
  <c r="L33" i="2"/>
  <c r="J33" i="2"/>
  <c r="M33" i="2" s="1"/>
  <c r="L32" i="2"/>
  <c r="J32" i="2"/>
  <c r="M32" i="2" s="1"/>
  <c r="L31" i="2"/>
  <c r="J31" i="2"/>
  <c r="K31" i="2" s="1"/>
  <c r="N31" i="2" s="1"/>
  <c r="L30" i="2"/>
  <c r="J30" i="2"/>
  <c r="K30" i="2" s="1"/>
  <c r="N30" i="2" s="1"/>
  <c r="L29" i="2"/>
  <c r="J29" i="2"/>
  <c r="M29" i="2" s="1"/>
  <c r="L28" i="2"/>
  <c r="J28" i="2"/>
  <c r="K28" i="2" s="1"/>
  <c r="N28" i="2" s="1"/>
  <c r="L27" i="2"/>
  <c r="L26" i="2" s="1"/>
  <c r="L25" i="2"/>
  <c r="J25" i="2"/>
  <c r="M25" i="2" s="1"/>
  <c r="L24" i="2"/>
  <c r="L23" i="2" s="1"/>
  <c r="J24" i="2"/>
  <c r="M24" i="2" s="1"/>
  <c r="L22" i="2"/>
  <c r="J22" i="2"/>
  <c r="M22" i="2" s="1"/>
  <c r="L21" i="2"/>
  <c r="J21" i="2"/>
  <c r="K21" i="2" s="1"/>
  <c r="N21" i="2" s="1"/>
  <c r="L20" i="2"/>
  <c r="J20" i="2"/>
  <c r="K20" i="2" s="1"/>
  <c r="N20" i="2" s="1"/>
  <c r="L19" i="2"/>
  <c r="L18" i="2" s="1"/>
  <c r="J19" i="2"/>
  <c r="M19" i="2" s="1"/>
  <c r="M10" i="2"/>
  <c r="M6" i="2"/>
  <c r="J27" i="14" l="1"/>
  <c r="J26" i="14" s="1"/>
  <c r="O60" i="14"/>
  <c r="O59" i="14" s="1"/>
  <c r="O56" i="14" s="1"/>
  <c r="M60" i="14"/>
  <c r="P60" i="14" s="1"/>
  <c r="N61" i="14"/>
  <c r="M61" i="14"/>
  <c r="N62" i="14"/>
  <c r="M62" i="14"/>
  <c r="N65" i="14"/>
  <c r="N64" i="14" s="1"/>
  <c r="N63" i="14" s="1"/>
  <c r="M65" i="14"/>
  <c r="O70" i="14"/>
  <c r="O68" i="14" s="1"/>
  <c r="O63" i="14" s="1"/>
  <c r="M70" i="14"/>
  <c r="P70" i="14" s="1"/>
  <c r="O78" i="14"/>
  <c r="O76" i="14" s="1"/>
  <c r="M78" i="14"/>
  <c r="O84" i="14"/>
  <c r="M84" i="14"/>
  <c r="P84" i="14" s="1"/>
  <c r="O88" i="14"/>
  <c r="M88" i="14"/>
  <c r="O92" i="14"/>
  <c r="M92" i="14"/>
  <c r="O101" i="14"/>
  <c r="M101" i="14"/>
  <c r="P101" i="14" s="1"/>
  <c r="M120" i="14"/>
  <c r="P120" i="14" s="1"/>
  <c r="N120" i="14"/>
  <c r="O122" i="14"/>
  <c r="M122" i="14"/>
  <c r="R150" i="14"/>
  <c r="J150" i="14"/>
  <c r="O155" i="14"/>
  <c r="O148" i="14" s="1"/>
  <c r="M155" i="14"/>
  <c r="J21" i="14"/>
  <c r="J18" i="14" s="1"/>
  <c r="O23" i="14"/>
  <c r="N35" i="14"/>
  <c r="M35" i="14"/>
  <c r="P35" i="14" s="1"/>
  <c r="J39" i="14"/>
  <c r="J38" i="14" s="1"/>
  <c r="N41" i="14"/>
  <c r="M41" i="14"/>
  <c r="P41" i="14" s="1"/>
  <c r="P39" i="14" s="1"/>
  <c r="P38" i="14" s="1"/>
  <c r="N49" i="14"/>
  <c r="M49" i="14"/>
  <c r="P49" i="14" s="1"/>
  <c r="R51" i="14"/>
  <c r="M52" i="14"/>
  <c r="P52" i="14" s="1"/>
  <c r="N53" i="14"/>
  <c r="M53" i="14"/>
  <c r="P53" i="14" s="1"/>
  <c r="R58" i="14"/>
  <c r="N72" i="14"/>
  <c r="M72" i="14"/>
  <c r="P72" i="14" s="1"/>
  <c r="N73" i="14"/>
  <c r="M73" i="14"/>
  <c r="N74" i="14"/>
  <c r="M74" i="14"/>
  <c r="N80" i="14"/>
  <c r="N79" i="14" s="1"/>
  <c r="M80" i="14"/>
  <c r="P80" i="14" s="1"/>
  <c r="O85" i="14"/>
  <c r="M85" i="14"/>
  <c r="O93" i="14"/>
  <c r="M93" i="14"/>
  <c r="N94" i="14"/>
  <c r="M94" i="14"/>
  <c r="P94" i="14" s="1"/>
  <c r="O102" i="14"/>
  <c r="M102" i="14"/>
  <c r="N103" i="14"/>
  <c r="N100" i="14" s="1"/>
  <c r="M103" i="14"/>
  <c r="P103" i="14" s="1"/>
  <c r="O107" i="14"/>
  <c r="O104" i="14" s="1"/>
  <c r="M107" i="14"/>
  <c r="P107" i="14" s="1"/>
  <c r="N108" i="14"/>
  <c r="M108" i="14"/>
  <c r="P108" i="14" s="1"/>
  <c r="N109" i="14"/>
  <c r="M109" i="14"/>
  <c r="P117" i="14"/>
  <c r="R117" i="14"/>
  <c r="M149" i="14"/>
  <c r="P149" i="14" s="1"/>
  <c r="N149" i="14"/>
  <c r="O165" i="14"/>
  <c r="M165" i="14"/>
  <c r="N207" i="14"/>
  <c r="M207" i="14"/>
  <c r="P207" i="14" s="1"/>
  <c r="N19" i="14"/>
  <c r="M19" i="14"/>
  <c r="P19" i="14" s="1"/>
  <c r="R20" i="14"/>
  <c r="N20" i="14"/>
  <c r="M24" i="14"/>
  <c r="M30" i="14"/>
  <c r="P68" i="14"/>
  <c r="O86" i="14"/>
  <c r="M86" i="14"/>
  <c r="O90" i="14"/>
  <c r="M90" i="14"/>
  <c r="N97" i="14"/>
  <c r="M97" i="14"/>
  <c r="P97" i="14" s="1"/>
  <c r="J100" i="14"/>
  <c r="R105" i="14"/>
  <c r="N104" i="14"/>
  <c r="R106" i="14"/>
  <c r="O114" i="14"/>
  <c r="O111" i="14" s="1"/>
  <c r="M114" i="14"/>
  <c r="P114" i="14" s="1"/>
  <c r="N115" i="14"/>
  <c r="M115" i="14"/>
  <c r="P115" i="14" s="1"/>
  <c r="J151" i="14"/>
  <c r="O160" i="14"/>
  <c r="M22" i="14"/>
  <c r="P22" i="14" s="1"/>
  <c r="J23" i="14"/>
  <c r="N25" i="14"/>
  <c r="N23" i="14" s="1"/>
  <c r="M25" i="14"/>
  <c r="P25" i="14" s="1"/>
  <c r="N31" i="14"/>
  <c r="N27" i="14" s="1"/>
  <c r="N26" i="14" s="1"/>
  <c r="M31" i="14"/>
  <c r="P31" i="14" s="1"/>
  <c r="R32" i="14"/>
  <c r="N32" i="14"/>
  <c r="R34" i="14"/>
  <c r="O39" i="14"/>
  <c r="O38" i="14" s="1"/>
  <c r="R40" i="14"/>
  <c r="N45" i="14"/>
  <c r="M45" i="14"/>
  <c r="P45" i="14" s="1"/>
  <c r="R46" i="14"/>
  <c r="N46" i="14"/>
  <c r="R48" i="14"/>
  <c r="J56" i="14"/>
  <c r="J68" i="14"/>
  <c r="J63" i="14" s="1"/>
  <c r="R82" i="14"/>
  <c r="P82" i="14"/>
  <c r="O87" i="14"/>
  <c r="O79" i="14" s="1"/>
  <c r="M87" i="14"/>
  <c r="O91" i="14"/>
  <c r="M91" i="14"/>
  <c r="R113" i="14"/>
  <c r="N119" i="14"/>
  <c r="M119" i="14"/>
  <c r="N152" i="14"/>
  <c r="M152" i="14"/>
  <c r="P152" i="14" s="1"/>
  <c r="N167" i="14"/>
  <c r="M167" i="14"/>
  <c r="N181" i="14"/>
  <c r="M181" i="14"/>
  <c r="P181" i="14" s="1"/>
  <c r="R52" i="14"/>
  <c r="R60" i="14"/>
  <c r="R70" i="14"/>
  <c r="R84" i="14"/>
  <c r="R101" i="14"/>
  <c r="R107" i="14"/>
  <c r="R114" i="14"/>
  <c r="J123" i="14"/>
  <c r="J111" i="14" s="1"/>
  <c r="R123" i="14"/>
  <c r="N127" i="14"/>
  <c r="M127" i="14"/>
  <c r="P127" i="14" s="1"/>
  <c r="N135" i="14"/>
  <c r="M135" i="14"/>
  <c r="P135" i="14" s="1"/>
  <c r="N143" i="14"/>
  <c r="M143" i="14"/>
  <c r="P143" i="14" s="1"/>
  <c r="J164" i="14"/>
  <c r="R164" i="14"/>
  <c r="R185" i="14"/>
  <c r="R189" i="14"/>
  <c r="R193" i="14"/>
  <c r="P201" i="14"/>
  <c r="R201" i="14"/>
  <c r="R19" i="14"/>
  <c r="R25" i="14"/>
  <c r="R31" i="14"/>
  <c r="R35" i="14"/>
  <c r="R41" i="14"/>
  <c r="R45" i="14"/>
  <c r="R49" i="14"/>
  <c r="R53" i="14"/>
  <c r="R72" i="14"/>
  <c r="R80" i="14"/>
  <c r="R94" i="14"/>
  <c r="R97" i="14"/>
  <c r="R103" i="14"/>
  <c r="R108" i="14"/>
  <c r="R115" i="14"/>
  <c r="R120" i="14"/>
  <c r="M130" i="14"/>
  <c r="M138" i="14"/>
  <c r="M146" i="14"/>
  <c r="R149" i="14"/>
  <c r="N156" i="14"/>
  <c r="M156" i="14"/>
  <c r="P156" i="14" s="1"/>
  <c r="O159" i="14"/>
  <c r="M159" i="14"/>
  <c r="J160" i="14"/>
  <c r="R174" i="14"/>
  <c r="J174" i="14"/>
  <c r="J169" i="14" s="1"/>
  <c r="J168" i="14" s="1"/>
  <c r="J180" i="14"/>
  <c r="R180" i="14"/>
  <c r="I200" i="14"/>
  <c r="I213" i="14" s="1"/>
  <c r="J211" i="14"/>
  <c r="R116" i="14"/>
  <c r="M118" i="14"/>
  <c r="R124" i="14"/>
  <c r="N124" i="14"/>
  <c r="R126" i="14"/>
  <c r="N131" i="14"/>
  <c r="M131" i="14"/>
  <c r="P131" i="14" s="1"/>
  <c r="R132" i="14"/>
  <c r="N132" i="14"/>
  <c r="R134" i="14"/>
  <c r="N139" i="14"/>
  <c r="M139" i="14"/>
  <c r="P139" i="14" s="1"/>
  <c r="R140" i="14"/>
  <c r="N140" i="14"/>
  <c r="R142" i="14"/>
  <c r="N147" i="14"/>
  <c r="M147" i="14"/>
  <c r="P147" i="14" s="1"/>
  <c r="M151" i="14"/>
  <c r="P151" i="14" s="1"/>
  <c r="M157" i="14"/>
  <c r="P157" i="14" s="1"/>
  <c r="N157" i="14"/>
  <c r="J158" i="14"/>
  <c r="N161" i="14"/>
  <c r="N160" i="14" s="1"/>
  <c r="M161" i="14"/>
  <c r="P161" i="14" s="1"/>
  <c r="M173" i="14"/>
  <c r="P173" i="14" s="1"/>
  <c r="N173" i="14"/>
  <c r="N177" i="14"/>
  <c r="N176" i="14" s="1"/>
  <c r="M177" i="14"/>
  <c r="P177" i="14" s="1"/>
  <c r="J208" i="14"/>
  <c r="R127" i="14"/>
  <c r="R131" i="14"/>
  <c r="R135" i="14"/>
  <c r="R139" i="14"/>
  <c r="R143" i="14"/>
  <c r="R147" i="14"/>
  <c r="R152" i="14"/>
  <c r="R156" i="14"/>
  <c r="R157" i="14"/>
  <c r="R161" i="14"/>
  <c r="N182" i="14"/>
  <c r="M182" i="14"/>
  <c r="P182" i="14" s="1"/>
  <c r="N203" i="14"/>
  <c r="M203" i="14"/>
  <c r="P203" i="14" s="1"/>
  <c r="J207" i="14"/>
  <c r="R207" i="14"/>
  <c r="N208" i="14"/>
  <c r="N211" i="14"/>
  <c r="M211" i="14"/>
  <c r="P211" i="14" s="1"/>
  <c r="J156" i="14"/>
  <c r="J157" i="14"/>
  <c r="N166" i="14"/>
  <c r="M166" i="14"/>
  <c r="P166" i="14" s="1"/>
  <c r="N172" i="14"/>
  <c r="N169" i="14" s="1"/>
  <c r="M172" i="14"/>
  <c r="P172" i="14" s="1"/>
  <c r="P169" i="14" s="1"/>
  <c r="R173" i="14"/>
  <c r="J176" i="14"/>
  <c r="N187" i="14"/>
  <c r="M187" i="14"/>
  <c r="P187" i="14" s="1"/>
  <c r="N191" i="14"/>
  <c r="N183" i="14" s="1"/>
  <c r="M191" i="14"/>
  <c r="P191" i="14" s="1"/>
  <c r="O194" i="14"/>
  <c r="N196" i="14"/>
  <c r="M196" i="14"/>
  <c r="P196" i="14" s="1"/>
  <c r="N197" i="14"/>
  <c r="N194" i="14" s="1"/>
  <c r="M197" i="14"/>
  <c r="N198" i="14"/>
  <c r="M198" i="14"/>
  <c r="N199" i="14"/>
  <c r="M199" i="14"/>
  <c r="J203" i="14"/>
  <c r="J200" i="14" s="1"/>
  <c r="R203" i="14"/>
  <c r="N204" i="14"/>
  <c r="N200" i="14" s="1"/>
  <c r="O208" i="14"/>
  <c r="O200" i="14" s="1"/>
  <c r="R209" i="14"/>
  <c r="R172" i="14"/>
  <c r="R177" i="14"/>
  <c r="R181" i="14"/>
  <c r="M186" i="14"/>
  <c r="P186" i="14" s="1"/>
  <c r="P183" i="14" s="1"/>
  <c r="M190" i="14"/>
  <c r="P190" i="14" s="1"/>
  <c r="M195" i="14"/>
  <c r="P195" i="14" s="1"/>
  <c r="M204" i="14"/>
  <c r="P204" i="14" s="1"/>
  <c r="M208" i="14"/>
  <c r="P208" i="14" s="1"/>
  <c r="P202" i="14"/>
  <c r="P210" i="14"/>
  <c r="N50" i="10"/>
  <c r="M50" i="10"/>
  <c r="P50" i="10" s="1"/>
  <c r="O143" i="10"/>
  <c r="M143" i="10"/>
  <c r="P143" i="10" s="1"/>
  <c r="O40" i="12"/>
  <c r="M40" i="12"/>
  <c r="R40" i="12" s="1"/>
  <c r="N205" i="8"/>
  <c r="I205" i="8"/>
  <c r="N35" i="10"/>
  <c r="M35" i="10"/>
  <c r="P35" i="10" s="1"/>
  <c r="O49" i="10"/>
  <c r="M49" i="10"/>
  <c r="P49" i="10" s="1"/>
  <c r="I203" i="10"/>
  <c r="J203" i="10"/>
  <c r="N21" i="12"/>
  <c r="M21" i="12"/>
  <c r="N29" i="12"/>
  <c r="M29" i="12"/>
  <c r="P43" i="12"/>
  <c r="R43" i="12"/>
  <c r="N87" i="12"/>
  <c r="M87" i="12"/>
  <c r="P87" i="12" s="1"/>
  <c r="N113" i="12"/>
  <c r="M113" i="12"/>
  <c r="P113" i="12" s="1"/>
  <c r="N140" i="12"/>
  <c r="M140" i="12"/>
  <c r="N165" i="12"/>
  <c r="M165" i="12"/>
  <c r="P165" i="12" s="1"/>
  <c r="M72" i="10"/>
  <c r="P72" i="10" s="1"/>
  <c r="N72" i="10"/>
  <c r="O85" i="10"/>
  <c r="O79" i="10" s="1"/>
  <c r="M85" i="10"/>
  <c r="P85" i="10" s="1"/>
  <c r="N162" i="10"/>
  <c r="M162" i="10"/>
  <c r="P162" i="10" s="1"/>
  <c r="N37" i="12"/>
  <c r="M37" i="12"/>
  <c r="P37" i="12" s="1"/>
  <c r="K142" i="2"/>
  <c r="N142" i="2" s="1"/>
  <c r="M142" i="2"/>
  <c r="K65" i="4"/>
  <c r="N65" i="4" s="1"/>
  <c r="N64" i="4" s="1"/>
  <c r="M76" i="6"/>
  <c r="N207" i="8"/>
  <c r="I207" i="8"/>
  <c r="O31" i="10"/>
  <c r="O27" i="10" s="1"/>
  <c r="O26" i="10" s="1"/>
  <c r="M31" i="10"/>
  <c r="P31" i="10" s="1"/>
  <c r="O116" i="10"/>
  <c r="M116" i="10"/>
  <c r="P116" i="10" s="1"/>
  <c r="N182" i="10"/>
  <c r="M182" i="10"/>
  <c r="P182" i="10" s="1"/>
  <c r="N209" i="10"/>
  <c r="M209" i="10"/>
  <c r="O27" i="12"/>
  <c r="O26" i="12" s="1"/>
  <c r="P33" i="12"/>
  <c r="R33" i="12"/>
  <c r="M42" i="12"/>
  <c r="P42" i="12" s="1"/>
  <c r="N42" i="12"/>
  <c r="N52" i="12"/>
  <c r="M52" i="12"/>
  <c r="M200" i="10"/>
  <c r="N205" i="10"/>
  <c r="O23" i="12"/>
  <c r="O63" i="12"/>
  <c r="N102" i="12"/>
  <c r="M102" i="12"/>
  <c r="P102" i="12" s="1"/>
  <c r="N108" i="12"/>
  <c r="M108" i="12"/>
  <c r="P108" i="12" s="1"/>
  <c r="N155" i="12"/>
  <c r="M155" i="12"/>
  <c r="P155" i="12" s="1"/>
  <c r="I200" i="12"/>
  <c r="I213" i="12" s="1"/>
  <c r="M45" i="8"/>
  <c r="P45" i="8" s="1"/>
  <c r="M49" i="8"/>
  <c r="P49" i="8" s="1"/>
  <c r="I203" i="8"/>
  <c r="R209" i="8"/>
  <c r="O18" i="10"/>
  <c r="R35" i="10"/>
  <c r="R50" i="10"/>
  <c r="O63" i="10"/>
  <c r="N100" i="10"/>
  <c r="O202" i="10"/>
  <c r="O205" i="10"/>
  <c r="P208" i="10"/>
  <c r="O89" i="12"/>
  <c r="N100" i="12"/>
  <c r="N122" i="12"/>
  <c r="M122" i="12"/>
  <c r="P122" i="12" s="1"/>
  <c r="P164" i="12"/>
  <c r="R164" i="12"/>
  <c r="N167" i="12"/>
  <c r="M167" i="12"/>
  <c r="N204" i="12"/>
  <c r="M204" i="12"/>
  <c r="J209" i="12"/>
  <c r="N210" i="12"/>
  <c r="M35" i="8"/>
  <c r="P35" i="8" s="1"/>
  <c r="J104" i="10"/>
  <c r="R116" i="10"/>
  <c r="O209" i="10"/>
  <c r="N45" i="12"/>
  <c r="M45" i="12"/>
  <c r="N49" i="12"/>
  <c r="M49" i="12"/>
  <c r="P49" i="12" s="1"/>
  <c r="N54" i="12"/>
  <c r="M54" i="12"/>
  <c r="P54" i="12" s="1"/>
  <c r="O68" i="12"/>
  <c r="N138" i="12"/>
  <c r="M138" i="12"/>
  <c r="R138" i="12" s="1"/>
  <c r="K98" i="4"/>
  <c r="N98" i="4" s="1"/>
  <c r="M25" i="8"/>
  <c r="P25" i="8" s="1"/>
  <c r="M179" i="8"/>
  <c r="M200" i="8"/>
  <c r="R200" i="8" s="1"/>
  <c r="R205" i="8"/>
  <c r="J207" i="8"/>
  <c r="O23" i="10"/>
  <c r="M42" i="10"/>
  <c r="P42" i="10" s="1"/>
  <c r="R72" i="10"/>
  <c r="M82" i="10"/>
  <c r="N109" i="10"/>
  <c r="M123" i="10"/>
  <c r="P123" i="10" s="1"/>
  <c r="N139" i="10"/>
  <c r="N146" i="10"/>
  <c r="R150" i="10"/>
  <c r="N150" i="10"/>
  <c r="J202" i="10"/>
  <c r="O203" i="10"/>
  <c r="O211" i="10"/>
  <c r="O18" i="12"/>
  <c r="M28" i="12"/>
  <c r="P28" i="12" s="1"/>
  <c r="M32" i="12"/>
  <c r="P32" i="12" s="1"/>
  <c r="R37" i="12"/>
  <c r="M53" i="12"/>
  <c r="P53" i="12" s="1"/>
  <c r="P65" i="12"/>
  <c r="P64" i="12" s="1"/>
  <c r="R65" i="12"/>
  <c r="P85" i="12"/>
  <c r="R85" i="12"/>
  <c r="M150" i="12"/>
  <c r="P150" i="12" s="1"/>
  <c r="M163" i="12"/>
  <c r="P163" i="12" s="1"/>
  <c r="N163" i="12"/>
  <c r="M48" i="12"/>
  <c r="P48" i="12" s="1"/>
  <c r="R49" i="12"/>
  <c r="R60" i="12"/>
  <c r="M60" i="12"/>
  <c r="P60" i="12" s="1"/>
  <c r="M70" i="12"/>
  <c r="P70" i="12" s="1"/>
  <c r="M75" i="12"/>
  <c r="P75" i="12" s="1"/>
  <c r="M81" i="12"/>
  <c r="P81" i="12" s="1"/>
  <c r="M93" i="12"/>
  <c r="M97" i="12"/>
  <c r="P97" i="12" s="1"/>
  <c r="O100" i="12"/>
  <c r="R103" i="12"/>
  <c r="R107" i="12"/>
  <c r="R114" i="12"/>
  <c r="R121" i="12"/>
  <c r="M134" i="12"/>
  <c r="P134" i="12" s="1"/>
  <c r="M135" i="12"/>
  <c r="P135" i="12" s="1"/>
  <c r="M144" i="12"/>
  <c r="P144" i="12" s="1"/>
  <c r="O148" i="12"/>
  <c r="R180" i="12"/>
  <c r="M181" i="12"/>
  <c r="P181" i="12" s="1"/>
  <c r="M184" i="12"/>
  <c r="P184" i="12" s="1"/>
  <c r="M186" i="12"/>
  <c r="P186" i="12" s="1"/>
  <c r="M188" i="12"/>
  <c r="P188" i="12" s="1"/>
  <c r="M189" i="12"/>
  <c r="R193" i="12"/>
  <c r="M193" i="12"/>
  <c r="P193" i="12" s="1"/>
  <c r="M209" i="12"/>
  <c r="J210" i="12"/>
  <c r="O211" i="12"/>
  <c r="M171" i="12"/>
  <c r="P171" i="12" s="1"/>
  <c r="O201" i="12"/>
  <c r="N208" i="12"/>
  <c r="P210" i="12"/>
  <c r="O212" i="12"/>
  <c r="R102" i="12"/>
  <c r="M109" i="12"/>
  <c r="R122" i="12"/>
  <c r="M133" i="12"/>
  <c r="R135" i="12"/>
  <c r="M158" i="12"/>
  <c r="P158" i="12" s="1"/>
  <c r="M179" i="12"/>
  <c r="P179" i="12" s="1"/>
  <c r="R188" i="12"/>
  <c r="M201" i="12"/>
  <c r="P201" i="12" s="1"/>
  <c r="O206" i="12"/>
  <c r="P212" i="12"/>
  <c r="M62" i="12"/>
  <c r="P62" i="12" s="1"/>
  <c r="N62" i="12"/>
  <c r="R70" i="12"/>
  <c r="J75" i="12"/>
  <c r="J71" i="12" s="1"/>
  <c r="N82" i="12"/>
  <c r="M82" i="12"/>
  <c r="N84" i="12"/>
  <c r="M84" i="12"/>
  <c r="J87" i="12"/>
  <c r="R87" i="12"/>
  <c r="O118" i="12"/>
  <c r="M118" i="12"/>
  <c r="N123" i="12"/>
  <c r="M123" i="12"/>
  <c r="P123" i="12" s="1"/>
  <c r="N125" i="12"/>
  <c r="M125" i="12"/>
  <c r="N130" i="12"/>
  <c r="M130" i="12"/>
  <c r="M139" i="12"/>
  <c r="P139" i="12" s="1"/>
  <c r="N139" i="12"/>
  <c r="N142" i="12"/>
  <c r="M142" i="12"/>
  <c r="P142" i="12" s="1"/>
  <c r="R149" i="12"/>
  <c r="J149" i="12"/>
  <c r="N151" i="12"/>
  <c r="M151" i="12"/>
  <c r="N153" i="12"/>
  <c r="M153" i="12"/>
  <c r="N187" i="12"/>
  <c r="M187" i="12"/>
  <c r="P187" i="12" s="1"/>
  <c r="N19" i="12"/>
  <c r="M19" i="12"/>
  <c r="P19" i="12" s="1"/>
  <c r="M22" i="12"/>
  <c r="P22" i="12" s="1"/>
  <c r="P30" i="12"/>
  <c r="N31" i="12"/>
  <c r="M31" i="12"/>
  <c r="P31" i="12" s="1"/>
  <c r="M34" i="12"/>
  <c r="P34" i="12" s="1"/>
  <c r="J37" i="12"/>
  <c r="J27" i="12" s="1"/>
  <c r="J26" i="12" s="1"/>
  <c r="P40" i="12"/>
  <c r="N41" i="12"/>
  <c r="M41" i="12"/>
  <c r="P41" i="12" s="1"/>
  <c r="M44" i="12"/>
  <c r="P44" i="12" s="1"/>
  <c r="J46" i="12"/>
  <c r="R46" i="12"/>
  <c r="J61" i="12"/>
  <c r="J59" i="12" s="1"/>
  <c r="J56" i="12" s="1"/>
  <c r="J70" i="12"/>
  <c r="J68" i="12" s="1"/>
  <c r="J63" i="12" s="1"/>
  <c r="M74" i="12"/>
  <c r="M86" i="12"/>
  <c r="P86" i="12" s="1"/>
  <c r="M94" i="12"/>
  <c r="P94" i="12" s="1"/>
  <c r="N99" i="12"/>
  <c r="M99" i="12"/>
  <c r="N115" i="12"/>
  <c r="M115" i="12"/>
  <c r="P115" i="12" s="1"/>
  <c r="N117" i="12"/>
  <c r="M117" i="12"/>
  <c r="P138" i="12"/>
  <c r="M141" i="12"/>
  <c r="P141" i="12" s="1"/>
  <c r="J155" i="12"/>
  <c r="R155" i="12"/>
  <c r="M162" i="12"/>
  <c r="P162" i="12" s="1"/>
  <c r="N162" i="12"/>
  <c r="J181" i="12"/>
  <c r="J186" i="12"/>
  <c r="R186" i="12"/>
  <c r="M192" i="12"/>
  <c r="P192" i="12" s="1"/>
  <c r="N192" i="12"/>
  <c r="J195" i="12"/>
  <c r="J194" i="12" s="1"/>
  <c r="N25" i="12"/>
  <c r="N23" i="12" s="1"/>
  <c r="M25" i="12"/>
  <c r="P25" i="12" s="1"/>
  <c r="M51" i="12"/>
  <c r="P51" i="12" s="1"/>
  <c r="N51" i="12"/>
  <c r="N78" i="12"/>
  <c r="M78" i="12"/>
  <c r="J115" i="12"/>
  <c r="J111" i="12" s="1"/>
  <c r="N35" i="12"/>
  <c r="M35" i="12"/>
  <c r="P35" i="12" s="1"/>
  <c r="R36" i="12"/>
  <c r="N36" i="12"/>
  <c r="R47" i="12"/>
  <c r="N50" i="12"/>
  <c r="M50" i="12"/>
  <c r="R53" i="12"/>
  <c r="R58" i="12"/>
  <c r="O59" i="12"/>
  <c r="O56" i="12" s="1"/>
  <c r="N61" i="12"/>
  <c r="M61" i="12"/>
  <c r="P61" i="12" s="1"/>
  <c r="P59" i="12" s="1"/>
  <c r="P56" i="12" s="1"/>
  <c r="O73" i="12"/>
  <c r="O71" i="12" s="1"/>
  <c r="M73" i="12"/>
  <c r="M77" i="12"/>
  <c r="P77" i="12" s="1"/>
  <c r="N77" i="12"/>
  <c r="O79" i="12"/>
  <c r="J81" i="12"/>
  <c r="R81" i="12"/>
  <c r="M83" i="12"/>
  <c r="P83" i="12" s="1"/>
  <c r="N83" i="12"/>
  <c r="M91" i="12"/>
  <c r="N91" i="12"/>
  <c r="J103" i="12"/>
  <c r="O104" i="12"/>
  <c r="J108" i="12"/>
  <c r="N110" i="12"/>
  <c r="M110" i="12"/>
  <c r="J122" i="12"/>
  <c r="M124" i="12"/>
  <c r="P124" i="12" s="1"/>
  <c r="N124" i="12"/>
  <c r="M127" i="12"/>
  <c r="O137" i="12"/>
  <c r="M137" i="12"/>
  <c r="J141" i="12"/>
  <c r="M143" i="12"/>
  <c r="P143" i="12" s="1"/>
  <c r="N143" i="12"/>
  <c r="J150" i="12"/>
  <c r="O169" i="12"/>
  <c r="O6" i="12"/>
  <c r="O10" i="12" s="1"/>
  <c r="R35" i="12"/>
  <c r="J79" i="12"/>
  <c r="N92" i="12"/>
  <c r="M92" i="12"/>
  <c r="J95" i="12"/>
  <c r="J89" i="12" s="1"/>
  <c r="R95" i="12"/>
  <c r="M24" i="12"/>
  <c r="P24" i="12" s="1"/>
  <c r="R31" i="12"/>
  <c r="R34" i="12"/>
  <c r="O39" i="12"/>
  <c r="O38" i="12" s="1"/>
  <c r="J54" i="12"/>
  <c r="J39" i="12" s="1"/>
  <c r="J38" i="12" s="1"/>
  <c r="R54" i="12"/>
  <c r="N67" i="12"/>
  <c r="N66" i="12" s="1"/>
  <c r="M67" i="12"/>
  <c r="N68" i="12"/>
  <c r="M80" i="12"/>
  <c r="P80" i="12" s="1"/>
  <c r="R97" i="12"/>
  <c r="N97" i="12"/>
  <c r="J102" i="12"/>
  <c r="J100" i="12" s="1"/>
  <c r="M105" i="12"/>
  <c r="J107" i="12"/>
  <c r="J114" i="12"/>
  <c r="M116" i="12"/>
  <c r="P116" i="12" s="1"/>
  <c r="N116" i="12"/>
  <c r="M119" i="12"/>
  <c r="J121" i="12"/>
  <c r="J123" i="12"/>
  <c r="O126" i="12"/>
  <c r="M126" i="12"/>
  <c r="M136" i="12"/>
  <c r="N136" i="12"/>
  <c r="J142" i="12"/>
  <c r="N146" i="12"/>
  <c r="M146" i="12"/>
  <c r="R157" i="12"/>
  <c r="J157" i="12"/>
  <c r="M174" i="12"/>
  <c r="P174" i="12" s="1"/>
  <c r="N174" i="12"/>
  <c r="J190" i="12"/>
  <c r="S171" i="12"/>
  <c r="J161" i="12"/>
  <c r="J160" i="12" s="1"/>
  <c r="O166" i="12"/>
  <c r="O160" i="12" s="1"/>
  <c r="M166" i="12"/>
  <c r="P166" i="12" s="1"/>
  <c r="J176" i="12"/>
  <c r="N178" i="12"/>
  <c r="M178" i="12"/>
  <c r="P178" i="12" s="1"/>
  <c r="P176" i="12" s="1"/>
  <c r="J207" i="12"/>
  <c r="P209" i="12"/>
  <c r="R209" i="12"/>
  <c r="M47" i="12"/>
  <c r="P47" i="12" s="1"/>
  <c r="R51" i="12"/>
  <c r="M55" i="12"/>
  <c r="P55" i="12" s="1"/>
  <c r="M88" i="12"/>
  <c r="P88" i="12" s="1"/>
  <c r="M96" i="12"/>
  <c r="P96" i="12" s="1"/>
  <c r="J104" i="12"/>
  <c r="J134" i="12"/>
  <c r="R134" i="12"/>
  <c r="N161" i="12"/>
  <c r="M161" i="12"/>
  <c r="P161" i="12" s="1"/>
  <c r="R166" i="12"/>
  <c r="J169" i="12"/>
  <c r="R177" i="12"/>
  <c r="J183" i="12"/>
  <c r="O190" i="12"/>
  <c r="O183" i="12" s="1"/>
  <c r="M190" i="12"/>
  <c r="P190" i="12" s="1"/>
  <c r="O195" i="12"/>
  <c r="O194" i="12" s="1"/>
  <c r="M195" i="12"/>
  <c r="P195" i="12" s="1"/>
  <c r="J203" i="12"/>
  <c r="R62" i="12"/>
  <c r="M69" i="12"/>
  <c r="P69" i="12" s="1"/>
  <c r="R83" i="12"/>
  <c r="M90" i="12"/>
  <c r="M101" i="12"/>
  <c r="P101" i="12" s="1"/>
  <c r="P100" i="12" s="1"/>
  <c r="M106" i="12"/>
  <c r="P106" i="12" s="1"/>
  <c r="M112" i="12"/>
  <c r="P112" i="12" s="1"/>
  <c r="R116" i="12"/>
  <c r="M120" i="12"/>
  <c r="P120" i="12" s="1"/>
  <c r="R124" i="12"/>
  <c r="M128" i="12"/>
  <c r="O129" i="12"/>
  <c r="M129" i="12"/>
  <c r="M131" i="12"/>
  <c r="P131" i="12" s="1"/>
  <c r="R139" i="12"/>
  <c r="R144" i="12"/>
  <c r="O145" i="12"/>
  <c r="M145" i="12"/>
  <c r="M147" i="12"/>
  <c r="P147" i="12" s="1"/>
  <c r="M152" i="12"/>
  <c r="P152" i="12" s="1"/>
  <c r="N152" i="12"/>
  <c r="R154" i="12"/>
  <c r="N159" i="12"/>
  <c r="M159" i="12"/>
  <c r="N170" i="12"/>
  <c r="M170" i="12"/>
  <c r="P170" i="12" s="1"/>
  <c r="M172" i="12"/>
  <c r="N182" i="12"/>
  <c r="N176" i="12" s="1"/>
  <c r="M182" i="12"/>
  <c r="P182" i="12" s="1"/>
  <c r="J185" i="12"/>
  <c r="R185" i="12"/>
  <c r="R202" i="12"/>
  <c r="M202" i="12"/>
  <c r="P202" i="12" s="1"/>
  <c r="N202" i="12"/>
  <c r="M205" i="12"/>
  <c r="P205" i="12" s="1"/>
  <c r="N205" i="12"/>
  <c r="M156" i="12"/>
  <c r="P156" i="12" s="1"/>
  <c r="R163" i="12"/>
  <c r="R170" i="12"/>
  <c r="N191" i="12"/>
  <c r="M191" i="12"/>
  <c r="P191" i="12" s="1"/>
  <c r="R192" i="12"/>
  <c r="N196" i="12"/>
  <c r="M196" i="12"/>
  <c r="P196" i="12" s="1"/>
  <c r="N197" i="12"/>
  <c r="M197" i="12"/>
  <c r="N198" i="12"/>
  <c r="M198" i="12"/>
  <c r="N211" i="12"/>
  <c r="M211" i="12"/>
  <c r="P211" i="12" s="1"/>
  <c r="N173" i="12"/>
  <c r="M173" i="12"/>
  <c r="P173" i="12" s="1"/>
  <c r="O176" i="12"/>
  <c r="R187" i="12"/>
  <c r="N199" i="12"/>
  <c r="M199" i="12"/>
  <c r="N203" i="12"/>
  <c r="M203" i="12"/>
  <c r="P203" i="12" s="1"/>
  <c r="J204" i="12"/>
  <c r="O204" i="12"/>
  <c r="N207" i="12"/>
  <c r="M207" i="12"/>
  <c r="P207" i="12" s="1"/>
  <c r="J208" i="12"/>
  <c r="O208" i="12"/>
  <c r="J211" i="12"/>
  <c r="R211" i="12"/>
  <c r="N25" i="10"/>
  <c r="M25" i="10"/>
  <c r="P25" i="10" s="1"/>
  <c r="N60" i="10"/>
  <c r="N59" i="10" s="1"/>
  <c r="M60" i="10"/>
  <c r="O90" i="10"/>
  <c r="M90" i="10"/>
  <c r="P90" i="10" s="1"/>
  <c r="N95" i="10"/>
  <c r="M95" i="10"/>
  <c r="O151" i="10"/>
  <c r="M151" i="10"/>
  <c r="N163" i="10"/>
  <c r="M163" i="10"/>
  <c r="P163" i="10" s="1"/>
  <c r="I204" i="10"/>
  <c r="O204" i="10"/>
  <c r="J212" i="10"/>
  <c r="I212" i="10"/>
  <c r="M50" i="8"/>
  <c r="P50" i="8" s="1"/>
  <c r="M137" i="8"/>
  <c r="M149" i="8"/>
  <c r="P149" i="8" s="1"/>
  <c r="N149" i="8"/>
  <c r="N197" i="8"/>
  <c r="M197" i="8"/>
  <c r="P197" i="8" s="1"/>
  <c r="M34" i="10"/>
  <c r="P34" i="10" s="1"/>
  <c r="N34" i="10"/>
  <c r="O88" i="10"/>
  <c r="M88" i="10"/>
  <c r="P88" i="10" s="1"/>
  <c r="O97" i="10"/>
  <c r="O89" i="10" s="1"/>
  <c r="M97" i="10"/>
  <c r="P97" i="10" s="1"/>
  <c r="O102" i="10"/>
  <c r="M102" i="10"/>
  <c r="P102" i="10" s="1"/>
  <c r="M110" i="10"/>
  <c r="N110" i="10"/>
  <c r="M115" i="10"/>
  <c r="P115" i="10" s="1"/>
  <c r="N115" i="10"/>
  <c r="N127" i="10"/>
  <c r="M127" i="10"/>
  <c r="N132" i="10"/>
  <c r="M132" i="10"/>
  <c r="O142" i="10"/>
  <c r="M142" i="10"/>
  <c r="M167" i="10"/>
  <c r="R167" i="10" s="1"/>
  <c r="N167" i="10"/>
  <c r="N212" i="10"/>
  <c r="K171" i="2"/>
  <c r="N171" i="2" s="1"/>
  <c r="O76" i="8"/>
  <c r="M88" i="8"/>
  <c r="P88" i="8" s="1"/>
  <c r="M90" i="8"/>
  <c r="P90" i="8" s="1"/>
  <c r="M28" i="2"/>
  <c r="K180" i="4"/>
  <c r="N180" i="4" s="1"/>
  <c r="L29" i="6"/>
  <c r="K51" i="6"/>
  <c r="N51" i="6" s="1"/>
  <c r="P51" i="6" s="1"/>
  <c r="K77" i="6"/>
  <c r="N77" i="6" s="1"/>
  <c r="K90" i="6"/>
  <c r="N90" i="6" s="1"/>
  <c r="K94" i="6"/>
  <c r="N94" i="6" s="1"/>
  <c r="L119" i="6"/>
  <c r="K121" i="6"/>
  <c r="N121" i="6" s="1"/>
  <c r="K123" i="6"/>
  <c r="N123" i="6" s="1"/>
  <c r="K129" i="6"/>
  <c r="N129" i="6" s="1"/>
  <c r="K135" i="6"/>
  <c r="N135" i="6" s="1"/>
  <c r="K137" i="6"/>
  <c r="N137" i="6" s="1"/>
  <c r="M67" i="8"/>
  <c r="P67" i="8" s="1"/>
  <c r="P66" i="8" s="1"/>
  <c r="O68" i="8"/>
  <c r="N72" i="8"/>
  <c r="M73" i="8"/>
  <c r="P73" i="8" s="1"/>
  <c r="O71" i="8"/>
  <c r="M81" i="8"/>
  <c r="P81" i="8" s="1"/>
  <c r="M99" i="8"/>
  <c r="P99" i="8" s="1"/>
  <c r="M101" i="8"/>
  <c r="P101" i="8" s="1"/>
  <c r="M105" i="8"/>
  <c r="P105" i="8" s="1"/>
  <c r="M117" i="8"/>
  <c r="P117" i="8" s="1"/>
  <c r="M132" i="8"/>
  <c r="P132" i="8" s="1"/>
  <c r="M141" i="8"/>
  <c r="P141" i="8" s="1"/>
  <c r="N164" i="8"/>
  <c r="M164" i="8"/>
  <c r="P164" i="8" s="1"/>
  <c r="N23" i="10"/>
  <c r="O62" i="10"/>
  <c r="O59" i="10" s="1"/>
  <c r="O56" i="10" s="1"/>
  <c r="M62" i="10"/>
  <c r="P62" i="10" s="1"/>
  <c r="O81" i="10"/>
  <c r="M81" i="10"/>
  <c r="P81" i="10" s="1"/>
  <c r="O119" i="10"/>
  <c r="M119" i="10"/>
  <c r="N138" i="10"/>
  <c r="M138" i="10"/>
  <c r="P138" i="10" s="1"/>
  <c r="P146" i="10"/>
  <c r="R146" i="10"/>
  <c r="O175" i="10"/>
  <c r="M175" i="10"/>
  <c r="P175" i="10" s="1"/>
  <c r="O187" i="10"/>
  <c r="O183" i="10" s="1"/>
  <c r="M187" i="10"/>
  <c r="P187" i="10" s="1"/>
  <c r="M190" i="10"/>
  <c r="P190" i="10" s="1"/>
  <c r="N190" i="10"/>
  <c r="M210" i="10"/>
  <c r="P210" i="10" s="1"/>
  <c r="N210" i="10"/>
  <c r="O212" i="10"/>
  <c r="K93" i="2"/>
  <c r="N93" i="2" s="1"/>
  <c r="M52" i="2"/>
  <c r="M162" i="2"/>
  <c r="K127" i="4"/>
  <c r="N127" i="4" s="1"/>
  <c r="L37" i="6"/>
  <c r="M59" i="6"/>
  <c r="M56" i="6" s="1"/>
  <c r="L80" i="6"/>
  <c r="K150" i="6"/>
  <c r="N150" i="6" s="1"/>
  <c r="M87" i="8"/>
  <c r="P87" i="8" s="1"/>
  <c r="R120" i="8"/>
  <c r="N120" i="8"/>
  <c r="M145" i="8"/>
  <c r="N145" i="8"/>
  <c r="M154" i="8"/>
  <c r="P154" i="8" s="1"/>
  <c r="N154" i="8"/>
  <c r="N19" i="10"/>
  <c r="N18" i="10" s="1"/>
  <c r="M19" i="10"/>
  <c r="P19" i="10" s="1"/>
  <c r="N42" i="10"/>
  <c r="N87" i="10"/>
  <c r="M87" i="10"/>
  <c r="P87" i="10" s="1"/>
  <c r="N91" i="10"/>
  <c r="M91" i="10"/>
  <c r="R91" i="10" s="1"/>
  <c r="O124" i="10"/>
  <c r="M124" i="10"/>
  <c r="P124" i="10" s="1"/>
  <c r="O134" i="10"/>
  <c r="M134" i="10"/>
  <c r="P134" i="10" s="1"/>
  <c r="N147" i="10"/>
  <c r="M147" i="10"/>
  <c r="O170" i="10"/>
  <c r="M170" i="10"/>
  <c r="P170" i="10" s="1"/>
  <c r="N202" i="10"/>
  <c r="J205" i="10"/>
  <c r="I205" i="10"/>
  <c r="R208" i="10"/>
  <c r="R88" i="10"/>
  <c r="M202" i="10"/>
  <c r="M205" i="10"/>
  <c r="P205" i="10" s="1"/>
  <c r="M212" i="10"/>
  <c r="P212" i="10" s="1"/>
  <c r="R201" i="8"/>
  <c r="O205" i="8"/>
  <c r="M22" i="10"/>
  <c r="P22" i="10" s="1"/>
  <c r="M30" i="10"/>
  <c r="P30" i="10" s="1"/>
  <c r="R87" i="10"/>
  <c r="R115" i="10"/>
  <c r="M131" i="10"/>
  <c r="P131" i="10" s="1"/>
  <c r="R190" i="10"/>
  <c r="M191" i="10"/>
  <c r="P191" i="10" s="1"/>
  <c r="M197" i="10"/>
  <c r="M24" i="10"/>
  <c r="P24" i="10" s="1"/>
  <c r="P23" i="10" s="1"/>
  <c r="R34" i="10"/>
  <c r="M40" i="10"/>
  <c r="P40" i="10" s="1"/>
  <c r="M73" i="10"/>
  <c r="N82" i="10"/>
  <c r="R98" i="10"/>
  <c r="N98" i="10"/>
  <c r="M99" i="10"/>
  <c r="N105" i="10"/>
  <c r="M113" i="10"/>
  <c r="P113" i="10" s="1"/>
  <c r="M121" i="10"/>
  <c r="P121" i="10" s="1"/>
  <c r="R123" i="10"/>
  <c r="N123" i="10"/>
  <c r="M145" i="10"/>
  <c r="P145" i="10" s="1"/>
  <c r="M154" i="10"/>
  <c r="P154" i="10" s="1"/>
  <c r="M155" i="10"/>
  <c r="P155" i="10" s="1"/>
  <c r="M156" i="10"/>
  <c r="P156" i="10" s="1"/>
  <c r="M180" i="10"/>
  <c r="R196" i="10"/>
  <c r="N196" i="10"/>
  <c r="O210" i="10"/>
  <c r="R31" i="10"/>
  <c r="N45" i="10"/>
  <c r="M45" i="10"/>
  <c r="N77" i="10"/>
  <c r="M77" i="10"/>
  <c r="P77" i="10" s="1"/>
  <c r="J204" i="10"/>
  <c r="R25" i="10"/>
  <c r="J43" i="10"/>
  <c r="M52" i="10"/>
  <c r="P52" i="10" s="1"/>
  <c r="N52" i="10"/>
  <c r="J62" i="10"/>
  <c r="R62" i="10"/>
  <c r="P73" i="10"/>
  <c r="R73" i="10"/>
  <c r="J92" i="10"/>
  <c r="M94" i="10"/>
  <c r="P94" i="10" s="1"/>
  <c r="N94" i="10"/>
  <c r="M108" i="10"/>
  <c r="P108" i="10" s="1"/>
  <c r="N108" i="10"/>
  <c r="J175" i="10"/>
  <c r="R175" i="10"/>
  <c r="N201" i="10"/>
  <c r="J201" i="10"/>
  <c r="I201" i="10"/>
  <c r="I200" i="10" s="1"/>
  <c r="I213" i="10" s="1"/>
  <c r="M47" i="10"/>
  <c r="J49" i="10"/>
  <c r="J51" i="10"/>
  <c r="N53" i="10"/>
  <c r="M53" i="10"/>
  <c r="M61" i="10"/>
  <c r="N74" i="10"/>
  <c r="M74" i="10"/>
  <c r="N84" i="10"/>
  <c r="N79" i="10" s="1"/>
  <c r="M84" i="10"/>
  <c r="R85" i="10"/>
  <c r="M96" i="10"/>
  <c r="P99" i="10"/>
  <c r="R99" i="10"/>
  <c r="O101" i="10"/>
  <c r="O100" i="10" s="1"/>
  <c r="M101" i="10"/>
  <c r="R102" i="10"/>
  <c r="J20" i="10"/>
  <c r="J18" i="10" s="1"/>
  <c r="M21" i="10"/>
  <c r="P21" i="10" s="1"/>
  <c r="J28" i="10"/>
  <c r="J27" i="10" s="1"/>
  <c r="J26" i="10" s="1"/>
  <c r="M29" i="10"/>
  <c r="P29" i="10" s="1"/>
  <c r="M33" i="10"/>
  <c r="P33" i="10" s="1"/>
  <c r="M36" i="10"/>
  <c r="R37" i="10"/>
  <c r="N37" i="10"/>
  <c r="N27" i="10" s="1"/>
  <c r="N26" i="10" s="1"/>
  <c r="M41" i="10"/>
  <c r="P41" i="10" s="1"/>
  <c r="J42" i="10"/>
  <c r="J39" i="10" s="1"/>
  <c r="J38" i="10" s="1"/>
  <c r="O46" i="10"/>
  <c r="M46" i="10"/>
  <c r="N51" i="10"/>
  <c r="M51" i="10"/>
  <c r="P51" i="10" s="1"/>
  <c r="M55" i="10"/>
  <c r="M58" i="10"/>
  <c r="P58" i="10" s="1"/>
  <c r="P57" i="10" s="1"/>
  <c r="N58" i="10"/>
  <c r="N57" i="10" s="1"/>
  <c r="N65" i="10"/>
  <c r="N64" i="10" s="1"/>
  <c r="M65" i="10"/>
  <c r="M67" i="10"/>
  <c r="N73" i="10"/>
  <c r="N71" i="10" s="1"/>
  <c r="J79" i="10"/>
  <c r="P82" i="10"/>
  <c r="R82" i="10"/>
  <c r="R90" i="10"/>
  <c r="N93" i="10"/>
  <c r="M93" i="10"/>
  <c r="N107" i="10"/>
  <c r="M107" i="10"/>
  <c r="P110" i="10"/>
  <c r="R110" i="10"/>
  <c r="O112" i="10"/>
  <c r="M112" i="10"/>
  <c r="N117" i="10"/>
  <c r="M117" i="10"/>
  <c r="O120" i="10"/>
  <c r="M120" i="10"/>
  <c r="N125" i="10"/>
  <c r="M125" i="10"/>
  <c r="O128" i="10"/>
  <c r="M128" i="10"/>
  <c r="J134" i="10"/>
  <c r="J111" i="10" s="1"/>
  <c r="R147" i="10"/>
  <c r="P147" i="10"/>
  <c r="N164" i="10"/>
  <c r="M164" i="10"/>
  <c r="P164" i="10" s="1"/>
  <c r="N165" i="10"/>
  <c r="M165" i="10"/>
  <c r="J97" i="10"/>
  <c r="J89" i="10" s="1"/>
  <c r="R97" i="10"/>
  <c r="J139" i="10"/>
  <c r="R139" i="10"/>
  <c r="P209" i="10"/>
  <c r="R209" i="10"/>
  <c r="M20" i="10"/>
  <c r="P20" i="10" s="1"/>
  <c r="M28" i="10"/>
  <c r="P28" i="10" s="1"/>
  <c r="M32" i="10"/>
  <c r="P32" i="10" s="1"/>
  <c r="N43" i="10"/>
  <c r="M43" i="10"/>
  <c r="P43" i="10" s="1"/>
  <c r="M70" i="10"/>
  <c r="P70" i="10" s="1"/>
  <c r="N70" i="10"/>
  <c r="J72" i="10"/>
  <c r="J71" i="10" s="1"/>
  <c r="N78" i="10"/>
  <c r="M78" i="10"/>
  <c r="R80" i="10"/>
  <c r="N92" i="10"/>
  <c r="M92" i="10"/>
  <c r="P92" i="10" s="1"/>
  <c r="M44" i="10"/>
  <c r="P44" i="10" s="1"/>
  <c r="N44" i="10"/>
  <c r="O54" i="10"/>
  <c r="M54" i="10"/>
  <c r="J59" i="10"/>
  <c r="J56" i="10" s="1"/>
  <c r="N69" i="10"/>
  <c r="M69" i="10"/>
  <c r="O75" i="10"/>
  <c r="O71" i="10" s="1"/>
  <c r="M75" i="10"/>
  <c r="J77" i="10"/>
  <c r="J76" i="10" s="1"/>
  <c r="N99" i="10"/>
  <c r="P105" i="10"/>
  <c r="R105" i="10"/>
  <c r="M118" i="10"/>
  <c r="P118" i="10" s="1"/>
  <c r="N118" i="10"/>
  <c r="M126" i="10"/>
  <c r="P126" i="10" s="1"/>
  <c r="N126" i="10"/>
  <c r="N144" i="10"/>
  <c r="M144" i="10"/>
  <c r="P144" i="10" s="1"/>
  <c r="O152" i="10"/>
  <c r="O148" i="10" s="1"/>
  <c r="M152" i="10"/>
  <c r="J188" i="10"/>
  <c r="R188" i="10"/>
  <c r="R108" i="10"/>
  <c r="P109" i="10"/>
  <c r="J143" i="10"/>
  <c r="N153" i="10"/>
  <c r="M153" i="10"/>
  <c r="P153" i="10" s="1"/>
  <c r="P157" i="10"/>
  <c r="R157" i="10"/>
  <c r="O160" i="10"/>
  <c r="J173" i="10"/>
  <c r="R173" i="10"/>
  <c r="O174" i="10"/>
  <c r="M174" i="10"/>
  <c r="R182" i="10"/>
  <c r="S171" i="10"/>
  <c r="O194" i="10"/>
  <c r="M203" i="10"/>
  <c r="P203" i="10" s="1"/>
  <c r="N203" i="10"/>
  <c r="J207" i="10"/>
  <c r="M48" i="10"/>
  <c r="P48" i="10" s="1"/>
  <c r="R52" i="10"/>
  <c r="M80" i="10"/>
  <c r="P80" i="10" s="1"/>
  <c r="M83" i="10"/>
  <c r="M86" i="10"/>
  <c r="P86" i="10" s="1"/>
  <c r="M103" i="10"/>
  <c r="P103" i="10" s="1"/>
  <c r="M106" i="10"/>
  <c r="M114" i="10"/>
  <c r="P114" i="10" s="1"/>
  <c r="R118" i="10"/>
  <c r="M122" i="10"/>
  <c r="P122" i="10" s="1"/>
  <c r="M130" i="10"/>
  <c r="P130" i="10" s="1"/>
  <c r="M137" i="10"/>
  <c r="P137" i="10" s="1"/>
  <c r="N137" i="10"/>
  <c r="M141" i="10"/>
  <c r="P141" i="10" s="1"/>
  <c r="N141" i="10"/>
  <c r="N149" i="10"/>
  <c r="M149" i="10"/>
  <c r="P149" i="10" s="1"/>
  <c r="J163" i="10"/>
  <c r="J170" i="10"/>
  <c r="R170" i="10"/>
  <c r="O171" i="10"/>
  <c r="M171" i="10"/>
  <c r="P171" i="10" s="1"/>
  <c r="J182" i="10"/>
  <c r="J176" i="10" s="1"/>
  <c r="J187" i="10"/>
  <c r="J183" i="10" s="1"/>
  <c r="R187" i="10"/>
  <c r="R121" i="10"/>
  <c r="R129" i="10"/>
  <c r="N136" i="10"/>
  <c r="M136" i="10"/>
  <c r="R138" i="10"/>
  <c r="N157" i="10"/>
  <c r="N159" i="10"/>
  <c r="M159" i="10"/>
  <c r="R162" i="10"/>
  <c r="J162" i="10"/>
  <c r="M172" i="10"/>
  <c r="P172" i="10" s="1"/>
  <c r="N172" i="10"/>
  <c r="N169" i="10" s="1"/>
  <c r="N178" i="10"/>
  <c r="M178" i="10"/>
  <c r="P180" i="10"/>
  <c r="R180" i="10"/>
  <c r="N185" i="10"/>
  <c r="M185" i="10"/>
  <c r="J210" i="10"/>
  <c r="N211" i="10"/>
  <c r="M211" i="10"/>
  <c r="P211" i="10" s="1"/>
  <c r="O179" i="10"/>
  <c r="O176" i="10" s="1"/>
  <c r="M179" i="10"/>
  <c r="M186" i="10"/>
  <c r="P186" i="10" s="1"/>
  <c r="N186" i="10"/>
  <c r="J189" i="10"/>
  <c r="R189" i="10"/>
  <c r="N193" i="10"/>
  <c r="M193" i="10"/>
  <c r="R200" i="10"/>
  <c r="O201" i="10"/>
  <c r="M133" i="10"/>
  <c r="P133" i="10" s="1"/>
  <c r="R137" i="10"/>
  <c r="N140" i="10"/>
  <c r="M140" i="10"/>
  <c r="P140" i="10" s="1"/>
  <c r="J148" i="10"/>
  <c r="J164" i="10"/>
  <c r="J160" i="10" s="1"/>
  <c r="M166" i="10"/>
  <c r="P166" i="10" s="1"/>
  <c r="N166" i="10"/>
  <c r="M177" i="10"/>
  <c r="P177" i="10" s="1"/>
  <c r="N177" i="10"/>
  <c r="J194" i="10"/>
  <c r="M198" i="10"/>
  <c r="N198" i="10"/>
  <c r="M199" i="10"/>
  <c r="N199" i="10"/>
  <c r="R201" i="10"/>
  <c r="P201" i="10"/>
  <c r="R144" i="10"/>
  <c r="R153" i="10"/>
  <c r="P167" i="10"/>
  <c r="R172" i="10"/>
  <c r="R186" i="10"/>
  <c r="R203" i="10"/>
  <c r="P206" i="10"/>
  <c r="N207" i="10"/>
  <c r="M207" i="10"/>
  <c r="P207" i="10" s="1"/>
  <c r="O208" i="10"/>
  <c r="M158" i="10"/>
  <c r="M161" i="10"/>
  <c r="P161" i="10" s="1"/>
  <c r="M181" i="10"/>
  <c r="P181" i="10" s="1"/>
  <c r="M184" i="10"/>
  <c r="M192" i="10"/>
  <c r="P192" i="10" s="1"/>
  <c r="M195" i="10"/>
  <c r="P195" i="10" s="1"/>
  <c r="R197" i="10"/>
  <c r="P197" i="10"/>
  <c r="N204" i="10"/>
  <c r="M204" i="10"/>
  <c r="P204" i="10" s="1"/>
  <c r="O206" i="10"/>
  <c r="J206" i="10"/>
  <c r="N206" i="10"/>
  <c r="N208" i="10"/>
  <c r="J208" i="10"/>
  <c r="J211" i="10"/>
  <c r="K113" i="6"/>
  <c r="N113" i="6" s="1"/>
  <c r="N54" i="8"/>
  <c r="M54" i="8"/>
  <c r="P54" i="8" s="1"/>
  <c r="N61" i="8"/>
  <c r="N59" i="8" s="1"/>
  <c r="N56" i="8" s="1"/>
  <c r="M61" i="8"/>
  <c r="P61" i="8" s="1"/>
  <c r="R67" i="8"/>
  <c r="R81" i="8"/>
  <c r="N110" i="8"/>
  <c r="M110" i="8"/>
  <c r="P110" i="8" s="1"/>
  <c r="M118" i="8"/>
  <c r="M136" i="8"/>
  <c r="P136" i="8" s="1"/>
  <c r="N136" i="8"/>
  <c r="M150" i="8"/>
  <c r="P150" i="8" s="1"/>
  <c r="M163" i="8"/>
  <c r="P163" i="8" s="1"/>
  <c r="N163" i="8"/>
  <c r="N174" i="8"/>
  <c r="M174" i="8"/>
  <c r="P174" i="8" s="1"/>
  <c r="I209" i="8"/>
  <c r="M70" i="2"/>
  <c r="M127" i="2"/>
  <c r="K92" i="4"/>
  <c r="N92" i="4" s="1"/>
  <c r="K96" i="4"/>
  <c r="N96" i="4" s="1"/>
  <c r="L180" i="4"/>
  <c r="M194" i="4"/>
  <c r="L33" i="6"/>
  <c r="K75" i="6"/>
  <c r="N75" i="6" s="1"/>
  <c r="M79" i="6"/>
  <c r="K88" i="6"/>
  <c r="N88" i="6" s="1"/>
  <c r="L123" i="6"/>
  <c r="K124" i="6"/>
  <c r="N124" i="6" s="1"/>
  <c r="K180" i="6"/>
  <c r="N180" i="6" s="1"/>
  <c r="L180" i="6"/>
  <c r="L191" i="6"/>
  <c r="K191" i="6"/>
  <c r="N191" i="6" s="1"/>
  <c r="K197" i="6"/>
  <c r="N197" i="6" s="1"/>
  <c r="K199" i="6"/>
  <c r="N199" i="6" s="1"/>
  <c r="L199" i="6"/>
  <c r="M31" i="8"/>
  <c r="P31" i="8" s="1"/>
  <c r="M37" i="8"/>
  <c r="P37" i="8" s="1"/>
  <c r="N37" i="8"/>
  <c r="M46" i="8"/>
  <c r="P46" i="8" s="1"/>
  <c r="N75" i="8"/>
  <c r="M75" i="8"/>
  <c r="M82" i="8"/>
  <c r="R82" i="8" s="1"/>
  <c r="R90" i="8"/>
  <c r="M91" i="8"/>
  <c r="M106" i="8"/>
  <c r="P106" i="8" s="1"/>
  <c r="N114" i="8"/>
  <c r="M114" i="8"/>
  <c r="P114" i="8" s="1"/>
  <c r="N121" i="8"/>
  <c r="M121" i="8"/>
  <c r="M133" i="8"/>
  <c r="P133" i="8" s="1"/>
  <c r="M140" i="8"/>
  <c r="P140" i="8" s="1"/>
  <c r="N140" i="8"/>
  <c r="M162" i="8"/>
  <c r="P162" i="8" s="1"/>
  <c r="N166" i="8"/>
  <c r="M166" i="8"/>
  <c r="P166" i="8" s="1"/>
  <c r="M173" i="8"/>
  <c r="P173" i="8" s="1"/>
  <c r="N173" i="8"/>
  <c r="M182" i="8"/>
  <c r="P182" i="8" s="1"/>
  <c r="N182" i="8"/>
  <c r="M188" i="8"/>
  <c r="P188" i="8" s="1"/>
  <c r="O201" i="8"/>
  <c r="M203" i="8"/>
  <c r="P203" i="8" s="1"/>
  <c r="O203" i="8"/>
  <c r="K190" i="6"/>
  <c r="N190" i="6" s="1"/>
  <c r="L190" i="6"/>
  <c r="N20" i="8"/>
  <c r="N18" i="8" s="1"/>
  <c r="M20" i="8"/>
  <c r="P20" i="8" s="1"/>
  <c r="N32" i="8"/>
  <c r="M32" i="8"/>
  <c r="P32" i="8" s="1"/>
  <c r="M70" i="8"/>
  <c r="P70" i="8" s="1"/>
  <c r="N70" i="8"/>
  <c r="N68" i="8" s="1"/>
  <c r="N63" i="8" s="1"/>
  <c r="N71" i="8"/>
  <c r="N83" i="8"/>
  <c r="M83" i="8"/>
  <c r="P83" i="8" s="1"/>
  <c r="N95" i="8"/>
  <c r="M95" i="8"/>
  <c r="P95" i="8" s="1"/>
  <c r="N129" i="8"/>
  <c r="M129" i="8"/>
  <c r="P129" i="8" s="1"/>
  <c r="M153" i="8"/>
  <c r="P153" i="8" s="1"/>
  <c r="N153" i="8"/>
  <c r="N170" i="8"/>
  <c r="M170" i="8"/>
  <c r="N184" i="8"/>
  <c r="M184" i="8"/>
  <c r="P184" i="8" s="1"/>
  <c r="O209" i="8"/>
  <c r="K36" i="2"/>
  <c r="N36" i="2" s="1"/>
  <c r="K84" i="6"/>
  <c r="N84" i="6" s="1"/>
  <c r="L158" i="6"/>
  <c r="K158" i="6"/>
  <c r="N158" i="6" s="1"/>
  <c r="M41" i="8"/>
  <c r="P41" i="8" s="1"/>
  <c r="M47" i="8"/>
  <c r="P47" i="8" s="1"/>
  <c r="N47" i="8"/>
  <c r="O104" i="8"/>
  <c r="M44" i="2"/>
  <c r="M55" i="2"/>
  <c r="M118" i="2"/>
  <c r="M163" i="2"/>
  <c r="M174" i="2"/>
  <c r="M196" i="2"/>
  <c r="K84" i="4"/>
  <c r="N84" i="4" s="1"/>
  <c r="L127" i="4"/>
  <c r="K152" i="4"/>
  <c r="N152" i="4" s="1"/>
  <c r="K195" i="4"/>
  <c r="N195" i="4" s="1"/>
  <c r="K24" i="6"/>
  <c r="N24" i="6" s="1"/>
  <c r="K31" i="6"/>
  <c r="N31" i="6" s="1"/>
  <c r="K48" i="6"/>
  <c r="N48" i="6" s="1"/>
  <c r="P48" i="6" s="1"/>
  <c r="L52" i="6"/>
  <c r="L59" i="6"/>
  <c r="L56" i="6" s="1"/>
  <c r="L68" i="6"/>
  <c r="M71" i="6"/>
  <c r="K98" i="6"/>
  <c r="N98" i="6" s="1"/>
  <c r="M100" i="6"/>
  <c r="K103" i="6"/>
  <c r="N103" i="6" s="1"/>
  <c r="K125" i="6"/>
  <c r="N125" i="6" s="1"/>
  <c r="K144" i="6"/>
  <c r="N144" i="6" s="1"/>
  <c r="L150" i="6"/>
  <c r="K164" i="6"/>
  <c r="N164" i="6" s="1"/>
  <c r="K166" i="6"/>
  <c r="N166" i="6" s="1"/>
  <c r="R25" i="8"/>
  <c r="N28" i="8"/>
  <c r="M28" i="8"/>
  <c r="P28" i="8" s="1"/>
  <c r="R35" i="8"/>
  <c r="M36" i="8"/>
  <c r="P36" i="8" s="1"/>
  <c r="N42" i="8"/>
  <c r="M42" i="8"/>
  <c r="P42" i="8" s="1"/>
  <c r="M51" i="8"/>
  <c r="P51" i="8" s="1"/>
  <c r="N51" i="8"/>
  <c r="M60" i="8"/>
  <c r="P60" i="8" s="1"/>
  <c r="N74" i="8"/>
  <c r="M74" i="8"/>
  <c r="P74" i="8" s="1"/>
  <c r="M80" i="8"/>
  <c r="P80" i="8" s="1"/>
  <c r="N80" i="8"/>
  <c r="N96" i="8"/>
  <c r="M96" i="8"/>
  <c r="P96" i="8" s="1"/>
  <c r="N112" i="8"/>
  <c r="M112" i="8"/>
  <c r="P112" i="8" s="1"/>
  <c r="N125" i="8"/>
  <c r="M125" i="8"/>
  <c r="P137" i="8"/>
  <c r="R137" i="8"/>
  <c r="M144" i="8"/>
  <c r="P144" i="8" s="1"/>
  <c r="N144" i="8"/>
  <c r="J160" i="8"/>
  <c r="R178" i="8"/>
  <c r="M192" i="8"/>
  <c r="P192" i="8" s="1"/>
  <c r="M207" i="8"/>
  <c r="P207" i="8" s="1"/>
  <c r="O207" i="8"/>
  <c r="K182" i="6"/>
  <c r="N182" i="6" s="1"/>
  <c r="K195" i="6"/>
  <c r="N195" i="6" s="1"/>
  <c r="M19" i="8"/>
  <c r="P19" i="8" s="1"/>
  <c r="N23" i="8"/>
  <c r="M33" i="8"/>
  <c r="P33" i="8" s="1"/>
  <c r="J39" i="8"/>
  <c r="J38" i="8" s="1"/>
  <c r="M43" i="8"/>
  <c r="P43" i="8" s="1"/>
  <c r="M53" i="8"/>
  <c r="P53" i="8" s="1"/>
  <c r="R80" i="8"/>
  <c r="R95" i="8"/>
  <c r="R110" i="8"/>
  <c r="M167" i="8"/>
  <c r="P167" i="8" s="1"/>
  <c r="M178" i="8"/>
  <c r="P178" i="8" s="1"/>
  <c r="M187" i="8"/>
  <c r="P187" i="8" s="1"/>
  <c r="M191" i="8"/>
  <c r="P191" i="8" s="1"/>
  <c r="M196" i="8"/>
  <c r="P196" i="8" s="1"/>
  <c r="J201" i="8"/>
  <c r="J205" i="8"/>
  <c r="J209" i="8"/>
  <c r="K178" i="6"/>
  <c r="N178" i="6" s="1"/>
  <c r="M194" i="6"/>
  <c r="M21" i="8"/>
  <c r="P21" i="8" s="1"/>
  <c r="M29" i="8"/>
  <c r="P29" i="8" s="1"/>
  <c r="R87" i="8"/>
  <c r="O100" i="8"/>
  <c r="M124" i="8"/>
  <c r="P124" i="8" s="1"/>
  <c r="M128" i="8"/>
  <c r="P128" i="8" s="1"/>
  <c r="R136" i="8"/>
  <c r="M157" i="8"/>
  <c r="P157" i="8" s="1"/>
  <c r="P201" i="8"/>
  <c r="P205" i="8"/>
  <c r="P209" i="8"/>
  <c r="J18" i="8"/>
  <c r="J27" i="8"/>
  <c r="J26" i="8" s="1"/>
  <c r="R49" i="8"/>
  <c r="R28" i="8"/>
  <c r="R32" i="8"/>
  <c r="R36" i="8"/>
  <c r="R50" i="8"/>
  <c r="R54" i="8"/>
  <c r="R72" i="8"/>
  <c r="N78" i="8"/>
  <c r="M78" i="8"/>
  <c r="R88" i="8"/>
  <c r="M116" i="8"/>
  <c r="P116" i="8" s="1"/>
  <c r="N116" i="8"/>
  <c r="N131" i="8"/>
  <c r="M131" i="8"/>
  <c r="P131" i="8" s="1"/>
  <c r="R133" i="8"/>
  <c r="O19" i="8"/>
  <c r="O18" i="8" s="1"/>
  <c r="O25" i="8"/>
  <c r="O23" i="8" s="1"/>
  <c r="O31" i="8"/>
  <c r="O35" i="8"/>
  <c r="O41" i="8"/>
  <c r="O45" i="8"/>
  <c r="O49" i="8"/>
  <c r="O53" i="8"/>
  <c r="M55" i="8"/>
  <c r="P55" i="8" s="1"/>
  <c r="O60" i="8"/>
  <c r="O59" i="8" s="1"/>
  <c r="O56" i="8" s="1"/>
  <c r="M62" i="8"/>
  <c r="P62" i="8" s="1"/>
  <c r="O67" i="8"/>
  <c r="O66" i="8" s="1"/>
  <c r="O63" i="8" s="1"/>
  <c r="M69" i="8"/>
  <c r="P69" i="8" s="1"/>
  <c r="N94" i="8"/>
  <c r="M94" i="8"/>
  <c r="P94" i="8" s="1"/>
  <c r="N98" i="8"/>
  <c r="M98" i="8"/>
  <c r="P98" i="8" s="1"/>
  <c r="N103" i="8"/>
  <c r="N100" i="8" s="1"/>
  <c r="M103" i="8"/>
  <c r="P103" i="8" s="1"/>
  <c r="O130" i="8"/>
  <c r="M130" i="8"/>
  <c r="P130" i="8" s="1"/>
  <c r="M22" i="8"/>
  <c r="P22" i="8" s="1"/>
  <c r="M24" i="8"/>
  <c r="P24" i="8" s="1"/>
  <c r="P23" i="8" s="1"/>
  <c r="M30" i="8"/>
  <c r="P30" i="8" s="1"/>
  <c r="M34" i="8"/>
  <c r="P34" i="8" s="1"/>
  <c r="M40" i="8"/>
  <c r="P40" i="8" s="1"/>
  <c r="M44" i="8"/>
  <c r="P44" i="8" s="1"/>
  <c r="R44" i="8"/>
  <c r="M48" i="8"/>
  <c r="P48" i="8" s="1"/>
  <c r="M52" i="8"/>
  <c r="P52" i="8" s="1"/>
  <c r="M58" i="8"/>
  <c r="P58" i="8" s="1"/>
  <c r="P57" i="8" s="1"/>
  <c r="M65" i="8"/>
  <c r="P65" i="8" s="1"/>
  <c r="P64" i="8" s="1"/>
  <c r="R101" i="8"/>
  <c r="N108" i="8"/>
  <c r="M108" i="8"/>
  <c r="P108" i="8" s="1"/>
  <c r="N109" i="8"/>
  <c r="M109" i="8"/>
  <c r="J129" i="8"/>
  <c r="J111" i="8" s="1"/>
  <c r="N77" i="8"/>
  <c r="N76" i="8" s="1"/>
  <c r="M77" i="8"/>
  <c r="P77" i="8" s="1"/>
  <c r="N86" i="8"/>
  <c r="M86" i="8"/>
  <c r="P86" i="8" s="1"/>
  <c r="O89" i="8"/>
  <c r="J89" i="8"/>
  <c r="R94" i="8"/>
  <c r="R103" i="8"/>
  <c r="R117" i="8"/>
  <c r="J117" i="8"/>
  <c r="O151" i="8"/>
  <c r="M151" i="8"/>
  <c r="P151" i="8" s="1"/>
  <c r="O155" i="8"/>
  <c r="M155" i="8"/>
  <c r="P155" i="8" s="1"/>
  <c r="N156" i="8"/>
  <c r="M156" i="8"/>
  <c r="P156" i="8" s="1"/>
  <c r="J197" i="8"/>
  <c r="R197" i="8"/>
  <c r="O204" i="8"/>
  <c r="M204" i="8"/>
  <c r="P204" i="8" s="1"/>
  <c r="M84" i="8"/>
  <c r="P84" i="8" s="1"/>
  <c r="M85" i="8"/>
  <c r="M92" i="8"/>
  <c r="P92" i="8" s="1"/>
  <c r="M93" i="8"/>
  <c r="M97" i="8"/>
  <c r="P97" i="8" s="1"/>
  <c r="M102" i="8"/>
  <c r="P102" i="8" s="1"/>
  <c r="M107" i="8"/>
  <c r="P107" i="8" s="1"/>
  <c r="M113" i="8"/>
  <c r="R124" i="8"/>
  <c r="O134" i="8"/>
  <c r="M134" i="8"/>
  <c r="P134" i="8" s="1"/>
  <c r="N135" i="8"/>
  <c r="M135" i="8"/>
  <c r="P135" i="8" s="1"/>
  <c r="R140" i="8"/>
  <c r="J158" i="8"/>
  <c r="J148" i="8" s="1"/>
  <c r="N172" i="8"/>
  <c r="M172" i="8"/>
  <c r="P172" i="8" s="1"/>
  <c r="J174" i="8"/>
  <c r="R174" i="8"/>
  <c r="N190" i="8"/>
  <c r="M190" i="8"/>
  <c r="P190" i="8" s="1"/>
  <c r="P82" i="8"/>
  <c r="N115" i="8"/>
  <c r="M115" i="8"/>
  <c r="P115" i="8" s="1"/>
  <c r="R116" i="8"/>
  <c r="O122" i="8"/>
  <c r="M122" i="8"/>
  <c r="P122" i="8" s="1"/>
  <c r="N123" i="8"/>
  <c r="M123" i="8"/>
  <c r="P123" i="8" s="1"/>
  <c r="R131" i="8"/>
  <c r="O138" i="8"/>
  <c r="M138" i="8"/>
  <c r="P138" i="8" s="1"/>
  <c r="N139" i="8"/>
  <c r="M139" i="8"/>
  <c r="P139" i="8" s="1"/>
  <c r="N143" i="8"/>
  <c r="M143" i="8"/>
  <c r="P143" i="8" s="1"/>
  <c r="N147" i="8"/>
  <c r="M147" i="8"/>
  <c r="P147" i="8" s="1"/>
  <c r="R149" i="8"/>
  <c r="N169" i="8"/>
  <c r="O171" i="8"/>
  <c r="M171" i="8"/>
  <c r="P171" i="8" s="1"/>
  <c r="P179" i="8"/>
  <c r="R179" i="8"/>
  <c r="O189" i="8"/>
  <c r="M189" i="8"/>
  <c r="P189" i="8" s="1"/>
  <c r="N119" i="8"/>
  <c r="M119" i="8"/>
  <c r="P119" i="8" s="1"/>
  <c r="O126" i="8"/>
  <c r="M126" i="8"/>
  <c r="P126" i="8" s="1"/>
  <c r="N127" i="8"/>
  <c r="M127" i="8"/>
  <c r="P127" i="8" s="1"/>
  <c r="O142" i="8"/>
  <c r="M142" i="8"/>
  <c r="P142" i="8" s="1"/>
  <c r="O146" i="8"/>
  <c r="M146" i="8"/>
  <c r="P146" i="8" s="1"/>
  <c r="N152" i="8"/>
  <c r="M152" i="8"/>
  <c r="P152" i="8" s="1"/>
  <c r="R157" i="8"/>
  <c r="N160" i="8"/>
  <c r="O198" i="8"/>
  <c r="O194" i="8" s="1"/>
  <c r="M198" i="8"/>
  <c r="P198" i="8" s="1"/>
  <c r="J208" i="8"/>
  <c r="R146" i="8"/>
  <c r="R155" i="8"/>
  <c r="O175" i="8"/>
  <c r="M175" i="8"/>
  <c r="P175" i="8" s="1"/>
  <c r="N177" i="8"/>
  <c r="M177" i="8"/>
  <c r="P177" i="8" s="1"/>
  <c r="N200" i="8"/>
  <c r="O202" i="8"/>
  <c r="M202" i="8"/>
  <c r="P202" i="8" s="1"/>
  <c r="J206" i="8"/>
  <c r="O210" i="8"/>
  <c r="M210" i="8"/>
  <c r="P210" i="8" s="1"/>
  <c r="M158" i="8"/>
  <c r="P158" i="8" s="1"/>
  <c r="O180" i="8"/>
  <c r="O176" i="8" s="1"/>
  <c r="M180" i="8"/>
  <c r="P180" i="8" s="1"/>
  <c r="N181" i="8"/>
  <c r="M181" i="8"/>
  <c r="P181" i="8" s="1"/>
  <c r="J183" i="8"/>
  <c r="O185" i="8"/>
  <c r="M185" i="8"/>
  <c r="P185" i="8" s="1"/>
  <c r="N186" i="8"/>
  <c r="M186" i="8"/>
  <c r="P186" i="8" s="1"/>
  <c r="O193" i="8"/>
  <c r="M193" i="8"/>
  <c r="P193" i="8" s="1"/>
  <c r="J194" i="8"/>
  <c r="J204" i="8"/>
  <c r="O208" i="8"/>
  <c r="M208" i="8"/>
  <c r="P208" i="8" s="1"/>
  <c r="M159" i="8"/>
  <c r="O161" i="8"/>
  <c r="M161" i="8"/>
  <c r="P161" i="8" s="1"/>
  <c r="R164" i="8"/>
  <c r="O165" i="8"/>
  <c r="M165" i="8"/>
  <c r="P165" i="8" s="1"/>
  <c r="R166" i="8"/>
  <c r="J169" i="8"/>
  <c r="J168" i="8" s="1"/>
  <c r="R180" i="8"/>
  <c r="N195" i="8"/>
  <c r="M195" i="8"/>
  <c r="P195" i="8" s="1"/>
  <c r="N199" i="8"/>
  <c r="M199" i="8"/>
  <c r="P199" i="8" s="1"/>
  <c r="J202" i="8"/>
  <c r="O206" i="8"/>
  <c r="M206" i="8"/>
  <c r="P206" i="8" s="1"/>
  <c r="J210" i="8"/>
  <c r="R185" i="8"/>
  <c r="R181" i="8"/>
  <c r="R190" i="8"/>
  <c r="I202" i="8"/>
  <c r="I204" i="8"/>
  <c r="I206" i="8"/>
  <c r="I208" i="8"/>
  <c r="I210" i="8"/>
  <c r="K22" i="2"/>
  <c r="N22" i="2" s="1"/>
  <c r="K24" i="2"/>
  <c r="N24" i="2" s="1"/>
  <c r="M102" i="2"/>
  <c r="M126" i="2"/>
  <c r="K157" i="2"/>
  <c r="N157" i="2" s="1"/>
  <c r="M161" i="2"/>
  <c r="K29" i="4"/>
  <c r="N29" i="4" s="1"/>
  <c r="K42" i="4"/>
  <c r="N42" i="4" s="1"/>
  <c r="K46" i="4"/>
  <c r="N46" i="4" s="1"/>
  <c r="K73" i="4"/>
  <c r="N73" i="4" s="1"/>
  <c r="M96" i="4"/>
  <c r="M89" i="4" s="1"/>
  <c r="K112" i="4"/>
  <c r="N112" i="4" s="1"/>
  <c r="K182" i="4"/>
  <c r="N182" i="4" s="1"/>
  <c r="K192" i="4"/>
  <c r="N192" i="4" s="1"/>
  <c r="K43" i="6"/>
  <c r="N43" i="6" s="1"/>
  <c r="P43" i="6" s="1"/>
  <c r="K54" i="6"/>
  <c r="N54" i="6" s="1"/>
  <c r="P54" i="6" s="1"/>
  <c r="M68" i="6"/>
  <c r="K73" i="6"/>
  <c r="N73" i="6" s="1"/>
  <c r="K92" i="6"/>
  <c r="N92" i="6" s="1"/>
  <c r="K101" i="6"/>
  <c r="N101" i="6" s="1"/>
  <c r="K107" i="6"/>
  <c r="N107" i="6" s="1"/>
  <c r="K115" i="6"/>
  <c r="N115" i="6" s="1"/>
  <c r="K154" i="6"/>
  <c r="N154" i="6" s="1"/>
  <c r="K156" i="6"/>
  <c r="N156" i="6" s="1"/>
  <c r="K184" i="6"/>
  <c r="N184" i="6" s="1"/>
  <c r="K189" i="6"/>
  <c r="N189" i="6" s="1"/>
  <c r="K192" i="6"/>
  <c r="N192" i="6" s="1"/>
  <c r="M183" i="6"/>
  <c r="M21" i="2"/>
  <c r="M60" i="2"/>
  <c r="M96" i="2"/>
  <c r="M125" i="2"/>
  <c r="M147" i="2"/>
  <c r="L65" i="4"/>
  <c r="L64" i="4" s="1"/>
  <c r="M100" i="4"/>
  <c r="L195" i="4"/>
  <c r="L18" i="6"/>
  <c r="K22" i="6"/>
  <c r="N22" i="6" s="1"/>
  <c r="L31" i="6"/>
  <c r="L35" i="6"/>
  <c r="K40" i="6"/>
  <c r="N40" i="6" s="1"/>
  <c r="K47" i="6"/>
  <c r="N47" i="6" s="1"/>
  <c r="P47" i="6" s="1"/>
  <c r="L48" i="6"/>
  <c r="L39" i="6" s="1"/>
  <c r="L38" i="6" s="1"/>
  <c r="K62" i="6"/>
  <c r="N62" i="6" s="1"/>
  <c r="K65" i="6"/>
  <c r="N65" i="6" s="1"/>
  <c r="N64" i="6" s="1"/>
  <c r="K70" i="6"/>
  <c r="N70" i="6" s="1"/>
  <c r="K78" i="6"/>
  <c r="N78" i="6" s="1"/>
  <c r="K82" i="6"/>
  <c r="N82" i="6" s="1"/>
  <c r="K86" i="6"/>
  <c r="N86" i="6" s="1"/>
  <c r="L117" i="6"/>
  <c r="L121" i="6"/>
  <c r="L135" i="6"/>
  <c r="K136" i="6"/>
  <c r="N136" i="6" s="1"/>
  <c r="L137" i="6"/>
  <c r="K152" i="6"/>
  <c r="N152" i="6" s="1"/>
  <c r="L164" i="6"/>
  <c r="K165" i="6"/>
  <c r="N165" i="6" s="1"/>
  <c r="L166" i="6"/>
  <c r="L173" i="6"/>
  <c r="K174" i="6"/>
  <c r="N174" i="6" s="1"/>
  <c r="L175" i="6"/>
  <c r="L186" i="6"/>
  <c r="K187" i="6"/>
  <c r="N187" i="6" s="1"/>
  <c r="M148" i="6"/>
  <c r="M180" i="2"/>
  <c r="M186" i="2"/>
  <c r="K192" i="2"/>
  <c r="N192" i="2" s="1"/>
  <c r="K33" i="4"/>
  <c r="N33" i="4" s="1"/>
  <c r="K53" i="4"/>
  <c r="N53" i="4" s="1"/>
  <c r="K60" i="4"/>
  <c r="N60" i="4" s="1"/>
  <c r="K80" i="4"/>
  <c r="N80" i="4" s="1"/>
  <c r="K85" i="4"/>
  <c r="N85" i="4" s="1"/>
  <c r="K143" i="4"/>
  <c r="N143" i="4" s="1"/>
  <c r="K150" i="4"/>
  <c r="N150" i="4" s="1"/>
  <c r="K20" i="6"/>
  <c r="N20" i="6" s="1"/>
  <c r="K44" i="6"/>
  <c r="N44" i="6" s="1"/>
  <c r="P44" i="6" s="1"/>
  <c r="K96" i="6"/>
  <c r="N96" i="6" s="1"/>
  <c r="K105" i="6"/>
  <c r="N105" i="6" s="1"/>
  <c r="L107" i="6"/>
  <c r="L104" i="6" s="1"/>
  <c r="K109" i="6"/>
  <c r="N109" i="6" s="1"/>
  <c r="L115" i="6"/>
  <c r="K116" i="6"/>
  <c r="N116" i="6" s="1"/>
  <c r="L125" i="6"/>
  <c r="K127" i="6"/>
  <c r="N127" i="6" s="1"/>
  <c r="L129" i="6"/>
  <c r="K143" i="6"/>
  <c r="N143" i="6" s="1"/>
  <c r="K145" i="6"/>
  <c r="N145" i="6" s="1"/>
  <c r="L184" i="6"/>
  <c r="K185" i="6"/>
  <c r="N185" i="6" s="1"/>
  <c r="K188" i="6"/>
  <c r="N188" i="6" s="1"/>
  <c r="L192" i="6"/>
  <c r="K193" i="6"/>
  <c r="N193" i="6" s="1"/>
  <c r="P40" i="6"/>
  <c r="M18" i="6"/>
  <c r="L23" i="6"/>
  <c r="M23" i="6"/>
  <c r="M27" i="6"/>
  <c r="M26" i="6" s="1"/>
  <c r="M39" i="6"/>
  <c r="M38" i="6" s="1"/>
  <c r="K141" i="6"/>
  <c r="N141" i="6" s="1"/>
  <c r="L141" i="6"/>
  <c r="L151" i="6"/>
  <c r="K151" i="6"/>
  <c r="N151" i="6" s="1"/>
  <c r="L159" i="6"/>
  <c r="K159" i="6"/>
  <c r="N159" i="6" s="1"/>
  <c r="K25" i="6"/>
  <c r="N25" i="6" s="1"/>
  <c r="K34" i="6"/>
  <c r="N34" i="6" s="1"/>
  <c r="K42" i="6"/>
  <c r="N42" i="6" s="1"/>
  <c r="P42" i="6" s="1"/>
  <c r="K50" i="6"/>
  <c r="N50" i="6" s="1"/>
  <c r="P50" i="6" s="1"/>
  <c r="K69" i="6"/>
  <c r="N69" i="6" s="1"/>
  <c r="L81" i="6"/>
  <c r="K81" i="6"/>
  <c r="N81" i="6" s="1"/>
  <c r="L87" i="6"/>
  <c r="K87" i="6"/>
  <c r="N87" i="6" s="1"/>
  <c r="K130" i="6"/>
  <c r="N130" i="6" s="1"/>
  <c r="K19" i="6"/>
  <c r="N19" i="6" s="1"/>
  <c r="K21" i="6"/>
  <c r="N21" i="6" s="1"/>
  <c r="K41" i="6"/>
  <c r="N41" i="6" s="1"/>
  <c r="P41" i="6" s="1"/>
  <c r="K45" i="6"/>
  <c r="N45" i="6" s="1"/>
  <c r="P45" i="6" s="1"/>
  <c r="K49" i="6"/>
  <c r="N49" i="6" s="1"/>
  <c r="P49" i="6" s="1"/>
  <c r="K53" i="6"/>
  <c r="N53" i="6" s="1"/>
  <c r="P53" i="6" s="1"/>
  <c r="K55" i="6"/>
  <c r="N55" i="6" s="1"/>
  <c r="P55" i="6" s="1"/>
  <c r="K60" i="6"/>
  <c r="N60" i="6" s="1"/>
  <c r="L65" i="6"/>
  <c r="L64" i="6" s="1"/>
  <c r="L72" i="6"/>
  <c r="K72" i="6"/>
  <c r="N72" i="6" s="1"/>
  <c r="L74" i="6"/>
  <c r="K74" i="6"/>
  <c r="N74" i="6" s="1"/>
  <c r="L90" i="6"/>
  <c r="K91" i="6"/>
  <c r="N91" i="6" s="1"/>
  <c r="L92" i="6"/>
  <c r="K93" i="6"/>
  <c r="N93" i="6" s="1"/>
  <c r="L94" i="6"/>
  <c r="K95" i="6"/>
  <c r="N95" i="6" s="1"/>
  <c r="L96" i="6"/>
  <c r="K97" i="6"/>
  <c r="N97" i="6" s="1"/>
  <c r="L98" i="6"/>
  <c r="K99" i="6"/>
  <c r="N99" i="6" s="1"/>
  <c r="M104" i="6"/>
  <c r="L112" i="6"/>
  <c r="K112" i="6"/>
  <c r="N112" i="6" s="1"/>
  <c r="K120" i="6"/>
  <c r="N120" i="6" s="1"/>
  <c r="K128" i="6"/>
  <c r="N128" i="6" s="1"/>
  <c r="K133" i="6"/>
  <c r="N133" i="6" s="1"/>
  <c r="L133" i="6"/>
  <c r="L102" i="6"/>
  <c r="L100" i="6" s="1"/>
  <c r="K102" i="6"/>
  <c r="N102" i="6" s="1"/>
  <c r="K162" i="6"/>
  <c r="N162" i="6" s="1"/>
  <c r="L162" i="6"/>
  <c r="M170" i="6"/>
  <c r="M169" i="6" s="1"/>
  <c r="K170" i="6"/>
  <c r="N170" i="6" s="1"/>
  <c r="K28" i="6"/>
  <c r="N28" i="6" s="1"/>
  <c r="K30" i="6"/>
  <c r="N30" i="6" s="1"/>
  <c r="K32" i="6"/>
  <c r="N32" i="6" s="1"/>
  <c r="K36" i="6"/>
  <c r="N36" i="6" s="1"/>
  <c r="K46" i="6"/>
  <c r="N46" i="6" s="1"/>
  <c r="P46" i="6" s="1"/>
  <c r="K58" i="6"/>
  <c r="N58" i="6" s="1"/>
  <c r="N57" i="6" s="1"/>
  <c r="L83" i="6"/>
  <c r="K83" i="6"/>
  <c r="N83" i="6" s="1"/>
  <c r="L85" i="6"/>
  <c r="K85" i="6"/>
  <c r="N85" i="6" s="1"/>
  <c r="K106" i="6"/>
  <c r="N106" i="6" s="1"/>
  <c r="K108" i="6"/>
  <c r="N108" i="6" s="1"/>
  <c r="K110" i="6"/>
  <c r="N110" i="6" s="1"/>
  <c r="K114" i="6"/>
  <c r="N114" i="6" s="1"/>
  <c r="K122" i="6"/>
  <c r="N122" i="6" s="1"/>
  <c r="K139" i="6"/>
  <c r="N139" i="6" s="1"/>
  <c r="L139" i="6"/>
  <c r="M140" i="6"/>
  <c r="K140" i="6"/>
  <c r="N140" i="6" s="1"/>
  <c r="K146" i="6"/>
  <c r="N146" i="6" s="1"/>
  <c r="M161" i="6"/>
  <c r="M160" i="6" s="1"/>
  <c r="K161" i="6"/>
  <c r="N161" i="6" s="1"/>
  <c r="K167" i="6"/>
  <c r="N167" i="6" s="1"/>
  <c r="K61" i="6"/>
  <c r="N61" i="6" s="1"/>
  <c r="M63" i="6"/>
  <c r="L67" i="6"/>
  <c r="L66" i="6" s="1"/>
  <c r="K67" i="6"/>
  <c r="N67" i="6" s="1"/>
  <c r="N66" i="6" s="1"/>
  <c r="L77" i="6"/>
  <c r="L76" i="6" s="1"/>
  <c r="M89" i="6"/>
  <c r="K118" i="6"/>
  <c r="N118" i="6" s="1"/>
  <c r="K126" i="6"/>
  <c r="N126" i="6" s="1"/>
  <c r="K131" i="6"/>
  <c r="N131" i="6" s="1"/>
  <c r="L131" i="6"/>
  <c r="M132" i="6"/>
  <c r="K132" i="6"/>
  <c r="N132" i="6" s="1"/>
  <c r="K138" i="6"/>
  <c r="N138" i="6" s="1"/>
  <c r="K147" i="6"/>
  <c r="N147" i="6" s="1"/>
  <c r="L147" i="6"/>
  <c r="L153" i="6"/>
  <c r="K153" i="6"/>
  <c r="N153" i="6" s="1"/>
  <c r="K171" i="6"/>
  <c r="N171" i="6" s="1"/>
  <c r="L171" i="6"/>
  <c r="M176" i="6"/>
  <c r="L155" i="6"/>
  <c r="K155" i="6"/>
  <c r="N155" i="6" s="1"/>
  <c r="L177" i="6"/>
  <c r="K177" i="6"/>
  <c r="N177" i="6" s="1"/>
  <c r="L196" i="6"/>
  <c r="K196" i="6"/>
  <c r="N196" i="6" s="1"/>
  <c r="L198" i="6"/>
  <c r="K198" i="6"/>
  <c r="N198" i="6" s="1"/>
  <c r="K134" i="6"/>
  <c r="N134" i="6" s="1"/>
  <c r="K142" i="6"/>
  <c r="N142" i="6" s="1"/>
  <c r="L149" i="6"/>
  <c r="K149" i="6"/>
  <c r="N149" i="6" s="1"/>
  <c r="L157" i="6"/>
  <c r="K157" i="6"/>
  <c r="N157" i="6" s="1"/>
  <c r="K163" i="6"/>
  <c r="N163" i="6" s="1"/>
  <c r="K172" i="6"/>
  <c r="N172" i="6" s="1"/>
  <c r="L179" i="6"/>
  <c r="K179" i="6"/>
  <c r="N179" i="6" s="1"/>
  <c r="L181" i="6"/>
  <c r="K181" i="6"/>
  <c r="N181" i="6" s="1"/>
  <c r="K134" i="2"/>
  <c r="N134" i="2" s="1"/>
  <c r="M134" i="2"/>
  <c r="L115" i="4"/>
  <c r="K115" i="4"/>
  <c r="N115" i="4" s="1"/>
  <c r="K134" i="4"/>
  <c r="N134" i="4" s="1"/>
  <c r="L134" i="4"/>
  <c r="K48" i="2"/>
  <c r="N48" i="2" s="1"/>
  <c r="M72" i="2"/>
  <c r="K72" i="2"/>
  <c r="N72" i="2" s="1"/>
  <c r="K152" i="2"/>
  <c r="N152" i="2" s="1"/>
  <c r="M152" i="2"/>
  <c r="L102" i="4"/>
  <c r="K102" i="4"/>
  <c r="N102" i="4" s="1"/>
  <c r="K109" i="4"/>
  <c r="N109" i="4" s="1"/>
  <c r="K122" i="4"/>
  <c r="N122" i="4" s="1"/>
  <c r="L122" i="4"/>
  <c r="K128" i="4"/>
  <c r="N128" i="4" s="1"/>
  <c r="L128" i="4"/>
  <c r="M58" i="2"/>
  <c r="M57" i="2" s="1"/>
  <c r="K91" i="2"/>
  <c r="N91" i="2" s="1"/>
  <c r="M91" i="2"/>
  <c r="K20" i="4"/>
  <c r="N20" i="4" s="1"/>
  <c r="L20" i="4"/>
  <c r="L22" i="4"/>
  <c r="K22" i="4"/>
  <c r="N22" i="4" s="1"/>
  <c r="L29" i="4"/>
  <c r="M39" i="4"/>
  <c r="M38" i="4" s="1"/>
  <c r="K50" i="4"/>
  <c r="N50" i="4" s="1"/>
  <c r="L69" i="4"/>
  <c r="K69" i="4"/>
  <c r="N69" i="4" s="1"/>
  <c r="K75" i="4"/>
  <c r="N75" i="4" s="1"/>
  <c r="L75" i="4"/>
  <c r="K94" i="4"/>
  <c r="N94" i="4" s="1"/>
  <c r="L107" i="4"/>
  <c r="K107" i="4"/>
  <c r="N107" i="4" s="1"/>
  <c r="K114" i="4"/>
  <c r="N114" i="4" s="1"/>
  <c r="L114" i="4"/>
  <c r="L135" i="4"/>
  <c r="K135" i="4"/>
  <c r="N135" i="4" s="1"/>
  <c r="K166" i="4"/>
  <c r="N166" i="4" s="1"/>
  <c r="L182" i="4"/>
  <c r="K189" i="4"/>
  <c r="N189" i="4" s="1"/>
  <c r="L189" i="4"/>
  <c r="K199" i="4"/>
  <c r="N199" i="4" s="1"/>
  <c r="K175" i="2"/>
  <c r="N175" i="2" s="1"/>
  <c r="M175" i="2"/>
  <c r="L21" i="4"/>
  <c r="K21" i="4"/>
  <c r="N21" i="4" s="1"/>
  <c r="L54" i="4"/>
  <c r="K54" i="4"/>
  <c r="N54" i="4" s="1"/>
  <c r="K62" i="4"/>
  <c r="N62" i="4" s="1"/>
  <c r="L62" i="4"/>
  <c r="L59" i="4" s="1"/>
  <c r="L70" i="4"/>
  <c r="K70" i="4"/>
  <c r="N70" i="4" s="1"/>
  <c r="L78" i="4"/>
  <c r="K78" i="4"/>
  <c r="N78" i="4" s="1"/>
  <c r="K136" i="4"/>
  <c r="N136" i="4" s="1"/>
  <c r="L136" i="4"/>
  <c r="K191" i="4"/>
  <c r="N191" i="4" s="1"/>
  <c r="L191" i="4"/>
  <c r="L197" i="4"/>
  <c r="K197" i="4"/>
  <c r="N197" i="4" s="1"/>
  <c r="K92" i="2"/>
  <c r="N92" i="2" s="1"/>
  <c r="K99" i="2"/>
  <c r="N99" i="2" s="1"/>
  <c r="M99" i="2"/>
  <c r="K124" i="2"/>
  <c r="N124" i="2" s="1"/>
  <c r="K77" i="4"/>
  <c r="N77" i="4" s="1"/>
  <c r="L77" i="4"/>
  <c r="L81" i="4"/>
  <c r="K81" i="4"/>
  <c r="N81" i="4" s="1"/>
  <c r="L105" i="4"/>
  <c r="K105" i="4"/>
  <c r="N105" i="4" s="1"/>
  <c r="L158" i="4"/>
  <c r="K158" i="4"/>
  <c r="N158" i="4" s="1"/>
  <c r="M20" i="2"/>
  <c r="K29" i="2"/>
  <c r="N29" i="2" s="1"/>
  <c r="M30" i="2"/>
  <c r="K32" i="2"/>
  <c r="N32" i="2" s="1"/>
  <c r="M54" i="2"/>
  <c r="M65" i="2"/>
  <c r="M64" i="2" s="1"/>
  <c r="K88" i="2"/>
  <c r="N88" i="2" s="1"/>
  <c r="M23" i="2"/>
  <c r="M42" i="2"/>
  <c r="M62" i="2"/>
  <c r="K69" i="2"/>
  <c r="N69" i="2" s="1"/>
  <c r="N68" i="2" s="1"/>
  <c r="N63" i="2" s="1"/>
  <c r="M69" i="2"/>
  <c r="K81" i="2"/>
  <c r="N81" i="2" s="1"/>
  <c r="M81" i="2"/>
  <c r="M87" i="2"/>
  <c r="K87" i="2"/>
  <c r="N87" i="2" s="1"/>
  <c r="K101" i="2"/>
  <c r="N101" i="2" s="1"/>
  <c r="M101" i="2"/>
  <c r="K114" i="2"/>
  <c r="N114" i="2" s="1"/>
  <c r="M114" i="2"/>
  <c r="K25" i="4"/>
  <c r="N25" i="4" s="1"/>
  <c r="K36" i="4"/>
  <c r="N36" i="4" s="1"/>
  <c r="K37" i="4"/>
  <c r="N37" i="4" s="1"/>
  <c r="M68" i="4"/>
  <c r="M63" i="4" s="1"/>
  <c r="M76" i="4"/>
  <c r="L98" i="4"/>
  <c r="K101" i="4"/>
  <c r="N101" i="4" s="1"/>
  <c r="L101" i="4"/>
  <c r="K103" i="4"/>
  <c r="N103" i="4" s="1"/>
  <c r="L103" i="4"/>
  <c r="K118" i="4"/>
  <c r="N118" i="4" s="1"/>
  <c r="L118" i="4"/>
  <c r="K126" i="4"/>
  <c r="N126" i="4" s="1"/>
  <c r="L126" i="4"/>
  <c r="L154" i="4"/>
  <c r="L156" i="4"/>
  <c r="K156" i="4"/>
  <c r="N156" i="4" s="1"/>
  <c r="K171" i="4"/>
  <c r="N171" i="4" s="1"/>
  <c r="K178" i="4"/>
  <c r="N178" i="4" s="1"/>
  <c r="L190" i="4"/>
  <c r="M18" i="4"/>
  <c r="K32" i="4"/>
  <c r="N32" i="4" s="1"/>
  <c r="K45" i="4"/>
  <c r="N45" i="4" s="1"/>
  <c r="K58" i="4"/>
  <c r="N58" i="4" s="1"/>
  <c r="N57" i="4" s="1"/>
  <c r="M59" i="4"/>
  <c r="M56" i="4" s="1"/>
  <c r="K88" i="4"/>
  <c r="N88" i="4" s="1"/>
  <c r="K142" i="4"/>
  <c r="N142" i="4" s="1"/>
  <c r="K144" i="4"/>
  <c r="N144" i="4" s="1"/>
  <c r="K165" i="4"/>
  <c r="N165" i="4" s="1"/>
  <c r="K167" i="4"/>
  <c r="N167" i="4" s="1"/>
  <c r="K170" i="4"/>
  <c r="N170" i="4" s="1"/>
  <c r="K172" i="4"/>
  <c r="N172" i="4" s="1"/>
  <c r="M23" i="4"/>
  <c r="M71" i="4"/>
  <c r="M104" i="4"/>
  <c r="M27" i="4"/>
  <c r="M26" i="4" s="1"/>
  <c r="M79" i="4"/>
  <c r="L97" i="4"/>
  <c r="K97" i="4"/>
  <c r="N97" i="4" s="1"/>
  <c r="K124" i="4"/>
  <c r="N124" i="4" s="1"/>
  <c r="L124" i="4"/>
  <c r="K140" i="4"/>
  <c r="N140" i="4" s="1"/>
  <c r="L140" i="4"/>
  <c r="L153" i="4"/>
  <c r="K153" i="4"/>
  <c r="N153" i="4" s="1"/>
  <c r="K185" i="4"/>
  <c r="N185" i="4" s="1"/>
  <c r="L185" i="4"/>
  <c r="L91" i="4"/>
  <c r="K91" i="4"/>
  <c r="N91" i="4" s="1"/>
  <c r="M139" i="4"/>
  <c r="K139" i="4"/>
  <c r="N139" i="4" s="1"/>
  <c r="M148" i="4"/>
  <c r="K35" i="4"/>
  <c r="N35" i="4" s="1"/>
  <c r="L110" i="4"/>
  <c r="K110" i="4"/>
  <c r="N110" i="4" s="1"/>
  <c r="L181" i="4"/>
  <c r="K181" i="4"/>
  <c r="N181" i="4" s="1"/>
  <c r="M186" i="4"/>
  <c r="M183" i="4" s="1"/>
  <c r="K186" i="4"/>
  <c r="N186" i="4" s="1"/>
  <c r="K24" i="4"/>
  <c r="N24" i="4" s="1"/>
  <c r="N23" i="4" s="1"/>
  <c r="K67" i="4"/>
  <c r="N67" i="4" s="1"/>
  <c r="N66" i="4" s="1"/>
  <c r="K72" i="4"/>
  <c r="N72" i="4" s="1"/>
  <c r="L99" i="4"/>
  <c r="K99" i="4"/>
  <c r="N99" i="4" s="1"/>
  <c r="K120" i="4"/>
  <c r="N120" i="4" s="1"/>
  <c r="L120" i="4"/>
  <c r="K129" i="4"/>
  <c r="N129" i="4" s="1"/>
  <c r="K138" i="4"/>
  <c r="N138" i="4" s="1"/>
  <c r="L138" i="4"/>
  <c r="K145" i="4"/>
  <c r="N145" i="4" s="1"/>
  <c r="K173" i="4"/>
  <c r="N173" i="4" s="1"/>
  <c r="M176" i="4"/>
  <c r="K19" i="4"/>
  <c r="N19" i="4" s="1"/>
  <c r="L25" i="4"/>
  <c r="L23" i="4" s="1"/>
  <c r="K31" i="4"/>
  <c r="N31" i="4" s="1"/>
  <c r="K40" i="4"/>
  <c r="N40" i="4" s="1"/>
  <c r="K44" i="4"/>
  <c r="N44" i="4" s="1"/>
  <c r="K48" i="4"/>
  <c r="N48" i="4" s="1"/>
  <c r="K52" i="4"/>
  <c r="N52" i="4" s="1"/>
  <c r="L58" i="4"/>
  <c r="L57" i="4" s="1"/>
  <c r="K61" i="4"/>
  <c r="N61" i="4" s="1"/>
  <c r="N59" i="4" s="1"/>
  <c r="L73" i="4"/>
  <c r="K83" i="4"/>
  <c r="N83" i="4" s="1"/>
  <c r="K87" i="4"/>
  <c r="N87" i="4" s="1"/>
  <c r="K90" i="4"/>
  <c r="N90" i="4" s="1"/>
  <c r="L93" i="4"/>
  <c r="K93" i="4"/>
  <c r="N93" i="4" s="1"/>
  <c r="L106" i="4"/>
  <c r="K106" i="4"/>
  <c r="N106" i="4" s="1"/>
  <c r="K116" i="4"/>
  <c r="N116" i="4" s="1"/>
  <c r="L116" i="4"/>
  <c r="K123" i="4"/>
  <c r="N123" i="4" s="1"/>
  <c r="K132" i="4"/>
  <c r="N132" i="4" s="1"/>
  <c r="L132" i="4"/>
  <c r="K163" i="4"/>
  <c r="N163" i="4" s="1"/>
  <c r="L163" i="4"/>
  <c r="K184" i="4"/>
  <c r="N184" i="4" s="1"/>
  <c r="K193" i="4"/>
  <c r="N193" i="4" s="1"/>
  <c r="L193" i="4"/>
  <c r="L28" i="4"/>
  <c r="K30" i="4"/>
  <c r="N30" i="4" s="1"/>
  <c r="L32" i="4"/>
  <c r="K34" i="4"/>
  <c r="N34" i="4" s="1"/>
  <c r="L36" i="4"/>
  <c r="L41" i="4"/>
  <c r="K43" i="4"/>
  <c r="N43" i="4" s="1"/>
  <c r="L45" i="4"/>
  <c r="K47" i="4"/>
  <c r="N47" i="4" s="1"/>
  <c r="L49" i="4"/>
  <c r="K51" i="4"/>
  <c r="N51" i="4" s="1"/>
  <c r="L53" i="4"/>
  <c r="K55" i="4"/>
  <c r="N55" i="4" s="1"/>
  <c r="K74" i="4"/>
  <c r="N74" i="4" s="1"/>
  <c r="L80" i="4"/>
  <c r="K82" i="4"/>
  <c r="N82" i="4" s="1"/>
  <c r="L84" i="4"/>
  <c r="K86" i="4"/>
  <c r="N86" i="4" s="1"/>
  <c r="L88" i="4"/>
  <c r="L95" i="4"/>
  <c r="K95" i="4"/>
  <c r="N95" i="4" s="1"/>
  <c r="L108" i="4"/>
  <c r="K108" i="4"/>
  <c r="N108" i="4" s="1"/>
  <c r="L112" i="4"/>
  <c r="K113" i="4"/>
  <c r="N113" i="4" s="1"/>
  <c r="K119" i="4"/>
  <c r="N119" i="4" s="1"/>
  <c r="K130" i="4"/>
  <c r="N130" i="4" s="1"/>
  <c r="L130" i="4"/>
  <c r="M131" i="4"/>
  <c r="K131" i="4"/>
  <c r="N131" i="4" s="1"/>
  <c r="K137" i="4"/>
  <c r="N137" i="4" s="1"/>
  <c r="K146" i="4"/>
  <c r="N146" i="4" s="1"/>
  <c r="L146" i="4"/>
  <c r="M147" i="4"/>
  <c r="K147" i="4"/>
  <c r="N147" i="4" s="1"/>
  <c r="L155" i="4"/>
  <c r="K155" i="4"/>
  <c r="N155" i="4" s="1"/>
  <c r="K161" i="4"/>
  <c r="N161" i="4" s="1"/>
  <c r="L161" i="4"/>
  <c r="M162" i="4"/>
  <c r="M160" i="4" s="1"/>
  <c r="K162" i="4"/>
  <c r="N162" i="4" s="1"/>
  <c r="K174" i="4"/>
  <c r="N174" i="4" s="1"/>
  <c r="L174" i="4"/>
  <c r="L169" i="4" s="1"/>
  <c r="M175" i="4"/>
  <c r="M169" i="4" s="1"/>
  <c r="K175" i="4"/>
  <c r="N175" i="4" s="1"/>
  <c r="K187" i="4"/>
  <c r="N187" i="4" s="1"/>
  <c r="L187" i="4"/>
  <c r="L149" i="4"/>
  <c r="K149" i="4"/>
  <c r="N149" i="4" s="1"/>
  <c r="L157" i="4"/>
  <c r="K157" i="4"/>
  <c r="N157" i="4" s="1"/>
  <c r="L177" i="4"/>
  <c r="K177" i="4"/>
  <c r="N177" i="4" s="1"/>
  <c r="L196" i="4"/>
  <c r="K196" i="4"/>
  <c r="N196" i="4" s="1"/>
  <c r="L198" i="4"/>
  <c r="K198" i="4"/>
  <c r="N198" i="4" s="1"/>
  <c r="K117" i="4"/>
  <c r="N117" i="4" s="1"/>
  <c r="K121" i="4"/>
  <c r="N121" i="4" s="1"/>
  <c r="K125" i="4"/>
  <c r="N125" i="4" s="1"/>
  <c r="K133" i="4"/>
  <c r="N133" i="4" s="1"/>
  <c r="K141" i="4"/>
  <c r="N141" i="4" s="1"/>
  <c r="L151" i="4"/>
  <c r="K151" i="4"/>
  <c r="N151" i="4" s="1"/>
  <c r="L159" i="4"/>
  <c r="K159" i="4"/>
  <c r="N159" i="4" s="1"/>
  <c r="K164" i="4"/>
  <c r="N164" i="4" s="1"/>
  <c r="L179" i="4"/>
  <c r="K179" i="4"/>
  <c r="N179" i="4" s="1"/>
  <c r="K188" i="4"/>
  <c r="N188" i="4" s="1"/>
  <c r="K40" i="2"/>
  <c r="N40" i="2" s="1"/>
  <c r="K46" i="2"/>
  <c r="N46" i="2" s="1"/>
  <c r="K83" i="2"/>
  <c r="N83" i="2" s="1"/>
  <c r="K84" i="2"/>
  <c r="N84" i="2" s="1"/>
  <c r="K98" i="2"/>
  <c r="N98" i="2" s="1"/>
  <c r="K108" i="2"/>
  <c r="N108" i="2" s="1"/>
  <c r="K109" i="2"/>
  <c r="N109" i="2" s="1"/>
  <c r="K123" i="2"/>
  <c r="N123" i="2" s="1"/>
  <c r="K130" i="2"/>
  <c r="N130" i="2" s="1"/>
  <c r="K131" i="2"/>
  <c r="N131" i="2" s="1"/>
  <c r="K138" i="2"/>
  <c r="N138" i="2" s="1"/>
  <c r="K139" i="2"/>
  <c r="N139" i="2" s="1"/>
  <c r="K149" i="2"/>
  <c r="N149" i="2" s="1"/>
  <c r="K167" i="2"/>
  <c r="N167" i="2" s="1"/>
  <c r="K188" i="2"/>
  <c r="N188" i="2" s="1"/>
  <c r="K191" i="2"/>
  <c r="N191" i="2" s="1"/>
  <c r="K45" i="2"/>
  <c r="N45" i="2" s="1"/>
  <c r="N59" i="2"/>
  <c r="N56" i="2" s="1"/>
  <c r="M75" i="2"/>
  <c r="M85" i="2"/>
  <c r="M86" i="2"/>
  <c r="K97" i="2"/>
  <c r="N97" i="2" s="1"/>
  <c r="K105" i="2"/>
  <c r="N105" i="2" s="1"/>
  <c r="M129" i="2"/>
  <c r="K136" i="2"/>
  <c r="N136" i="2" s="1"/>
  <c r="M137" i="2"/>
  <c r="K143" i="2"/>
  <c r="N143" i="2" s="1"/>
  <c r="M146" i="2"/>
  <c r="K154" i="2"/>
  <c r="N154" i="2" s="1"/>
  <c r="M155" i="2"/>
  <c r="M156" i="2"/>
  <c r="M170" i="2"/>
  <c r="K178" i="2"/>
  <c r="N178" i="2" s="1"/>
  <c r="K182" i="2"/>
  <c r="N182" i="2" s="1"/>
  <c r="K184" i="2"/>
  <c r="N184" i="2" s="1"/>
  <c r="K187" i="2"/>
  <c r="N187" i="2" s="1"/>
  <c r="K198" i="2"/>
  <c r="N198" i="2" s="1"/>
  <c r="M43" i="2"/>
  <c r="M61" i="2"/>
  <c r="M74" i="2"/>
  <c r="M82" i="2"/>
  <c r="K103" i="2"/>
  <c r="N103" i="2" s="1"/>
  <c r="K115" i="2"/>
  <c r="N115" i="2" s="1"/>
  <c r="K119" i="2"/>
  <c r="N119" i="2" s="1"/>
  <c r="M122" i="2"/>
  <c r="K135" i="2"/>
  <c r="N135" i="2" s="1"/>
  <c r="M141" i="2"/>
  <c r="K153" i="2"/>
  <c r="N153" i="2" s="1"/>
  <c r="M166" i="2"/>
  <c r="K172" i="2"/>
  <c r="N172" i="2" s="1"/>
  <c r="K177" i="2"/>
  <c r="N177" i="2" s="1"/>
  <c r="K181" i="2"/>
  <c r="N181" i="2" s="1"/>
  <c r="M190" i="2"/>
  <c r="K197" i="2"/>
  <c r="N197" i="2" s="1"/>
  <c r="M78" i="2"/>
  <c r="K78" i="2"/>
  <c r="N78" i="2" s="1"/>
  <c r="N76" i="2" s="1"/>
  <c r="K121" i="2"/>
  <c r="N121" i="2" s="1"/>
  <c r="M121" i="2"/>
  <c r="M128" i="2"/>
  <c r="K128" i="2"/>
  <c r="N128" i="2" s="1"/>
  <c r="K151" i="2"/>
  <c r="N151" i="2" s="1"/>
  <c r="M151" i="2"/>
  <c r="M173" i="2"/>
  <c r="K173" i="2"/>
  <c r="N173" i="2" s="1"/>
  <c r="K80" i="2"/>
  <c r="N80" i="2" s="1"/>
  <c r="L111" i="2"/>
  <c r="K120" i="2"/>
  <c r="N120" i="2" s="1"/>
  <c r="M150" i="2"/>
  <c r="K150" i="2"/>
  <c r="N150" i="2" s="1"/>
  <c r="K159" i="2"/>
  <c r="N159" i="2" s="1"/>
  <c r="M159" i="2"/>
  <c r="M90" i="2"/>
  <c r="K90" i="2"/>
  <c r="N90" i="2" s="1"/>
  <c r="K33" i="2"/>
  <c r="N33" i="2" s="1"/>
  <c r="K34" i="2"/>
  <c r="N34" i="2" s="1"/>
  <c r="K50" i="2"/>
  <c r="N50" i="2" s="1"/>
  <c r="M47" i="2"/>
  <c r="M107" i="2"/>
  <c r="M104" i="2" s="1"/>
  <c r="M158" i="2"/>
  <c r="K158" i="2"/>
  <c r="N158" i="2" s="1"/>
  <c r="L56" i="2"/>
  <c r="M164" i="2"/>
  <c r="K164" i="2"/>
  <c r="N164" i="2" s="1"/>
  <c r="K49" i="2"/>
  <c r="N49" i="2" s="1"/>
  <c r="M31" i="2"/>
  <c r="K37" i="2"/>
  <c r="N37" i="2" s="1"/>
  <c r="K53" i="2"/>
  <c r="N53" i="2" s="1"/>
  <c r="L76" i="2"/>
  <c r="K95" i="2"/>
  <c r="N95" i="2" s="1"/>
  <c r="M95" i="2"/>
  <c r="K106" i="2"/>
  <c r="N106" i="2" s="1"/>
  <c r="M116" i="2"/>
  <c r="K116" i="2"/>
  <c r="N116" i="2" s="1"/>
  <c r="K133" i="2"/>
  <c r="N133" i="2" s="1"/>
  <c r="M133" i="2"/>
  <c r="K145" i="2"/>
  <c r="N145" i="2" s="1"/>
  <c r="M145" i="2"/>
  <c r="K19" i="2"/>
  <c r="N19" i="2" s="1"/>
  <c r="K25" i="2"/>
  <c r="N25" i="2" s="1"/>
  <c r="M35" i="2"/>
  <c r="K41" i="2"/>
  <c r="N41" i="2" s="1"/>
  <c r="M51" i="2"/>
  <c r="M67" i="2"/>
  <c r="M66" i="2" s="1"/>
  <c r="K73" i="2"/>
  <c r="N73" i="2" s="1"/>
  <c r="M77" i="2"/>
  <c r="K94" i="2"/>
  <c r="N94" i="2" s="1"/>
  <c r="K112" i="2"/>
  <c r="N112" i="2" s="1"/>
  <c r="M113" i="2"/>
  <c r="M117" i="2"/>
  <c r="K132" i="2"/>
  <c r="N132" i="2" s="1"/>
  <c r="M144" i="2"/>
  <c r="K144" i="2"/>
  <c r="N144" i="2" s="1"/>
  <c r="K165" i="2"/>
  <c r="N165" i="2" s="1"/>
  <c r="M165" i="2"/>
  <c r="M179" i="2"/>
  <c r="M176" i="2" s="1"/>
  <c r="K179" i="2"/>
  <c r="N179" i="2" s="1"/>
  <c r="M195" i="2"/>
  <c r="K195" i="2"/>
  <c r="N195" i="2" s="1"/>
  <c r="K140" i="2"/>
  <c r="N140" i="2" s="1"/>
  <c r="L160" i="2"/>
  <c r="L200" i="2" s="1"/>
  <c r="I14" i="2" s="1"/>
  <c r="M185" i="2"/>
  <c r="K185" i="2"/>
  <c r="N185" i="2" s="1"/>
  <c r="M189" i="2"/>
  <c r="K189" i="2"/>
  <c r="N189" i="2" s="1"/>
  <c r="M193" i="2"/>
  <c r="K193" i="2"/>
  <c r="N193" i="2" s="1"/>
  <c r="M199" i="2"/>
  <c r="K199" i="2"/>
  <c r="N199" i="2" s="1"/>
  <c r="N168" i="14" l="1"/>
  <c r="R204" i="14"/>
  <c r="R190" i="14"/>
  <c r="R196" i="14"/>
  <c r="R182" i="14"/>
  <c r="R146" i="14"/>
  <c r="P146" i="14"/>
  <c r="P200" i="14"/>
  <c r="R87" i="14"/>
  <c r="P87" i="14"/>
  <c r="R151" i="14"/>
  <c r="P24" i="14"/>
  <c r="P23" i="14" s="1"/>
  <c r="R24" i="14"/>
  <c r="P18" i="14"/>
  <c r="N148" i="14"/>
  <c r="N213" i="14" s="1"/>
  <c r="K14" i="14" s="1"/>
  <c r="N89" i="14"/>
  <c r="R74" i="14"/>
  <c r="P74" i="14"/>
  <c r="P122" i="14"/>
  <c r="R122" i="14"/>
  <c r="R199" i="14"/>
  <c r="P199" i="14"/>
  <c r="R197" i="14"/>
  <c r="P197" i="14"/>
  <c r="P176" i="14"/>
  <c r="P168" i="14" s="1"/>
  <c r="R211" i="14"/>
  <c r="R166" i="14"/>
  <c r="R138" i="14"/>
  <c r="P138" i="14"/>
  <c r="R90" i="14"/>
  <c r="P90" i="14"/>
  <c r="R22" i="14"/>
  <c r="N18" i="14"/>
  <c r="R109" i="14"/>
  <c r="P109" i="14"/>
  <c r="P104" i="14" s="1"/>
  <c r="R102" i="14"/>
  <c r="P102" i="14"/>
  <c r="R93" i="14"/>
  <c r="P93" i="14"/>
  <c r="N71" i="14"/>
  <c r="P100" i="14"/>
  <c r="R88" i="14"/>
  <c r="P88" i="14"/>
  <c r="R78" i="14"/>
  <c r="P78" i="14"/>
  <c r="P76" i="14" s="1"/>
  <c r="R65" i="14"/>
  <c r="P65" i="14"/>
  <c r="P64" i="14" s="1"/>
  <c r="P63" i="14" s="1"/>
  <c r="R61" i="14"/>
  <c r="P61" i="14"/>
  <c r="R208" i="14"/>
  <c r="R195" i="14"/>
  <c r="R186" i="14"/>
  <c r="R191" i="14"/>
  <c r="R130" i="14"/>
  <c r="P130" i="14"/>
  <c r="R91" i="14"/>
  <c r="P91" i="14"/>
  <c r="O89" i="14"/>
  <c r="P165" i="14"/>
  <c r="R165" i="14"/>
  <c r="R73" i="14"/>
  <c r="P73" i="14"/>
  <c r="P71" i="14" s="1"/>
  <c r="N39" i="14"/>
  <c r="N38" i="14" s="1"/>
  <c r="J148" i="14"/>
  <c r="J213" i="14" s="1"/>
  <c r="O100" i="14"/>
  <c r="O213" i="14" s="1"/>
  <c r="C14" i="14" s="1"/>
  <c r="N59" i="14"/>
  <c r="N56" i="14" s="1"/>
  <c r="R198" i="14"/>
  <c r="P198" i="14"/>
  <c r="P194" i="14" s="1"/>
  <c r="R118" i="14"/>
  <c r="P118" i="14"/>
  <c r="P111" i="14" s="1"/>
  <c r="O6" i="14"/>
  <c r="O10" i="14" s="1"/>
  <c r="R187" i="14"/>
  <c r="P159" i="14"/>
  <c r="R159" i="14"/>
  <c r="R167" i="14"/>
  <c r="P167" i="14"/>
  <c r="P160" i="14" s="1"/>
  <c r="R119" i="14"/>
  <c r="P119" i="14"/>
  <c r="N111" i="14"/>
  <c r="R86" i="14"/>
  <c r="P86" i="14"/>
  <c r="P30" i="14"/>
  <c r="P27" i="14" s="1"/>
  <c r="P26" i="14" s="1"/>
  <c r="R30" i="14"/>
  <c r="R85" i="14"/>
  <c r="P85" i="14"/>
  <c r="P79" i="14" s="1"/>
  <c r="P155" i="14"/>
  <c r="P148" i="14" s="1"/>
  <c r="R155" i="14"/>
  <c r="R92" i="14"/>
  <c r="P92" i="14"/>
  <c r="R62" i="14"/>
  <c r="P62" i="14"/>
  <c r="P59" i="14" s="1"/>
  <c r="P56" i="14" s="1"/>
  <c r="P133" i="12"/>
  <c r="R133" i="12"/>
  <c r="P21" i="12"/>
  <c r="R21" i="12"/>
  <c r="N18" i="2"/>
  <c r="R177" i="8"/>
  <c r="R192" i="8"/>
  <c r="R112" i="8"/>
  <c r="N89" i="8"/>
  <c r="R191" i="10"/>
  <c r="R133" i="10"/>
  <c r="R143" i="10"/>
  <c r="N160" i="10"/>
  <c r="R134" i="10"/>
  <c r="R49" i="10"/>
  <c r="R178" i="12"/>
  <c r="N194" i="12"/>
  <c r="R207" i="12"/>
  <c r="R165" i="12"/>
  <c r="O111" i="12"/>
  <c r="N76" i="12"/>
  <c r="R115" i="12"/>
  <c r="N39" i="12"/>
  <c r="N38" i="12" s="1"/>
  <c r="N183" i="12"/>
  <c r="P189" i="12"/>
  <c r="R189" i="12"/>
  <c r="P204" i="12"/>
  <c r="R204" i="12"/>
  <c r="R48" i="12"/>
  <c r="P45" i="12"/>
  <c r="R45" i="12"/>
  <c r="N100" i="2"/>
  <c r="L76" i="4"/>
  <c r="N23" i="6"/>
  <c r="N183" i="6"/>
  <c r="N76" i="6"/>
  <c r="L27" i="6"/>
  <c r="L26" i="6" s="1"/>
  <c r="R199" i="8"/>
  <c r="R172" i="8"/>
  <c r="R184" i="8"/>
  <c r="O169" i="8"/>
  <c r="R154" i="8"/>
  <c r="R69" i="8"/>
  <c r="R114" i="8"/>
  <c r="R19" i="8"/>
  <c r="R207" i="8"/>
  <c r="R141" i="8"/>
  <c r="R73" i="8"/>
  <c r="R113" i="10"/>
  <c r="R40" i="10"/>
  <c r="P91" i="10"/>
  <c r="R155" i="10"/>
  <c r="O200" i="12"/>
  <c r="P68" i="12"/>
  <c r="N160" i="12"/>
  <c r="R123" i="12"/>
  <c r="N111" i="12"/>
  <c r="R94" i="12"/>
  <c r="R41" i="12"/>
  <c r="P23" i="12"/>
  <c r="R201" i="12"/>
  <c r="N104" i="12"/>
  <c r="N89" i="12"/>
  <c r="N59" i="12"/>
  <c r="N56" i="12" s="1"/>
  <c r="R181" i="12"/>
  <c r="P18" i="12"/>
  <c r="R75" i="12"/>
  <c r="R158" i="12"/>
  <c r="R109" i="12"/>
  <c r="P109" i="12"/>
  <c r="R150" i="12"/>
  <c r="P93" i="12"/>
  <c r="R93" i="12"/>
  <c r="R28" i="12"/>
  <c r="R42" i="10"/>
  <c r="R32" i="12"/>
  <c r="P52" i="12"/>
  <c r="R52" i="12"/>
  <c r="P140" i="12"/>
  <c r="R140" i="12"/>
  <c r="P29" i="12"/>
  <c r="P27" i="12" s="1"/>
  <c r="P26" i="12" s="1"/>
  <c r="R29" i="12"/>
  <c r="M18" i="2"/>
  <c r="R193" i="8"/>
  <c r="P100" i="8"/>
  <c r="N79" i="8"/>
  <c r="R45" i="8"/>
  <c r="R164" i="10"/>
  <c r="R210" i="10"/>
  <c r="O169" i="10"/>
  <c r="R58" i="10"/>
  <c r="R77" i="10"/>
  <c r="O39" i="10"/>
  <c r="O38" i="10" s="1"/>
  <c r="P18" i="10"/>
  <c r="N104" i="10"/>
  <c r="N56" i="10"/>
  <c r="R19" i="10"/>
  <c r="R163" i="10"/>
  <c r="R81" i="10"/>
  <c r="R174" i="12"/>
  <c r="P183" i="12"/>
  <c r="N148" i="12"/>
  <c r="R182" i="12"/>
  <c r="R161" i="12"/>
  <c r="R22" i="12"/>
  <c r="N27" i="12"/>
  <c r="N26" i="12" s="1"/>
  <c r="N18" i="12"/>
  <c r="R184" i="12"/>
  <c r="R108" i="12"/>
  <c r="R113" i="12"/>
  <c r="R179" i="12"/>
  <c r="R167" i="12"/>
  <c r="P167" i="12"/>
  <c r="R42" i="12"/>
  <c r="R171" i="12"/>
  <c r="P136" i="12"/>
  <c r="R136" i="12"/>
  <c r="P105" i="12"/>
  <c r="R105" i="12"/>
  <c r="P92" i="12"/>
  <c r="R92" i="12"/>
  <c r="R61" i="12"/>
  <c r="P151" i="12"/>
  <c r="R151" i="12"/>
  <c r="P130" i="12"/>
  <c r="R130" i="12"/>
  <c r="P84" i="12"/>
  <c r="R84" i="12"/>
  <c r="R198" i="12"/>
  <c r="P198" i="12"/>
  <c r="R152" i="12"/>
  <c r="P172" i="12"/>
  <c r="R172" i="12"/>
  <c r="P128" i="12"/>
  <c r="R128" i="12"/>
  <c r="R203" i="12"/>
  <c r="R162" i="12"/>
  <c r="R143" i="12"/>
  <c r="R142" i="12"/>
  <c r="R131" i="12"/>
  <c r="R86" i="12"/>
  <c r="R69" i="12"/>
  <c r="R19" i="12"/>
  <c r="P127" i="12"/>
  <c r="R127" i="12"/>
  <c r="R91" i="12"/>
  <c r="P91" i="12"/>
  <c r="R73" i="12"/>
  <c r="P73" i="12"/>
  <c r="R44" i="12"/>
  <c r="P78" i="12"/>
  <c r="P76" i="12" s="1"/>
  <c r="R78" i="12"/>
  <c r="R106" i="12"/>
  <c r="R96" i="12"/>
  <c r="R80" i="12"/>
  <c r="R173" i="12"/>
  <c r="R156" i="12"/>
  <c r="P169" i="12"/>
  <c r="P168" i="12" s="1"/>
  <c r="R145" i="12"/>
  <c r="P145" i="12"/>
  <c r="R77" i="12"/>
  <c r="J200" i="12"/>
  <c r="P160" i="12"/>
  <c r="R126" i="12"/>
  <c r="P126" i="12"/>
  <c r="R67" i="12"/>
  <c r="P67" i="12"/>
  <c r="P66" i="12" s="1"/>
  <c r="P63" i="12" s="1"/>
  <c r="R191" i="12"/>
  <c r="R147" i="12"/>
  <c r="R141" i="12"/>
  <c r="R112" i="12"/>
  <c r="R50" i="12"/>
  <c r="P50" i="12"/>
  <c r="P39" i="12" s="1"/>
  <c r="P38" i="12" s="1"/>
  <c r="R25" i="12"/>
  <c r="R120" i="12"/>
  <c r="R101" i="12"/>
  <c r="P74" i="12"/>
  <c r="R74" i="12"/>
  <c r="R24" i="12"/>
  <c r="R196" i="12"/>
  <c r="P153" i="12"/>
  <c r="R153" i="12"/>
  <c r="J148" i="12"/>
  <c r="P125" i="12"/>
  <c r="R125" i="12"/>
  <c r="R118" i="12"/>
  <c r="P118" i="12"/>
  <c r="R82" i="12"/>
  <c r="P82" i="12"/>
  <c r="N200" i="12"/>
  <c r="R159" i="12"/>
  <c r="P159" i="12"/>
  <c r="R90" i="12"/>
  <c r="P90" i="12"/>
  <c r="R199" i="12"/>
  <c r="P199" i="12"/>
  <c r="R197" i="12"/>
  <c r="P197" i="12"/>
  <c r="N169" i="12"/>
  <c r="R129" i="12"/>
  <c r="P129" i="12"/>
  <c r="J168" i="12"/>
  <c r="J213" i="12" s="1"/>
  <c r="R190" i="12"/>
  <c r="P146" i="12"/>
  <c r="R146" i="12"/>
  <c r="P119" i="12"/>
  <c r="R119" i="12"/>
  <c r="N63" i="12"/>
  <c r="R55" i="12"/>
  <c r="P200" i="12"/>
  <c r="O168" i="12"/>
  <c r="P137" i="12"/>
  <c r="R137" i="12"/>
  <c r="P110" i="12"/>
  <c r="R110" i="12"/>
  <c r="R195" i="12"/>
  <c r="P117" i="12"/>
  <c r="R117" i="12"/>
  <c r="P99" i="12"/>
  <c r="R99" i="12"/>
  <c r="R88" i="12"/>
  <c r="N79" i="12"/>
  <c r="N111" i="10"/>
  <c r="P202" i="10"/>
  <c r="R202" i="10"/>
  <c r="R145" i="10"/>
  <c r="P119" i="10"/>
  <c r="R119" i="10"/>
  <c r="R22" i="10"/>
  <c r="M59" i="2"/>
  <c r="M56" i="2" s="1"/>
  <c r="N104" i="2"/>
  <c r="R195" i="8"/>
  <c r="R210" i="8"/>
  <c r="N194" i="8"/>
  <c r="R134" i="8"/>
  <c r="R102" i="8"/>
  <c r="R92" i="8"/>
  <c r="R96" i="8"/>
  <c r="R52" i="8"/>
  <c r="R30" i="8"/>
  <c r="R22" i="8"/>
  <c r="R53" i="8"/>
  <c r="R51" i="8"/>
  <c r="R31" i="8"/>
  <c r="R187" i="8"/>
  <c r="N39" i="8"/>
  <c r="N38" i="8" s="1"/>
  <c r="R166" i="10"/>
  <c r="R140" i="10"/>
  <c r="N183" i="10"/>
  <c r="R114" i="10"/>
  <c r="R24" i="10"/>
  <c r="R124" i="10"/>
  <c r="P142" i="10"/>
  <c r="R142" i="10"/>
  <c r="R131" i="10"/>
  <c r="P151" i="10"/>
  <c r="R151" i="10"/>
  <c r="R152" i="8"/>
  <c r="R126" i="8"/>
  <c r="O148" i="8"/>
  <c r="R74" i="8"/>
  <c r="R46" i="8"/>
  <c r="R182" i="8"/>
  <c r="R70" i="8"/>
  <c r="N27" i="8"/>
  <c r="N26" i="8" s="1"/>
  <c r="R177" i="10"/>
  <c r="N194" i="10"/>
  <c r="R28" i="10"/>
  <c r="R156" i="10"/>
  <c r="R99" i="8"/>
  <c r="P127" i="10"/>
  <c r="R127" i="10"/>
  <c r="N169" i="2"/>
  <c r="R189" i="8"/>
  <c r="R143" i="8"/>
  <c r="R34" i="8"/>
  <c r="R24" i="8"/>
  <c r="P68" i="8"/>
  <c r="P63" i="8" s="1"/>
  <c r="O39" i="8"/>
  <c r="O38" i="8" s="1"/>
  <c r="R43" i="8"/>
  <c r="R60" i="8"/>
  <c r="R211" i="10"/>
  <c r="R149" i="10"/>
  <c r="R44" i="10"/>
  <c r="N89" i="10"/>
  <c r="N39" i="10"/>
  <c r="N38" i="10" s="1"/>
  <c r="N76" i="10"/>
  <c r="R154" i="10"/>
  <c r="P145" i="8"/>
  <c r="R145" i="8"/>
  <c r="R30" i="10"/>
  <c r="R105" i="8"/>
  <c r="P132" i="10"/>
  <c r="R132" i="10"/>
  <c r="P95" i="10"/>
  <c r="R95" i="10"/>
  <c r="P60" i="10"/>
  <c r="R60" i="10"/>
  <c r="R132" i="8"/>
  <c r="P200" i="10"/>
  <c r="R94" i="10"/>
  <c r="R75" i="10"/>
  <c r="P75" i="10"/>
  <c r="N68" i="10"/>
  <c r="R48" i="10"/>
  <c r="R171" i="10"/>
  <c r="P78" i="10"/>
  <c r="R78" i="10"/>
  <c r="P165" i="10"/>
  <c r="P160" i="10" s="1"/>
  <c r="R165" i="10"/>
  <c r="R130" i="10"/>
  <c r="R117" i="10"/>
  <c r="P117" i="10"/>
  <c r="R112" i="10"/>
  <c r="P112" i="10"/>
  <c r="R107" i="10"/>
  <c r="P107" i="10"/>
  <c r="R86" i="10"/>
  <c r="R36" i="10"/>
  <c r="P36" i="10"/>
  <c r="P27" i="10" s="1"/>
  <c r="P26" i="10" s="1"/>
  <c r="P53" i="10"/>
  <c r="R53" i="10"/>
  <c r="J200" i="10"/>
  <c r="R92" i="10"/>
  <c r="R43" i="10"/>
  <c r="R204" i="10"/>
  <c r="R20" i="10"/>
  <c r="R93" i="10"/>
  <c r="P93" i="10"/>
  <c r="O6" i="10"/>
  <c r="O10" i="10" s="1"/>
  <c r="R179" i="10"/>
  <c r="P179" i="10"/>
  <c r="R83" i="10"/>
  <c r="P83" i="10"/>
  <c r="R184" i="10"/>
  <c r="P184" i="10"/>
  <c r="R158" i="10"/>
  <c r="P158" i="10"/>
  <c r="R181" i="10"/>
  <c r="R141" i="10"/>
  <c r="R195" i="10"/>
  <c r="P159" i="10"/>
  <c r="R159" i="10"/>
  <c r="R136" i="10"/>
  <c r="P136" i="10"/>
  <c r="J169" i="10"/>
  <c r="J168" i="10" s="1"/>
  <c r="J213" i="10" s="1"/>
  <c r="R126" i="10"/>
  <c r="R106" i="10"/>
  <c r="P106" i="10"/>
  <c r="P104" i="10" s="1"/>
  <c r="P152" i="10"/>
  <c r="P148" i="10" s="1"/>
  <c r="R152" i="10"/>
  <c r="P128" i="10"/>
  <c r="R128" i="10"/>
  <c r="R122" i="10"/>
  <c r="O111" i="10"/>
  <c r="P67" i="10"/>
  <c r="P66" i="10" s="1"/>
  <c r="R67" i="10"/>
  <c r="R46" i="10"/>
  <c r="P46" i="10"/>
  <c r="R41" i="10"/>
  <c r="P74" i="10"/>
  <c r="P71" i="10" s="1"/>
  <c r="R74" i="10"/>
  <c r="P47" i="10"/>
  <c r="R47" i="10"/>
  <c r="N200" i="10"/>
  <c r="P45" i="10"/>
  <c r="R45" i="10"/>
  <c r="R33" i="10"/>
  <c r="R29" i="10"/>
  <c r="O168" i="10"/>
  <c r="P174" i="10"/>
  <c r="R174" i="10"/>
  <c r="R69" i="10"/>
  <c r="P69" i="10"/>
  <c r="P68" i="10" s="1"/>
  <c r="R125" i="10"/>
  <c r="P125" i="10"/>
  <c r="N63" i="10"/>
  <c r="P101" i="10"/>
  <c r="P100" i="10" s="1"/>
  <c r="R101" i="10"/>
  <c r="P96" i="10"/>
  <c r="R96" i="10"/>
  <c r="P61" i="10"/>
  <c r="R61" i="10"/>
  <c r="R198" i="10"/>
  <c r="P198" i="10"/>
  <c r="R161" i="10"/>
  <c r="R199" i="10"/>
  <c r="P199" i="10"/>
  <c r="R192" i="10"/>
  <c r="N176" i="10"/>
  <c r="O200" i="10"/>
  <c r="R193" i="10"/>
  <c r="P193" i="10"/>
  <c r="R185" i="10"/>
  <c r="P185" i="10"/>
  <c r="P178" i="10"/>
  <c r="P176" i="10" s="1"/>
  <c r="R178" i="10"/>
  <c r="P169" i="10"/>
  <c r="N148" i="10"/>
  <c r="R207" i="10"/>
  <c r="R70" i="10"/>
  <c r="P54" i="10"/>
  <c r="R54" i="10"/>
  <c r="P120" i="10"/>
  <c r="R120" i="10"/>
  <c r="R103" i="10"/>
  <c r="P65" i="10"/>
  <c r="P64" i="10" s="1"/>
  <c r="P63" i="10" s="1"/>
  <c r="R65" i="10"/>
  <c r="P55" i="10"/>
  <c r="R55" i="10"/>
  <c r="P84" i="10"/>
  <c r="P79" i="10" s="1"/>
  <c r="R84" i="10"/>
  <c r="R51" i="10"/>
  <c r="R32" i="10"/>
  <c r="P76" i="10"/>
  <c r="R21" i="10"/>
  <c r="P125" i="8"/>
  <c r="R125" i="8"/>
  <c r="P121" i="8"/>
  <c r="R121" i="8"/>
  <c r="P75" i="8"/>
  <c r="P71" i="8" s="1"/>
  <c r="R75" i="8"/>
  <c r="R118" i="8"/>
  <c r="P118" i="8"/>
  <c r="M111" i="4"/>
  <c r="M100" i="2"/>
  <c r="R162" i="8"/>
  <c r="R196" i="8"/>
  <c r="R147" i="8"/>
  <c r="R151" i="8"/>
  <c r="R130" i="8"/>
  <c r="R156" i="8"/>
  <c r="R128" i="8"/>
  <c r="O111" i="8"/>
  <c r="R106" i="8"/>
  <c r="R83" i="8"/>
  <c r="R129" i="8"/>
  <c r="R29" i="8"/>
  <c r="R163" i="8"/>
  <c r="R47" i="8"/>
  <c r="P170" i="8"/>
  <c r="P169" i="8" s="1"/>
  <c r="R170" i="8"/>
  <c r="P91" i="8"/>
  <c r="R91" i="8"/>
  <c r="N71" i="2"/>
  <c r="M168" i="4"/>
  <c r="N63" i="6"/>
  <c r="N104" i="6"/>
  <c r="N68" i="6"/>
  <c r="O200" i="8"/>
  <c r="R191" i="8"/>
  <c r="R173" i="8"/>
  <c r="N183" i="8"/>
  <c r="P200" i="8"/>
  <c r="R188" i="8"/>
  <c r="N148" i="8"/>
  <c r="R153" i="8"/>
  <c r="R150" i="8"/>
  <c r="N104" i="8"/>
  <c r="P59" i="8"/>
  <c r="P56" i="8" s="1"/>
  <c r="O27" i="8"/>
  <c r="O26" i="8" s="1"/>
  <c r="R61" i="8"/>
  <c r="R42" i="8"/>
  <c r="R20" i="8"/>
  <c r="R33" i="8"/>
  <c r="R41" i="8"/>
  <c r="M63" i="2"/>
  <c r="N23" i="2"/>
  <c r="M68" i="2"/>
  <c r="N194" i="6"/>
  <c r="L160" i="6"/>
  <c r="N100" i="6"/>
  <c r="I200" i="8"/>
  <c r="I211" i="8" s="1"/>
  <c r="O6" i="8" s="1"/>
  <c r="O10" i="8" s="1"/>
  <c r="R186" i="8"/>
  <c r="R198" i="8"/>
  <c r="R202" i="8"/>
  <c r="R204" i="8"/>
  <c r="P183" i="8"/>
  <c r="R171" i="8"/>
  <c r="R138" i="8"/>
  <c r="R122" i="8"/>
  <c r="R135" i="8"/>
  <c r="R144" i="8"/>
  <c r="R98" i="8"/>
  <c r="R65" i="8"/>
  <c r="P27" i="8"/>
  <c r="P26" i="8" s="1"/>
  <c r="P18" i="8"/>
  <c r="R21" i="8"/>
  <c r="R37" i="8"/>
  <c r="R167" i="8"/>
  <c r="R203" i="8"/>
  <c r="O183" i="8"/>
  <c r="O168" i="8" s="1"/>
  <c r="R208" i="8"/>
  <c r="N111" i="8"/>
  <c r="R85" i="8"/>
  <c r="P85" i="8"/>
  <c r="P79" i="8" s="1"/>
  <c r="P39" i="8"/>
  <c r="P38" i="8" s="1"/>
  <c r="R115" i="8"/>
  <c r="P160" i="8"/>
  <c r="R119" i="8"/>
  <c r="R93" i="8"/>
  <c r="P93" i="8"/>
  <c r="R123" i="8"/>
  <c r="R139" i="8"/>
  <c r="R84" i="8"/>
  <c r="R62" i="8"/>
  <c r="P194" i="8"/>
  <c r="O160" i="8"/>
  <c r="R175" i="8"/>
  <c r="R206" i="8"/>
  <c r="P176" i="8"/>
  <c r="P168" i="8" s="1"/>
  <c r="R142" i="8"/>
  <c r="R161" i="8"/>
  <c r="R158" i="8"/>
  <c r="P113" i="8"/>
  <c r="R113" i="8"/>
  <c r="R165" i="8"/>
  <c r="R86" i="8"/>
  <c r="R108" i="8"/>
  <c r="R78" i="8"/>
  <c r="P78" i="8"/>
  <c r="P76" i="8" s="1"/>
  <c r="R55" i="8"/>
  <c r="J200" i="8"/>
  <c r="J211" i="8" s="1"/>
  <c r="P159" i="8"/>
  <c r="P148" i="8" s="1"/>
  <c r="R159" i="8"/>
  <c r="N176" i="8"/>
  <c r="N168" i="8"/>
  <c r="R127" i="8"/>
  <c r="R107" i="8"/>
  <c r="R97" i="8"/>
  <c r="R109" i="8"/>
  <c r="P109" i="8"/>
  <c r="P104" i="8" s="1"/>
  <c r="R58" i="8"/>
  <c r="R48" i="8"/>
  <c r="R40" i="8"/>
  <c r="R77" i="8"/>
  <c r="L194" i="4"/>
  <c r="N56" i="4"/>
  <c r="L194" i="6"/>
  <c r="N89" i="6"/>
  <c r="N18" i="6"/>
  <c r="N79" i="6"/>
  <c r="M79" i="2"/>
  <c r="N176" i="4"/>
  <c r="L104" i="4"/>
  <c r="N18" i="4"/>
  <c r="L18" i="4"/>
  <c r="N59" i="6"/>
  <c r="N56" i="6" s="1"/>
  <c r="N148" i="2"/>
  <c r="L169" i="6"/>
  <c r="M111" i="6"/>
  <c r="L79" i="6"/>
  <c r="M168" i="6"/>
  <c r="L183" i="6"/>
  <c r="L111" i="6"/>
  <c r="L63" i="6"/>
  <c r="N160" i="6"/>
  <c r="N39" i="6"/>
  <c r="N38" i="6" s="1"/>
  <c r="N148" i="6"/>
  <c r="N176" i="6"/>
  <c r="N27" i="6"/>
  <c r="N26" i="6" s="1"/>
  <c r="N71" i="6"/>
  <c r="L148" i="6"/>
  <c r="L176" i="6"/>
  <c r="N169" i="6"/>
  <c r="N111" i="6"/>
  <c r="L89" i="6"/>
  <c r="L71" i="6"/>
  <c r="N79" i="4"/>
  <c r="L89" i="4"/>
  <c r="M76" i="2"/>
  <c r="N194" i="4"/>
  <c r="L160" i="4"/>
  <c r="L71" i="4"/>
  <c r="N169" i="4"/>
  <c r="N68" i="4"/>
  <c r="N63" i="4" s="1"/>
  <c r="N183" i="2"/>
  <c r="M71" i="2"/>
  <c r="N27" i="4"/>
  <c r="N26" i="4" s="1"/>
  <c r="L100" i="4"/>
  <c r="N76" i="4"/>
  <c r="L68" i="4"/>
  <c r="L63" i="4" s="1"/>
  <c r="N100" i="4"/>
  <c r="L79" i="4"/>
  <c r="N160" i="4"/>
  <c r="L39" i="4"/>
  <c r="L38" i="4" s="1"/>
  <c r="L56" i="4"/>
  <c r="N39" i="4"/>
  <c r="N38" i="4" s="1"/>
  <c r="N148" i="4"/>
  <c r="N111" i="4"/>
  <c r="L27" i="4"/>
  <c r="L26" i="4" s="1"/>
  <c r="N183" i="4"/>
  <c r="L183" i="4"/>
  <c r="L176" i="4"/>
  <c r="L148" i="4"/>
  <c r="L111" i="4"/>
  <c r="N104" i="4"/>
  <c r="N89" i="4"/>
  <c r="N71" i="4"/>
  <c r="M183" i="2"/>
  <c r="M169" i="2"/>
  <c r="N176" i="2"/>
  <c r="N168" i="2" s="1"/>
  <c r="M160" i="2"/>
  <c r="N27" i="2"/>
  <c r="N26" i="2" s="1"/>
  <c r="M111" i="2"/>
  <c r="N39" i="2"/>
  <c r="N38" i="2" s="1"/>
  <c r="N79" i="2"/>
  <c r="M194" i="2"/>
  <c r="N111" i="2"/>
  <c r="M27" i="2"/>
  <c r="M26" i="2" s="1"/>
  <c r="N194" i="2"/>
  <c r="M89" i="2"/>
  <c r="M148" i="2"/>
  <c r="N160" i="2"/>
  <c r="M39" i="2"/>
  <c r="M38" i="2" s="1"/>
  <c r="N89" i="2"/>
  <c r="K215" i="14" l="1"/>
  <c r="I215" i="14"/>
  <c r="P89" i="14"/>
  <c r="P213" i="14" s="1"/>
  <c r="O211" i="8"/>
  <c r="C14" i="8" s="1"/>
  <c r="N211" i="8"/>
  <c r="K14" i="8" s="1"/>
  <c r="P111" i="12"/>
  <c r="P104" i="12"/>
  <c r="N168" i="10"/>
  <c r="N213" i="10" s="1"/>
  <c r="K14" i="10" s="1"/>
  <c r="P89" i="10"/>
  <c r="P79" i="12"/>
  <c r="P194" i="12"/>
  <c r="O213" i="10"/>
  <c r="C14" i="10" s="1"/>
  <c r="P39" i="10"/>
  <c r="P38" i="10" s="1"/>
  <c r="O213" i="12"/>
  <c r="C14" i="12" s="1"/>
  <c r="N168" i="12"/>
  <c r="N213" i="12" s="1"/>
  <c r="K14" i="12" s="1"/>
  <c r="K215" i="12"/>
  <c r="I215" i="12"/>
  <c r="S62" i="12" s="1"/>
  <c r="P71" i="12"/>
  <c r="P89" i="12"/>
  <c r="P148" i="12"/>
  <c r="M200" i="6"/>
  <c r="C14" i="6" s="1"/>
  <c r="M200" i="4"/>
  <c r="C14" i="4" s="1"/>
  <c r="L168" i="6"/>
  <c r="L200" i="6" s="1"/>
  <c r="I14" i="6" s="1"/>
  <c r="P194" i="10"/>
  <c r="P59" i="10"/>
  <c r="P56" i="10" s="1"/>
  <c r="P183" i="10"/>
  <c r="P168" i="10" s="1"/>
  <c r="K215" i="10"/>
  <c r="I215" i="10"/>
  <c r="S62" i="10" s="1"/>
  <c r="P111" i="10"/>
  <c r="P111" i="8"/>
  <c r="N168" i="6"/>
  <c r="N200" i="6" s="1"/>
  <c r="K14" i="6" s="1"/>
  <c r="N14" i="6" s="1"/>
  <c r="N168" i="4"/>
  <c r="N200" i="4" s="1"/>
  <c r="K14" i="4" s="1"/>
  <c r="N14" i="4" s="1"/>
  <c r="P14" i="4" s="1"/>
  <c r="P89" i="8"/>
  <c r="M168" i="2"/>
  <c r="M200" i="2" s="1"/>
  <c r="C14" i="2" s="1"/>
  <c r="L168" i="4"/>
  <c r="L200" i="4" s="1"/>
  <c r="I14" i="4" s="1"/>
  <c r="N200" i="2"/>
  <c r="K14" i="2" s="1"/>
  <c r="N14" i="2" s="1"/>
  <c r="R213" i="14" l="1"/>
  <c r="M14" i="14"/>
  <c r="S60" i="14"/>
  <c r="S96" i="14"/>
  <c r="P213" i="12"/>
  <c r="R213" i="12"/>
  <c r="M14" i="12"/>
  <c r="P211" i="8"/>
  <c r="R211" i="8" s="1"/>
  <c r="P213" i="10"/>
  <c r="R213" i="10"/>
  <c r="M14" i="10"/>
  <c r="P14" i="6"/>
  <c r="R14" i="14" l="1"/>
  <c r="P14" i="14"/>
  <c r="M14" i="8"/>
  <c r="R14" i="12"/>
  <c r="P14" i="12"/>
  <c r="R14" i="10"/>
  <c r="P14" i="10"/>
  <c r="R14" i="8"/>
  <c r="P14" i="8"/>
</calcChain>
</file>

<file path=xl/sharedStrings.xml><?xml version="1.0" encoding="utf-8"?>
<sst xmlns="http://schemas.openxmlformats.org/spreadsheetml/2006/main" count="10169" uniqueCount="697">
  <si>
    <t>ESTADO DA PARAÍBA</t>
  </si>
  <si>
    <t>PREFEITURA MUNICIPAL DE SOUSA - PB</t>
  </si>
  <si>
    <t>CNPJ: 08.999.674/0001-53,RUA CORONEL JOSÉ GOMES DE SÁ, 27, CENTRO, CEP: 58.8000-50</t>
  </si>
  <si>
    <t>CONTRATO Nº:</t>
  </si>
  <si>
    <t>Data do CT:</t>
  </si>
  <si>
    <t>Data do BM:</t>
  </si>
  <si>
    <t>BDI:</t>
  </si>
  <si>
    <t>Valor Contratado:</t>
  </si>
  <si>
    <t>Nº 686/2022</t>
  </si>
  <si>
    <t>CONCORRENCIA Nº:</t>
  </si>
  <si>
    <t>CT - Objeto:</t>
  </si>
  <si>
    <t>Encargos:</t>
  </si>
  <si>
    <t>Valor Aditivado:</t>
  </si>
  <si>
    <t>16/2022</t>
  </si>
  <si>
    <t>CRECHE PARA 50 ALUNOS NO CONJUNTO SILVANA BRAGA</t>
  </si>
  <si>
    <t>Empresa Contratada:</t>
  </si>
  <si>
    <t>CNPJ:</t>
  </si>
  <si>
    <t>Valor do Investimento:</t>
  </si>
  <si>
    <t>COVALE CONSTRUÇÕES E SERVIÇOS EIRELI</t>
  </si>
  <si>
    <t>11.170.603/0001-58</t>
  </si>
  <si>
    <t>Endereço da Obra:</t>
  </si>
  <si>
    <t>TRAVESSA MACIONÍLIA TAVARES, S/N, CONJUNTO SILVANA BRAGA, SOUSA/PB</t>
  </si>
  <si>
    <t>Medição:</t>
  </si>
  <si>
    <t>Valor Total da Medição:</t>
  </si>
  <si>
    <t>Período:</t>
  </si>
  <si>
    <t>Valor Acumulado Anterior:</t>
  </si>
  <si>
    <t>Valor Acumulado Incluindo Período:</t>
  </si>
  <si>
    <t>Saldo de Contrato:</t>
  </si>
  <si>
    <t>BM01</t>
  </si>
  <si>
    <t>12/10/2022 a 05/01/2023</t>
  </si>
  <si>
    <t>Item</t>
  </si>
  <si>
    <t>Código</t>
  </si>
  <si>
    <t>Banco</t>
  </si>
  <si>
    <t>Descrição</t>
  </si>
  <si>
    <t>Und</t>
  </si>
  <si>
    <t>PREVISTO</t>
  </si>
  <si>
    <t>EXECUÇÃO FÍSICA</t>
  </si>
  <si>
    <t>EXECUÇÃO FINANCEIRA</t>
  </si>
  <si>
    <t>Peso (%)</t>
  </si>
  <si>
    <t>Quant.</t>
  </si>
  <si>
    <t>Valor Unit com BDI</t>
  </si>
  <si>
    <t>Total</t>
  </si>
  <si>
    <t>ACUMULADO ANTERIOR</t>
  </si>
  <si>
    <t>NO PERÍODO</t>
  </si>
  <si>
    <t>ACUMULADO INCL. PERÍODO</t>
  </si>
  <si>
    <t>ACUMULADO INC. PERÍODO</t>
  </si>
  <si>
    <t xml:space="preserve"> 1 </t>
  </si>
  <si>
    <t>SERVIÇOS PRELIMINARES</t>
  </si>
  <si>
    <t xml:space="preserve"> 1.1 </t>
  </si>
  <si>
    <t xml:space="preserve"> 51 </t>
  </si>
  <si>
    <t>ORSE</t>
  </si>
  <si>
    <t>Placa de obra em chapa aço galvanizado, instalada</t>
  </si>
  <si>
    <t>m²</t>
  </si>
  <si>
    <t xml:space="preserve"> 1.2 </t>
  </si>
  <si>
    <t xml:space="preserve"> 93584 </t>
  </si>
  <si>
    <t>SINAPI</t>
  </si>
  <si>
    <t>EXECUÇÃO DE DEPÓSITO EM CANTEIRO DE OBRA EM CHAPA DE MADEIRA COMPENSADA, NÃO INCLUSO MOBILIÁRIO. AF_04/2016</t>
  </si>
  <si>
    <t xml:space="preserve"> 1.3 </t>
  </si>
  <si>
    <t xml:space="preserve"> 99059 </t>
  </si>
  <si>
    <t>LOCACAO CONVENCIONAL DE OBRA, UTILIZANDO GABARITO DE TÁBUAS CORRIDAS PONTALETADAS A CADA 2,00M -  2 UTILIZAÇÕES. AF_10/2018</t>
  </si>
  <si>
    <t>M</t>
  </si>
  <si>
    <t xml:space="preserve"> 1.4 </t>
  </si>
  <si>
    <t xml:space="preserve"> 94319 </t>
  </si>
  <si>
    <t>ATERRO MANUAL DE VALAS COM SOLO ARGILO-ARENOSO E COMPACTAÇÃO MECANIZADA. AF_05/2016</t>
  </si>
  <si>
    <t>m³</t>
  </si>
  <si>
    <t xml:space="preserve"> 2 </t>
  </si>
  <si>
    <t>MOVIMENTO DE TERRAS</t>
  </si>
  <si>
    <t xml:space="preserve"> 2.1 </t>
  </si>
  <si>
    <t xml:space="preserve"> 93382 </t>
  </si>
  <si>
    <t>REATERRO MANUAL DE VALAS COM COMPACTAÇÃO MECANIZADA. AF_04/2016</t>
  </si>
  <si>
    <t xml:space="preserve"> 2.2 </t>
  </si>
  <si>
    <t xml:space="preserve"> 93358 </t>
  </si>
  <si>
    <t>ESCAVAÇÃO MANUAL DE VALA COM PROFUNDIDADE MENOR OU IGUAL A 1,30 M. AF_02/2021</t>
  </si>
  <si>
    <t xml:space="preserve"> 3 </t>
  </si>
  <si>
    <t>INFRA-ESTRUTURA: FUNDAÇÕES</t>
  </si>
  <si>
    <t xml:space="preserve"> 3.1 </t>
  </si>
  <si>
    <t>CONCRETO ARMADO PARA FUNDAÇÕES - SAPATAS</t>
  </si>
  <si>
    <t xml:space="preserve"> 3.1.1 </t>
  </si>
  <si>
    <t xml:space="preserve"> 96616 </t>
  </si>
  <si>
    <t>LASTRO DE CONCRETO MAGRO, APLICADO EM BLOCOS DE COROAMENTO OU SAPATAS. AF_08/2017</t>
  </si>
  <si>
    <t xml:space="preserve"> 3.1.2 </t>
  </si>
  <si>
    <t xml:space="preserve"> 96535 </t>
  </si>
  <si>
    <t>FABRICAÇÃO, MONTAGEM E DESMONTAGEM DE FÔRMA PARA SAPATA, EM MADEIRA SERRADA, E=25 MM, 4 UTILIZAÇÕES. AF_06/2017</t>
  </si>
  <si>
    <t xml:space="preserve"> 3.1.3 </t>
  </si>
  <si>
    <t xml:space="preserve"> 96544 </t>
  </si>
  <si>
    <t>ARMAÇÃO DE BLOCO, VIGA BALDRAME OU SAPATA UTILIZANDO AÇO CA-50 DE 6,3 MM - MONTAGEM. AF_06/2017</t>
  </si>
  <si>
    <t>KG</t>
  </si>
  <si>
    <t xml:space="preserve"> 3.1.4 </t>
  </si>
  <si>
    <t xml:space="preserve"> 96546 </t>
  </si>
  <si>
    <t>ARMAÇÃO DE BLOCO, VIGA BALDRAME OU SAPATA UTILIZANDO AÇO CA-50 DE 10 MM - MONTAGEM. AF_06/2017</t>
  </si>
  <si>
    <t xml:space="preserve"> 3.1.5 </t>
  </si>
  <si>
    <t xml:space="preserve"> 96536 </t>
  </si>
  <si>
    <t>FABRICAÇÃO, MONTAGEM E DESMONTAGEM DE FÔRMA PARA VIGA BALDRAME, EM MADEIRA SERRADA, E=25 MM, 4 UTILIZAÇÕES. AF_06/2017</t>
  </si>
  <si>
    <t xml:space="preserve"> 3.1.6 </t>
  </si>
  <si>
    <t xml:space="preserve"> 96547 </t>
  </si>
  <si>
    <t>ARMAÇÃO DE BLOCO, VIGA BALDRAME OU SAPATA UTILIZANDO AÇO CA-50 DE 12,5 MM - MONTAGEM. AF_06/2017</t>
  </si>
  <si>
    <t xml:space="preserve"> 3.1.7 </t>
  </si>
  <si>
    <t xml:space="preserve"> 96548 </t>
  </si>
  <si>
    <t>ARMAÇÃO DE BLOCO, VIGA BALDRAME OU SAPATA UTILIZANDO AÇO CA-50 DE 16 MM - MONTAGEM. AF_06/2017</t>
  </si>
  <si>
    <t xml:space="preserve"> 3.1.8 </t>
  </si>
  <si>
    <t xml:space="preserve"> 96543 </t>
  </si>
  <si>
    <t>ARMAÇÃO DE BLOCO, VIGA BALDRAME E SAPATA UTILIZANDO AÇO CA-60 DE 5 MM - MONTAGEM. AF_06/2017</t>
  </si>
  <si>
    <t xml:space="preserve"> 3.1.9 </t>
  </si>
  <si>
    <t xml:space="preserve"> 92874 </t>
  </si>
  <si>
    <t>LANÇAMENTO COM USO DE BOMBA, ADENSAMENTO E ACABAMENTO DE CONCRETO EM ESTRUTURAS. AF_12/2015</t>
  </si>
  <si>
    <t xml:space="preserve"> 3.1.10 </t>
  </si>
  <si>
    <t xml:space="preserve"> 94971 </t>
  </si>
  <si>
    <t>CONCRETO FCK = 25MPA, TRAÇO 1:2,3:2,7 (EM MASSA SECA DE CIMENTO/ AREIA MÉDIA/ BRITA 1) - PREPARO MECÂNICO COM BETONEIRA 600 L. AF_05/2021</t>
  </si>
  <si>
    <t xml:space="preserve"> 4 </t>
  </si>
  <si>
    <t>SUPERESTRUTURA</t>
  </si>
  <si>
    <t xml:space="preserve"> 4.1 </t>
  </si>
  <si>
    <t>CONCRETO ARMADO PARA SUPERESTRUTURA</t>
  </si>
  <si>
    <t xml:space="preserve"> 4.1.1 </t>
  </si>
  <si>
    <t xml:space="preserve"> 92448 </t>
  </si>
  <si>
    <t>MONTAGEM E DESMONTAGEM DE FÔRMA DE VIGA, ESCORAMENTO COM PONTALETE DE MADEIRA, PÉ-DIREITO SIMPLES, EM MADEIRA SERRADA, 4 UTILIZAÇÕES. AF_09/2020</t>
  </si>
  <si>
    <t xml:space="preserve"> 4.1.2 </t>
  </si>
  <si>
    <t xml:space="preserve"> 92439 </t>
  </si>
  <si>
    <t>MONTAGEM E DESMONTAGEM DE FÔRMA DE PILARES RETANGULARES E ESTRUTURAS SIMILARES, PÉ-DIREITO SIMPLES, EM CHAPA DE MADEIRA COMPENSADA PLASTIFICADA, 14 UTILIZAÇÕES. AF_09/2020</t>
  </si>
  <si>
    <t xml:space="preserve"> 4.1.3 </t>
  </si>
  <si>
    <t xml:space="preserve"> 92486 </t>
  </si>
  <si>
    <t>MONTAGEM E DESMONTAGEM DE FÔRMA DE LAJE MACIÇA, PÉ-DIREITO SIMPLES, EM MADEIRA SERRADA, 4 UTILIZAÇÕES. AF_09/2020</t>
  </si>
  <si>
    <t xml:space="preserve"> 4.1.4 </t>
  </si>
  <si>
    <t xml:space="preserve"> 92775 </t>
  </si>
  <si>
    <t>ARMAÇÃO DE PILAR OU VIGA DE UMA ESTRUTURA CONVENCIONAL DE CONCRETO ARMADO EM UMA EDIFICAÇÃO TÉRREA OU SOBRADO UTILIZANDO AÇO CA-60 DE 5,0 MM - MONTAGEM. AF_12/2015</t>
  </si>
  <si>
    <t xml:space="preserve"> 4.1.5 </t>
  </si>
  <si>
    <t xml:space="preserve"> 92776 </t>
  </si>
  <si>
    <t>ARMAÇÃO DE PILAR OU VIGA DE UMA ESTRUTURA CONVENCIONAL DE CONCRETO ARMADO EM UMA EDIFICAÇÃO TÉRREA OU SOBRADO UTILIZANDO AÇO CA-50 DE 6,3 MM - MONTAGEM. AF_12/2015</t>
  </si>
  <si>
    <t xml:space="preserve"> 4.1.6 </t>
  </si>
  <si>
    <t xml:space="preserve"> 4.1.7 </t>
  </si>
  <si>
    <t xml:space="preserve"> 92777 </t>
  </si>
  <si>
    <t>ARMAÇÃO DE PILAR OU VIGA DE UMA ESTRUTURA CONVENCIONAL DE CONCRETO ARMADO EM UMA EDIFICAÇÃO TÉRREA OU SOBRADO UTILIZANDO AÇO CA-50 DE 8,0 MM - MONTAGEM. AF_12/2015</t>
  </si>
  <si>
    <t xml:space="preserve"> 4.1.8 </t>
  </si>
  <si>
    <t xml:space="preserve"> 92778 </t>
  </si>
  <si>
    <t>ARMAÇÃO DE PILAR OU VIGA DE UMA ESTRUTURA CONVENCIONAL DE CONCRETO ARMADO EM UMA EDIFICAÇÃO TÉRREA OU SOBRADO UTILIZANDO AÇO CA-50 DE 10,0 MM - MONTAGEM. AF_12/2015</t>
  </si>
  <si>
    <t xml:space="preserve"> 4.1.9 </t>
  </si>
  <si>
    <t xml:space="preserve"> 92779 </t>
  </si>
  <si>
    <t>ARMAÇÃO DE PILAR OU VIGA DE UMA ESTRUTURA CONVENCIONAL DE CONCRETO ARMADO EM UMA EDIFICAÇÃO TÉRREA OU SOBRADO UTILIZANDO AÇO CA-50 DE 12,5 MM - MONTAGEM. AF_12/2015</t>
  </si>
  <si>
    <t xml:space="preserve"> 4.1.10 </t>
  </si>
  <si>
    <t xml:space="preserve"> 92780 </t>
  </si>
  <si>
    <t>ARMAÇÃO DE PILAR OU VIGA DE UMA ESTRUTURA CONVENCIONAL DE CONCRETO ARMADO EM UMA EDIFICAÇÃO TÉRREA OU SOBRADO UTILIZANDO AÇO CA-50 DE 16,0 MM - MONTAGEM. AF_12/2015</t>
  </si>
  <si>
    <t xml:space="preserve"> 4.1.11 </t>
  </si>
  <si>
    <t xml:space="preserve"> 92786 </t>
  </si>
  <si>
    <t>ARMAÇÃO DE LAJE DE UMA ESTRUTURA CONVENCIONAL DE CONCRETO ARMADO EM UMA EDIFICAÇÃO TÉRREA OU SOBRADO UTILIZANDO AÇO CA-50 DE 8,0 MM - MONTAGEM. AF_12/2015</t>
  </si>
  <si>
    <t xml:space="preserve"> 4.1.12 </t>
  </si>
  <si>
    <t xml:space="preserve"> 92787 </t>
  </si>
  <si>
    <t>ARMAÇÃO DE LAJE DE UMA ESTRUTURA CONVENCIONAL DE CONCRETO ARMADO EM UMA EDIFICAÇÃO TÉRREA OU SOBRADO UTILIZANDO AÇO CA-50 DE 10,0 MM - MONTAGEM. AF_12/2015</t>
  </si>
  <si>
    <t xml:space="preserve"> 4.1.13 </t>
  </si>
  <si>
    <t xml:space="preserve"> 4.1.14 </t>
  </si>
  <si>
    <t xml:space="preserve"> 93188 </t>
  </si>
  <si>
    <t>VERGA MOLDADA IN LOCO EM CONCRETO PARA PORTAS COM ATÉ 1,5 M DE VÃO. AF_03/2016</t>
  </si>
  <si>
    <t xml:space="preserve"> 4.1.15 </t>
  </si>
  <si>
    <t xml:space="preserve"> 93187 </t>
  </si>
  <si>
    <t>VERGA MOLDADA IN LOCO EM CONCRETO PARA JANELAS COM MAIS DE 1,5 M DE VÃO. AF_03/2016</t>
  </si>
  <si>
    <t xml:space="preserve"> 4.1.16 </t>
  </si>
  <si>
    <t xml:space="preserve"> 101964 </t>
  </si>
  <si>
    <t>LAJE PRÉ-MOLDADA UNIDIRECIONAL, BIAPOIADA, PARA FORRO, ENCHIMENTO EM CERÂMICA, VIGOTA CONVENCIONAL, ALTURA TOTAL DA LAJE (ENCHIMENTO+CAPA) = (8+3). AF_11/2020</t>
  </si>
  <si>
    <t xml:space="preserve"> 5 </t>
  </si>
  <si>
    <t>PAREDES E PAINÉIS</t>
  </si>
  <si>
    <t xml:space="preserve"> 5.1 </t>
  </si>
  <si>
    <t>ELEMENTOS VAZADOS</t>
  </si>
  <si>
    <t xml:space="preserve"> 5.1.1 </t>
  </si>
  <si>
    <t xml:space="preserve"> 101161 </t>
  </si>
  <si>
    <t>ALVENARIA DE VEDAÇÃO COM ELEMENTO VAZADO DE CONCRETO (COBOGÓ) DE 7X50X50CM E ARGAMASSA DE ASSENTAMENTO COM PREPARO EM BETONEIRA. AF_05/2020</t>
  </si>
  <si>
    <t xml:space="preserve"> 5.2 </t>
  </si>
  <si>
    <t>ALVENARIA DE VEDAÇÃO</t>
  </si>
  <si>
    <t xml:space="preserve"> 5.2.1 </t>
  </si>
  <si>
    <t xml:space="preserve"> 87504 </t>
  </si>
  <si>
    <t>ALVENARIA DE VEDAÇÃO DE BLOCOS CERÂMICOS FURADOS NA HORIZONTAL DE 9X19X19CM (ESPESSURA 9CM) DE PAREDES COM ÁREA LÍQUIDA MAIOR OU IGUAL A 6M² SEM VÃOS E ARGAMASSA DE ASSENTAMENTO COM PREPARO MANUAL. AF_06/2014</t>
  </si>
  <si>
    <t xml:space="preserve"> 5.2.2 </t>
  </si>
  <si>
    <t xml:space="preserve"> 102253 </t>
  </si>
  <si>
    <t>DIVISORIA SANITÁRIA, TIPO CABINE, EM GRANITO CINZA POLIDO, ESP = 3CM, ASSENTADO COM ARGAMASSA COLANTE AC III-E, EXCLUSIVE FERRAGENS. AF_01/2021</t>
  </si>
  <si>
    <t xml:space="preserve"> 5.2.3 </t>
  </si>
  <si>
    <t xml:space="preserve"> 1736 </t>
  </si>
  <si>
    <t>Próprio</t>
  </si>
  <si>
    <t>MURO DE CONTORNO EM ALVENARIA DE 1/2 VEZ COM TIJOLOS DE 08 FUROS, H=2,50M, LOCAÇÃO, ESCAVAÇÃO, FUNDAÇÃO DE PEDRA ARGAMASSADA, EMBASAMENTO EM ALVENARIA DE 1 VEZ, VIGA BALDRAME E CINTA SUPERIOR DE CONCRETO ARMADO E PILARES A CADA 3,00 M, INCLUSIVE CHAPISCO E REBOCO</t>
  </si>
  <si>
    <t xml:space="preserve"> 6 </t>
  </si>
  <si>
    <t>ESQUADRIAS</t>
  </si>
  <si>
    <t xml:space="preserve"> 6.1 </t>
  </si>
  <si>
    <t>PORTAS DE MADEIRA</t>
  </si>
  <si>
    <t xml:space="preserve"> 6.1.1 </t>
  </si>
  <si>
    <t xml:space="preserve"> 90790 </t>
  </si>
  <si>
    <t>KIT DE PORTA-PRONTA DE MADEIRA EM ACABAMENTO MELAMÍNICO BRANCO, FOLHA LEVE OU MÉDIA, 80X210CM, EXCLUSIVE FECHADURA, FIXAÇÃO COM PREENCHIMENTO PARCIAL DE ESPUMA EXPANSIVA - FORNECIMENTO E INSTALAÇÃO. AF_12/2019</t>
  </si>
  <si>
    <t>UN</t>
  </si>
  <si>
    <t xml:space="preserve"> 6.2 </t>
  </si>
  <si>
    <t>PORTAS DE FERRO</t>
  </si>
  <si>
    <t xml:space="preserve"> 6.2.1 </t>
  </si>
  <si>
    <t xml:space="preserve"> 91341 </t>
  </si>
  <si>
    <t>PORTA EM ALUMÍNIO DE ABRIR TIPO VENEZIANA COM GUARNIÇÃO, FIXAÇÃO COM PARAFUSOS - FORNECIMENTO E INSTALAÇÃO. AF_12/2019</t>
  </si>
  <si>
    <t xml:space="preserve"> 6.3 </t>
  </si>
  <si>
    <t>JANELAS DE FERRO</t>
  </si>
  <si>
    <t xml:space="preserve"> 6.3.1 </t>
  </si>
  <si>
    <t xml:space="preserve"> 94559 </t>
  </si>
  <si>
    <t>JANELA DE AÇO TIPO BASCULANTE PARA VIDROS, COM BATENTE, FERRAGENS E PINTURA ANTICORROSIVA. EXCLUSIVE VIDROS, ACABAMENTO, ALIZAR E CONTRAMARCO. FORNECIMENTO E INSTALAÇÃO. AF_12/2019</t>
  </si>
  <si>
    <t xml:space="preserve"> 6.3.2 </t>
  </si>
  <si>
    <t xml:space="preserve"> 94570 </t>
  </si>
  <si>
    <t>JANELA DE ALUMÍNIO DE CORRER COM 2 FOLHAS PARA VIDROS, COM VIDROS, BATENTE, ACABAMENTO COM ACETATO OU BRILHANTE E FERRAGENS. EXCLUSIVE ALIZAR E CONTRAMARCO. FORNECIMENTO E INSTALAÇÃO. AF_12/2019</t>
  </si>
  <si>
    <t xml:space="preserve"> 7 </t>
  </si>
  <si>
    <t>COBERTURA</t>
  </si>
  <si>
    <t xml:space="preserve"> 7.1 </t>
  </si>
  <si>
    <t xml:space="preserve"> 94446 </t>
  </si>
  <si>
    <t>TELHAMENTO COM TELHA CERÂMICA CAPA-CANAL, TIPO PLAN, COM MAIS DE 2 ÁGUAS, INCLUSO TRANSPORTE VERTICAL. AF_07/2019</t>
  </si>
  <si>
    <t xml:space="preserve"> 7.2 </t>
  </si>
  <si>
    <t xml:space="preserve"> 94219 </t>
  </si>
  <si>
    <t>CUMEEIRA E ESPIGÃO PARA TELHA CERÂMICA EMBOÇADA COM ARGAMASSA TRAÇO 1:2:9 (CIMENTO, CAL E AREIA), PARA TELHADOS COM MAIS DE 2 ÁGUAS, INCLUSO TRANSPORTE VERTICAL. AF_07/2019</t>
  </si>
  <si>
    <t xml:space="preserve"> 7.3 </t>
  </si>
  <si>
    <t xml:space="preserve"> 94227 </t>
  </si>
  <si>
    <t>CALHA EM CHAPA DE AÇO GALVANIZADO NÚMERO 24, DESENVOLVIMENTO DE 33 CM, INCLUSO TRANSPORTE VERTICAL. AF_07/2019</t>
  </si>
  <si>
    <t xml:space="preserve"> 7.4 </t>
  </si>
  <si>
    <t xml:space="preserve"> 92541 </t>
  </si>
  <si>
    <t>TRAMA DE MADEIRA COMPOSTA POR RIPAS, CAIBROS E TERÇAS PARA TELHADOS DE ATÉ 2 ÁGUAS PARA TELHA CERÂMICA CAPA-CANAL, INCLUSO TRANSPORTE VERTICAL. AF_07/2019</t>
  </si>
  <si>
    <t xml:space="preserve"> 8 </t>
  </si>
  <si>
    <t>IMPERMEABILIZAÇÃO</t>
  </si>
  <si>
    <t xml:space="preserve"> 8.1 </t>
  </si>
  <si>
    <t xml:space="preserve"> 98546 </t>
  </si>
  <si>
    <t>IMPERMEABILIZAÇÃO DE SUPERFÍCIE COM MANTA ASFÁLTICA, UMA CAMADA, INCLUSIVE APLICAÇÃO DE PRIMER ASFÁLTICO, E=3MM. AF_06/2018</t>
  </si>
  <si>
    <t xml:space="preserve"> 8.2 </t>
  </si>
  <si>
    <t xml:space="preserve"> 98557 </t>
  </si>
  <si>
    <t>IMPERMEABILIZAÇÃO DE SUPERFÍCIE COM EMULSÃO ASFÁLTICA, 2 DEMÃOS AF_06/2018</t>
  </si>
  <si>
    <t xml:space="preserve"> 9 </t>
  </si>
  <si>
    <t>REVESTIMENTO DE PAREDES</t>
  </si>
  <si>
    <t xml:space="preserve"> 9.1 </t>
  </si>
  <si>
    <t xml:space="preserve"> 87879 </t>
  </si>
  <si>
    <t>CHAPISCO APLICADO EM ALVENARIAS E ESTRUTURAS DE CONCRETO INTERNAS, COM COLHER DE PEDREIRO.  ARGAMASSA TRAÇO 1:3 COM PREPARO EM BETONEIRA 400L. AF_06/2014</t>
  </si>
  <si>
    <t xml:space="preserve"> 9.2 </t>
  </si>
  <si>
    <t xml:space="preserve"> 87894 </t>
  </si>
  <si>
    <t>CHAPISCO APLICADO EM ALVENARIA (SEM PRESENÇA DE VÃOS) E ESTRUTURAS DE CONCRETO DE FACHADA, COM COLHER DE PEDREIRO.  ARGAMASSA TRAÇO 1:3 COM PREPARO EM BETONEIRA 400L. AF_06/2014</t>
  </si>
  <si>
    <t xml:space="preserve"> 9.3 </t>
  </si>
  <si>
    <t xml:space="preserve"> 87876 </t>
  </si>
  <si>
    <t>CHAPISCO APLICADO EM ALVENARIAS E ESTRUTURAS DE CONCRETO INTERNAS, COM ROLO PARA TEXTURA ACRÍLICA.  ARGAMASSA INDUSTRIALIZADA COM PREPARO MANUAL. AF_06/2014</t>
  </si>
  <si>
    <t xml:space="preserve"> 9.4 </t>
  </si>
  <si>
    <t xml:space="preserve"> 87535 </t>
  </si>
  <si>
    <t>EMBOÇO, PARA RECEBIMENTO DE CERÂMICA, EM ARGAMASSA TRAÇO 1:2:8, PREPARO MECÂNICO COM BETONEIRA 400L, APLICADO MANUALMENTE EM FACES INTERNAS DE PAREDES, PARA AMBIENTE COM ÁREA  MAIOR QUE 10M2, ESPESSURA DE 20MM, COM EXECUÇÃO DE TALISCAS. AF_06/2014</t>
  </si>
  <si>
    <t xml:space="preserve"> 9.5 </t>
  </si>
  <si>
    <t xml:space="preserve"> 87529 </t>
  </si>
  <si>
    <t>MASSA ÚNICA, PARA RECEBIMENTO DE PINTURA, EM ARGAMASSA TRAÇO 1:2:8, PREPARO MECÂNICO COM BETONEIRA 400L, APLICADA MANUALMENTE EM FACES INTERNAS DE PAREDES, ESPESSURA DE 20MM, COM EXECUÇÃO DE TALISCAS. AF_06/2014</t>
  </si>
  <si>
    <t xml:space="preserve"> 9.6 </t>
  </si>
  <si>
    <t xml:space="preserve"> 90406 </t>
  </si>
  <si>
    <t>MASSA ÚNICA, PARA RECEBIMENTO DE PINTURA, EM ARGAMASSA TRAÇO 1:2:8, PREPARO MECÂNICO COM BETONEIRA 400L, APLICADA MANUALMENTE EM TETO, ESPESSURA DE 20MM, COM EXECUÇÃO DE TALISCAS. AF_03/2015</t>
  </si>
  <si>
    <t xml:space="preserve"> 9.7 </t>
  </si>
  <si>
    <t xml:space="preserve"> 89170 </t>
  </si>
  <si>
    <t>(COMPOSIÇÃO REPRESENTATIVA) DO SERVIÇO DE REVESTIMENTO CERÂMICO PARA PAREDES INTERNAS, MEIA OU PAREDE INTEIRA, PLACAS TIPO ESMALTADA EXTRA DE 20X20 CM, PARA EDIFICAÇÕES HABITACIONAIS UNIFAMILIAR (CASAS) E EDIFICAÇÕES PÚBLICAS PADRÃO. AF_11/2014</t>
  </si>
  <si>
    <t xml:space="preserve"> 9.8 </t>
  </si>
  <si>
    <t xml:space="preserve"> 87275 </t>
  </si>
  <si>
    <t>REVESTIMENTO CERÂMICO PARA PAREDES INTERNAS COM PLACAS TIPO ESMALTADA EXTRA  DE DIMENSÕES 33X45 CM APLICADAS EM AMBIENTES DE ÁREA MAIOR QUE 5 M² A MEIA ALTURA DAS PAREDES. AF_06/2014</t>
  </si>
  <si>
    <t xml:space="preserve"> 10 </t>
  </si>
  <si>
    <t>PAVIMENTAÇÃO</t>
  </si>
  <si>
    <t xml:space="preserve"> 10.1 </t>
  </si>
  <si>
    <t xml:space="preserve"> 98560 </t>
  </si>
  <si>
    <t>IMPERMEABILIZAÇÃO DE PISO COM ARGAMASSA DE CIMENTO E AREIA, COM ADITIVO IMPERMEABILIZANTE, E = 2CM. AF_06/2018</t>
  </si>
  <si>
    <t xml:space="preserve"> 10.2 </t>
  </si>
  <si>
    <t xml:space="preserve"> 101750 </t>
  </si>
  <si>
    <t>PISO CIMENTADO, TRAÇO 1:3 (CIMENTO E AREIA), ACABAMENTO RÚSTICO, ESPESSURA 4,0 CM, PREPARO MECÂNICO DA ARGAMASSA. AF_09/2020</t>
  </si>
  <si>
    <t xml:space="preserve"> 10.3 </t>
  </si>
  <si>
    <t xml:space="preserve"> 6971 </t>
  </si>
  <si>
    <t>Polimento de piso novo de alta resitência</t>
  </si>
  <si>
    <t xml:space="preserve"> 10.4 </t>
  </si>
  <si>
    <t xml:space="preserve"> 98685 </t>
  </si>
  <si>
    <t>RODAPÉ EM GRANITO, ALTURA 10 CM. AF_09/2020</t>
  </si>
  <si>
    <t xml:space="preserve"> 10.5 </t>
  </si>
  <si>
    <t xml:space="preserve"> 95241 </t>
  </si>
  <si>
    <t>LASTRO DE CONCRETO MAGRO, APLICADO EM PISOS, LAJES SOBRE SOLO OU RADIERS, ESPESSURA DE 5 CM. AF_07/2016</t>
  </si>
  <si>
    <t xml:space="preserve"> 10.6 </t>
  </si>
  <si>
    <t xml:space="preserve"> 100323 </t>
  </si>
  <si>
    <t>LASTRO COM MATERIAL GRANULAR (AREIA MÉDIA), APLICADO EM PISOS OU LAJES SOBRE SOLO, ESPESSURA DE *10 CM*. AF_07/2019</t>
  </si>
  <si>
    <t xml:space="preserve"> 10.7 </t>
  </si>
  <si>
    <t xml:space="preserve"> 92396 </t>
  </si>
  <si>
    <t>EXECUÇÃO DE PASSEIO EM PISO INTERTRAVADO, COM BLOCO RETANGULAR COR NATURAL DE 20 X 10 CM, ESPESSURA 6 CM. AF_12/2015</t>
  </si>
  <si>
    <t xml:space="preserve"> 10.8 </t>
  </si>
  <si>
    <t xml:space="preserve"> 10716 </t>
  </si>
  <si>
    <t>Cerâmica 43 x 43 cm, pei-4, arielle,Ref.42145  linha riviera, cor branca ou similar</t>
  </si>
  <si>
    <t xml:space="preserve"> 10.9 </t>
  </si>
  <si>
    <t xml:space="preserve"> 101094 </t>
  </si>
  <si>
    <t>PISO PODOTÁTIL, DIRECIONAL OU ALERTA, ASSENTADO SOBRE ARGAMASSA. AF_05/2020</t>
  </si>
  <si>
    <t xml:space="preserve"> 10.10 </t>
  </si>
  <si>
    <t xml:space="preserve"> 98504 </t>
  </si>
  <si>
    <t>PLANTIO DE GRAMA EM PLACAS. AF_05/2018</t>
  </si>
  <si>
    <t xml:space="preserve"> 11 </t>
  </si>
  <si>
    <t>RODAPÉS E PEITORIS</t>
  </si>
  <si>
    <t xml:space="preserve"> 11.1 </t>
  </si>
  <si>
    <t xml:space="preserve"> 88649 </t>
  </si>
  <si>
    <t>RODAPÉ CERÂMICO DE 7CM DE ALTURA COM PLACAS TIPO ESMALTADA EXTRA DE DIMENSÕES 45X45CM. AF_06/2014</t>
  </si>
  <si>
    <t xml:space="preserve"> 11.2 </t>
  </si>
  <si>
    <t xml:space="preserve"> 98689 </t>
  </si>
  <si>
    <t>SOLEIRA EM GRANITO, LARGURA 15 CM, ESPESSURA 2,0 CM. AF_09/2020</t>
  </si>
  <si>
    <t xml:space="preserve"> 11.3 </t>
  </si>
  <si>
    <t xml:space="preserve"> 101965 </t>
  </si>
  <si>
    <t>PEITORIL LINEAR EM GRANITO OU MÁRMORE, L = 15CM, COMPRIMENTO DE ATÉ 2M, ASSENTADO COM ARGAMASSA 1:6 COM ADITIVO. AF_11/2020</t>
  </si>
  <si>
    <t xml:space="preserve"> 12 </t>
  </si>
  <si>
    <t>PINTURA</t>
  </si>
  <si>
    <t xml:space="preserve"> 12.1 </t>
  </si>
  <si>
    <t xml:space="preserve"> 96135 </t>
  </si>
  <si>
    <t>APLICAÇÃO MANUAL DE MASSA ACRÍLICA EM PAREDES EXTERNAS DE CASAS, DUAS DEMÃOS. AF_05/2017</t>
  </si>
  <si>
    <t xml:space="preserve"> 12.2 </t>
  </si>
  <si>
    <t xml:space="preserve"> 95306 </t>
  </si>
  <si>
    <t>TEXTURA ACRÍLICA, APLICAÇÃO MANUAL EM TETO, UMA DEMÃO. AF_09/2016</t>
  </si>
  <si>
    <t xml:space="preserve"> 12.3 </t>
  </si>
  <si>
    <t xml:space="preserve"> 88489 </t>
  </si>
  <si>
    <t>APLICAÇÃO MANUAL DE PINTURA COM TINTA LÁTEX ACRÍLICA EM PAREDES, DUAS DEMÃOS. AF_06/2014</t>
  </si>
  <si>
    <t xml:space="preserve"> 12.4 </t>
  </si>
  <si>
    <t xml:space="preserve"> 88488 </t>
  </si>
  <si>
    <t>APLICAÇÃO MANUAL DE PINTURA COM TINTA LÁTEX ACRÍLICA EM TETO, DUAS DEMÃOS. AF_06/2014</t>
  </si>
  <si>
    <t xml:space="preserve"> 12.5 </t>
  </si>
  <si>
    <t xml:space="preserve"> 102489 </t>
  </si>
  <si>
    <t>PINTURA HIDROFUGANTE COM SILICONE, APLICAÇÃO MANUAL, 2 DEMÃOS. AF_05/2021</t>
  </si>
  <si>
    <t xml:space="preserve"> 12.6 </t>
  </si>
  <si>
    <t xml:space="preserve"> 100744 </t>
  </si>
  <si>
    <t>PINTURA COM TINTA ALQUÍDICA DE ACABAMENTO (ESMALTE SINTÉTICO BRILHANTE) APLICADA A ROLO OU PINCEL SOBRE PERFIL METÁLICO EXECUTADO EM FÁBRICA (POR DEMÃO). AF_01/2020</t>
  </si>
  <si>
    <t xml:space="preserve"> 13 </t>
  </si>
  <si>
    <t>INSTALAÇÕES ELÉTRICAS</t>
  </si>
  <si>
    <t xml:space="preserve"> 13.1 </t>
  </si>
  <si>
    <t xml:space="preserve"> 100902 </t>
  </si>
  <si>
    <t>LÂMPADA TUBULAR LED DE 9/10 W, BASE G13 - FORNECIMENTO E INSTALAÇÃO. AF_02/2020_P</t>
  </si>
  <si>
    <t xml:space="preserve"> 13.2 </t>
  </si>
  <si>
    <t xml:space="preserve"> 100903 </t>
  </si>
  <si>
    <t>LÂMPADA TUBULAR LED DE 18/20 W, BASE G13 - FORNECIMENTO E INSTALAÇÃO. AF_02/2020_P</t>
  </si>
  <si>
    <t xml:space="preserve"> 13.3 </t>
  </si>
  <si>
    <t xml:space="preserve"> 00039391 </t>
  </si>
  <si>
    <t>LUMINARIA LED REFLETOR RETANGULAR BIVOLT, LUZ BRANCA, 50 W</t>
  </si>
  <si>
    <t xml:space="preserve"> 13.4 </t>
  </si>
  <si>
    <t xml:space="preserve"> 92001 </t>
  </si>
  <si>
    <t>TOMADA BAIXA DE EMBUTIR (1 MÓDULO), 2P+T 20 A, INCLUINDO SUPORTE E PLACA - FORNECIMENTO E INSTALAÇÃO. AF_12/2015</t>
  </si>
  <si>
    <t xml:space="preserve"> 13.5 </t>
  </si>
  <si>
    <t xml:space="preserve"> 91996 </t>
  </si>
  <si>
    <t>TOMADA MÉDIA DE EMBUTIR (1 MÓDULO), 2P+T 10 A, INCLUINDO SUPORTE E PLACA - FORNECIMENTO E INSTALAÇÃO. AF_12/2015</t>
  </si>
  <si>
    <t xml:space="preserve"> 13.6 </t>
  </si>
  <si>
    <t xml:space="preserve"> 91958 </t>
  </si>
  <si>
    <t>INTERRUPTOR SIMPLES (2 MÓDULOS), 10A/250V, SEM SUPORTE E SEM PLACA - FORNECIMENTO E INSTALAÇÃO. AF_12/2015</t>
  </si>
  <si>
    <t xml:space="preserve"> 13.7 </t>
  </si>
  <si>
    <t xml:space="preserve"> 91953 </t>
  </si>
  <si>
    <t>INTERRUPTOR SIMPLES (1 MÓDULO), 10A/250V, INCLUINDO SUPORTE E PLACA - FORNECIMENTO E INSTALAÇÃO. AF_12/2015</t>
  </si>
  <si>
    <t xml:space="preserve"> 13.8 </t>
  </si>
  <si>
    <t xml:space="preserve"> 91967 </t>
  </si>
  <si>
    <t>INTERRUPTOR SIMPLES (3 MÓDULOS), 10A/250V, INCLUINDO SUPORTE E PLACA - FORNECIMENTO E INSTALAÇÃO. AF_12/2015</t>
  </si>
  <si>
    <t xml:space="preserve"> 13.9 </t>
  </si>
  <si>
    <t xml:space="preserve"> 97362 </t>
  </si>
  <si>
    <t>QUADRO DE MEDIÇÃO GERAL DE ENERGIA PARA BARRAMENTO BLINDADO COM 4 MEDIDORES - FORNECIMENTO E INSTALAÇÃO. AF_10/2020</t>
  </si>
  <si>
    <t xml:space="preserve"> 13.10 </t>
  </si>
  <si>
    <t xml:space="preserve"> 101883 </t>
  </si>
  <si>
    <t>QUADRO DE DISTRIBUIÇÃO DE ENERGIA EM CHAPA DE AÇO GALVANIZADO, DE EMBUTIR, COM BARRAMENTO TRIFÁSICO, PARA 18 DISJUNTORES DIN 100A - FORNECIMENTO E INSTALAÇÃO. AF_10/2020</t>
  </si>
  <si>
    <t xml:space="preserve"> 13.11 </t>
  </si>
  <si>
    <t xml:space="preserve"> 91864 </t>
  </si>
  <si>
    <t>ELETRODUTO RÍGIDO ROSCÁVEL, PVC, DN 32 MM (1"), PARA CIRCUITOS TERMINAIS, INSTALADO EM FORRO - FORNECIMENTO E INSTALAÇÃO. AF_12/2015</t>
  </si>
  <si>
    <t xml:space="preserve"> 13.12 </t>
  </si>
  <si>
    <t xml:space="preserve"> 91862 </t>
  </si>
  <si>
    <t>ELETRODUTO RÍGIDO ROSCÁVEL, PVC, DN 20 MM (1/2"), PARA CIRCUITOS TERMINAIS, INSTALADO EM FORRO - FORNECIMENTO E INSTALAÇÃO. AF_12/2015</t>
  </si>
  <si>
    <t xml:space="preserve"> 13.13 </t>
  </si>
  <si>
    <t xml:space="preserve"> 93008 </t>
  </si>
  <si>
    <t>ELETRODUTO RÍGIDO ROSCÁVEL, PVC, DN 50 MM (1 1/2"), PARA REDE ENTERRADA DE DISTRIBUIÇÃO DE ENERGIA ELÉTRICA - FORNECIMENTO E INSTALAÇÃO. AF_12/2021</t>
  </si>
  <si>
    <t xml:space="preserve"> 13.14 </t>
  </si>
  <si>
    <t xml:space="preserve"> 91865 </t>
  </si>
  <si>
    <t>ELETRODUTO RÍGIDO ROSCÁVEL, PVC, DN 40 MM (1 1/4"), PARA CIRCUITOS TERMINAIS, INSTALADO EM FORRO - FORNECIMENTO E INSTALAÇÃO. AF_12/2015</t>
  </si>
  <si>
    <t xml:space="preserve"> 13.15 </t>
  </si>
  <si>
    <t xml:space="preserve"> 93009 </t>
  </si>
  <si>
    <t>ELETRODUTO RÍGIDO ROSCÁVEL, PVC, DN 60 MM (2"), PARA REDE ENTERRADA DE DISTRIBUIÇÃO DE ENERGIA ELÉTRICA - FORNECIMENTO E INSTALAÇÃO. AF_12/2021</t>
  </si>
  <si>
    <t xml:space="preserve"> 13.16 </t>
  </si>
  <si>
    <t xml:space="preserve"> 91863 </t>
  </si>
  <si>
    <t>ELETRODUTO RÍGIDO ROSCÁVEL, PVC, DN 25 MM (3/4"), PARA CIRCUITOS TERMINAIS, INSTALADO EM FORRO - FORNECIMENTO E INSTALAÇÃO. AF_12/2015</t>
  </si>
  <si>
    <t xml:space="preserve"> 13.17 </t>
  </si>
  <si>
    <t xml:space="preserve"> 91836 </t>
  </si>
  <si>
    <t>ELETRODUTO FLEXÍVEL CORRUGADO, PVC, DN 32 MM (1"), PARA CIRCUITOS TERMINAIS, INSTALADO EM FORRO - FORNECIMENTO E INSTALAÇÃO. AF_12/2015</t>
  </si>
  <si>
    <t xml:space="preserve"> 13.18 </t>
  </si>
  <si>
    <t xml:space="preserve"> 91834 </t>
  </si>
  <si>
    <t>ELETRODUTO FLEXÍVEL CORRUGADO, PVC, DN 25 MM (3/4"), PARA CIRCUITOS TERMINAIS, INSTALADO EM FORRO - FORNECIMENTO E INSTALAÇÃO. AF_12/2015</t>
  </si>
  <si>
    <t xml:space="preserve"> 13.19 </t>
  </si>
  <si>
    <t xml:space="preserve"> 91925 </t>
  </si>
  <si>
    <t>CABO DE COBRE FLEXÍVEL ISOLADO, 1,5 MM², ANTI-CHAMA 0,6/1,0 KV, PARA CIRCUITOS TERMINAIS - FORNECIMENTO E INSTALAÇÃO. AF_12/2015</t>
  </si>
  <si>
    <t xml:space="preserve"> 13.20 </t>
  </si>
  <si>
    <t xml:space="preserve"> 91927 </t>
  </si>
  <si>
    <t>CABO DE COBRE FLEXÍVEL ISOLADO, 2,5 MM², ANTI-CHAMA 0,6/1,0 KV, PARA CIRCUITOS TERMINAIS - FORNECIMENTO E INSTALAÇÃO. AF_12/2015</t>
  </si>
  <si>
    <t xml:space="preserve"> 13.21 </t>
  </si>
  <si>
    <t xml:space="preserve"> 91929 </t>
  </si>
  <si>
    <t>CABO DE COBRE FLEXÍVEL ISOLADO, 4 MM², ANTI-CHAMA 0,6/1,0 KV, PARA CIRCUITOS TERMINAIS - FORNECIMENTO E INSTALAÇÃO. AF_12/2015</t>
  </si>
  <si>
    <t xml:space="preserve"> 13.22 </t>
  </si>
  <si>
    <t xml:space="preserve"> 91931 </t>
  </si>
  <si>
    <t>CABO DE COBRE FLEXÍVEL ISOLADO, 6 MM², ANTI-CHAMA 0,6/1,0 KV, PARA CIRCUITOS TERMINAIS - FORNECIMENTO E INSTALAÇÃO. AF_12/2015</t>
  </si>
  <si>
    <t xml:space="preserve"> 13.23 </t>
  </si>
  <si>
    <t xml:space="preserve"> 91933 </t>
  </si>
  <si>
    <t>CABO DE COBRE FLEXÍVEL ISOLADO, 10 MM², ANTI-CHAMA 0,6/1,0 KV, PARA CIRCUITOS TERMINAIS - FORNECIMENTO E INSTALAÇÃO. AF_12/2015</t>
  </si>
  <si>
    <t xml:space="preserve"> 13.24 </t>
  </si>
  <si>
    <t xml:space="preserve"> 92982 </t>
  </si>
  <si>
    <t>CABO DE COBRE FLEXÍVEL ISOLADO, 16 MM², ANTI-CHAMA 0,6/1,0 KV, PARA DISTRIBUIÇÃO - FORNECIMENTO E INSTALAÇÃO. AF_12/2015</t>
  </si>
  <si>
    <t xml:space="preserve"> 13.25 </t>
  </si>
  <si>
    <t xml:space="preserve"> 101889 </t>
  </si>
  <si>
    <t>CABO DE COBRE ISOLADO, 25 MM², ANTI-CHAMA 0,6/1 KV, INSTALADO EM ELETROCALHA OU PERFILADO - FORNECIMENTO E INSTALAÇÃO. AF_10/2020</t>
  </si>
  <si>
    <t xml:space="preserve"> 13.26 </t>
  </si>
  <si>
    <t xml:space="preserve"> 97886 </t>
  </si>
  <si>
    <t>CAIXA ENTERRADA ELÉTRICA RETANGULAR, EM ALVENARIA COM TIJOLOS CERÂMICOS MACIÇOS, FUNDO COM BRITA, DIMENSÕES INTERNAS: 0,3X0,3X0,3 M. AF_12/2020</t>
  </si>
  <si>
    <t xml:space="preserve"> 13.27 </t>
  </si>
  <si>
    <t xml:space="preserve"> 00039810 </t>
  </si>
  <si>
    <t>CAIXA DE PASSAGEM ELETRICA DE PAREDE, DE EMBUTIR, EM PVC, COM TAMPA APARAFUSADA, DIMENSOES 120 X 120 X *75* MM</t>
  </si>
  <si>
    <t xml:space="preserve"> 13.28 </t>
  </si>
  <si>
    <t xml:space="preserve"> 93653 </t>
  </si>
  <si>
    <t>DISJUNTOR MONOPOLAR TIPO DIN, CORRENTE NOMINAL DE 10A - FORNECIMENTO E INSTALAÇÃO. AF_10/2020</t>
  </si>
  <si>
    <t xml:space="preserve"> 13.29 </t>
  </si>
  <si>
    <t xml:space="preserve"> 93654 </t>
  </si>
  <si>
    <t>DISJUNTOR MONOPOLAR TIPO DIN, CORRENTE NOMINAL DE 16A - FORNECIMENTO E INSTALAÇÃO. AF_10/2020</t>
  </si>
  <si>
    <t xml:space="preserve"> 13.30 </t>
  </si>
  <si>
    <t xml:space="preserve"> 93655 </t>
  </si>
  <si>
    <t>DISJUNTOR MONOPOLAR TIPO DIN, CORRENTE NOMINAL DE 20A - FORNECIMENTO E INSTALAÇÃO. AF_10/2020</t>
  </si>
  <si>
    <t xml:space="preserve"> 13.31 </t>
  </si>
  <si>
    <t xml:space="preserve"> 93670 </t>
  </si>
  <si>
    <t>DISJUNTOR TRIPOLAR TIPO DIN, CORRENTE NOMINAL DE 25A - FORNECIMENTO E INSTALAÇÃO. AF_10/2020</t>
  </si>
  <si>
    <t xml:space="preserve"> 13.32 </t>
  </si>
  <si>
    <t xml:space="preserve"> 93671 </t>
  </si>
  <si>
    <t>DISJUNTOR TRIPOLAR TIPO DIN, CORRENTE NOMINAL DE 32A - FORNECIMENTO E INSTALAÇÃO. AF_10/2020</t>
  </si>
  <si>
    <t xml:space="preserve"> 13.33 </t>
  </si>
  <si>
    <t xml:space="preserve"> 101894 </t>
  </si>
  <si>
    <t>DISJUNTOR TRIPOLAR TIPO NEMA, CORRENTE NOMINAL DE 60 ATÉ 100A - FORNECIMENTO E INSTALAÇÃO. AF_10/2020</t>
  </si>
  <si>
    <t xml:space="preserve"> 13.34 </t>
  </si>
  <si>
    <t xml:space="preserve"> 00039472 </t>
  </si>
  <si>
    <t>DISPOSITIVO DPS CLASSE II, 1 POLO, TENSAO MAXIMA DE 275 V, CORRENTE MAXIMA DE *90* KA (TIPO AC)</t>
  </si>
  <si>
    <t xml:space="preserve"> 13.35 </t>
  </si>
  <si>
    <t xml:space="preserve"> 00003378 </t>
  </si>
  <si>
    <t>!EM PROCESSO DE DESATIVACAO! HASTE DE ATERRAMENTO EM ACO COM 3,00 M DE COMPRIMENTO E DN = 3/4", REVESTIDA COM BAIXA CAMADA DE COBRE, SEM CONECTOR</t>
  </si>
  <si>
    <t xml:space="preserve"> 13.36 </t>
  </si>
  <si>
    <t xml:space="preserve"> 101512 </t>
  </si>
  <si>
    <t>ENTRADA DE ENERGIA ELÉTRICA, AÉREA, TRIFÁSICA, COM CAIXA DE EMBUTIR, CABO DE 35 MM2 E DISJUNTOR DIN 50A (NÃO INCLUSO O POSTE DE CONCRETO). AF_07/2020</t>
  </si>
  <si>
    <t xml:space="preserve"> 14 </t>
  </si>
  <si>
    <t>INSTALAÇÕES HIDRÁULICAS</t>
  </si>
  <si>
    <t xml:space="preserve"> 14.1 </t>
  </si>
  <si>
    <t xml:space="preserve"> 91785 </t>
  </si>
  <si>
    <t>(COMPOSIÇÃO REPRESENTATIVA) DO SERVIÇO DE INSTALAÇÃO DE TUBOS DE PVC, SOLDÁVEL, ÁGUA FRIA, DN 25 MM (INSTALADO EM RAMAL, SUB-RAMAL, RAMAL DE DISTRIBUIÇÃO OU PRUMADA), INCLUSIVE CONEXÕES, CORTES E FIXAÇÕES, PARA PRÉDIOS. AF_10/2015</t>
  </si>
  <si>
    <t xml:space="preserve"> 14.2 </t>
  </si>
  <si>
    <t xml:space="preserve"> 91786 </t>
  </si>
  <si>
    <t>(COMPOSIÇÃO REPRESENTATIVA) DO SERVIÇO DE INSTALAÇÃO TUBOS DE PVC, SOLDÁVEL, ÁGUA FRIA, DN 32 MM (INSTALADO EM RAMAL, SUB-RAMAL, RAMAL DE DISTRIBUIÇÃO OU PRUMADA), INCLUSIVE CONEXÕES, CORTES E FIXAÇÕES, PARA PRÉDIOS. AF_10/2015</t>
  </si>
  <si>
    <t xml:space="preserve"> 14.3 </t>
  </si>
  <si>
    <t xml:space="preserve"> 91792 </t>
  </si>
  <si>
    <t>(COMPOSIÇÃO REPRESENTATIVA) DO SERVIÇO DE INSTALAÇÃO DE TUBO DE PVC, SÉRIE NORMAL, ESGOTO PREDIAL, DN 40 MM (INSTALADO EM RAMAL DE DESCARGA OU RAMAL DE ESGOTO SANITÁRIO), INCLUSIVE CONEXÕES, CORTES E FIXAÇÕES, PARA PRÉDIOS. AF_10/2015</t>
  </si>
  <si>
    <t xml:space="preserve"> 14.4 </t>
  </si>
  <si>
    <t xml:space="preserve"> 91788 </t>
  </si>
  <si>
    <t>(COMPOSIÇÃO REPRESENTATIVA) DO SERVIÇO DE INSTALAÇÃO DE TUBOS DE PVC, SOLDÁVEL, ÁGUA FRIA, DN 50 MM (INSTALADO EM PRUMADA), INCLUSIVE CONEXÕES, CORTES E FIXAÇÕES, PARA PRÉDIOS. AF_10/2015</t>
  </si>
  <si>
    <t xml:space="preserve"> 14.5 </t>
  </si>
  <si>
    <t xml:space="preserve"> 94498 </t>
  </si>
  <si>
    <t>REGISTRO DE GAVETA BRUTO, LATÃO, ROSCÁVEL, 2" - FORNECIMENTO E INSTALAÇÃO. AF_08/2021</t>
  </si>
  <si>
    <t xml:space="preserve"> 14.6 </t>
  </si>
  <si>
    <t xml:space="preserve"> 94495 </t>
  </si>
  <si>
    <t>REGISTRO DE GAVETA BRUTO, LATÃO, ROSCÁVEL, 1" - FORNECIMENTO E INSTALAÇÃO. AF_08/2021</t>
  </si>
  <si>
    <t xml:space="preserve"> 14.7 </t>
  </si>
  <si>
    <t xml:space="preserve"> 90371 </t>
  </si>
  <si>
    <t>REGISTRO DE ESFERA, PVC, ROSCÁVEL, COM VOLANTE, 3/4" - FORNECIMENTO E INSTALAÇÃO. AF_08/2021</t>
  </si>
  <si>
    <t xml:space="preserve"> 14.8 </t>
  </si>
  <si>
    <t xml:space="preserve"> 103042 </t>
  </si>
  <si>
    <t>REGISTRO DE ESFERA, PVC, ROSCÁVEL, COM BORBOLETA, 3/4" - FORNECIMENTO E INSTALAÇÃO. AF_08/2021</t>
  </si>
  <si>
    <t xml:space="preserve"> 14.9 </t>
  </si>
  <si>
    <t xml:space="preserve"> 102617 </t>
  </si>
  <si>
    <t>CAIXA D´ÁGUA EM POLIÉSTER REFORÇADO COM FIBRA DE VIDRO, 5000 LITROS - FORNECIMENTO E INSTALAÇÃO. AF_06/2021</t>
  </si>
  <si>
    <t xml:space="preserve"> 14.10 </t>
  </si>
  <si>
    <t xml:space="preserve"> 102111 </t>
  </si>
  <si>
    <t>BOMBA CENTRÍFUGA, MONOFÁSICA, 0,5 CV OU 0,49 HP, HM 6 A 20 M, Q 1,2 A 8,3 M3/H - FORNECIMENTO E INSTALAÇÃO. AF_12/2020</t>
  </si>
  <si>
    <t xml:space="preserve"> 14.11 </t>
  </si>
  <si>
    <t xml:space="preserve"> 102619 </t>
  </si>
  <si>
    <t>CAIXA D´ÁGUA EM POLIÉSTER REFORÇADO COM FIBRA DE VIDRO, 10000 LITROS - FORNECIMENTO E INSTALAÇÃO. AF_06/2021</t>
  </si>
  <si>
    <t xml:space="preserve"> 15 </t>
  </si>
  <si>
    <t>INSTALAÇÕES SANITÁRIAS</t>
  </si>
  <si>
    <t xml:space="preserve"> 15.1 </t>
  </si>
  <si>
    <t xml:space="preserve"> 15.2 </t>
  </si>
  <si>
    <t xml:space="preserve"> 91793 </t>
  </si>
  <si>
    <t>(COMPOSIÇÃO REPRESENTATIVA) DO SERVIÇO DE INSTALAÇÃO DE TUBO DE PVC, SÉRIE NORMAL, ESGOTO PREDIAL, DN 50 MM (INSTALADO EM RAMAL DE DESCARGA OU RAMAL DE ESGOTO SANITÁRIO), INCLUSIVE CONEXÕES, CORTES E FIXAÇÕES PARA, PRÉDIOS. AF_10/2015</t>
  </si>
  <si>
    <t xml:space="preserve"> 15.3 </t>
  </si>
  <si>
    <t xml:space="preserve"> 91794 </t>
  </si>
  <si>
    <t>(COMPOSIÇÃO REPRESENTATIVA) DO SERVIÇO DE INST. TUBO PVC, SÉRIE N, ESGOTO PREDIAL, DN 75 MM, (INST. EM RAMAL DE DESCARGA, RAMAL DE ESG. SANITÁRIO, PRUMADA DE ESG. SANITÁRIO OU VENTILAÇÃO), INCL. CONEXÕES, CORTES E FIXAÇÕES, P/ PRÉDIOS. AF_10/2015</t>
  </si>
  <si>
    <t xml:space="preserve"> 15.4 </t>
  </si>
  <si>
    <t xml:space="preserve"> 91795 </t>
  </si>
  <si>
    <t>(COMPOSIÇÃO REPRESENTATIVA) DO SERVIÇO DE INST. TUBO PVC, SÉRIE N, ESGOTO PREDIAL, 100 MM (INST. RAMAL DESCARGA, RAMAL DE ESG. SANIT., PRUMADA ESG. SANIT., VENTILAÇÃO OU SUB-COLETOR AÉREO), INCL. CONEXÕES E CORTES, FIXAÇÕES, P/ PRÉDIOS. AF_10/2015</t>
  </si>
  <si>
    <t xml:space="preserve"> 15.5 </t>
  </si>
  <si>
    <t xml:space="preserve"> 97902 </t>
  </si>
  <si>
    <t>CAIXA ENTERRADA HIDRÁULICA RETANGULAR EM ALVENARIA COM TIJOLOS CERÂMICOS MACIÇOS, DIMENSÕES INTERNAS: 0,6X0,6X0,6 M PARA REDE DE ESGOTO. AF_12/2020</t>
  </si>
  <si>
    <t xml:space="preserve"> 15.6 </t>
  </si>
  <si>
    <t xml:space="preserve"> 89707 </t>
  </si>
  <si>
    <t>CAIXA SIFONADA, PVC, DN 100 X 100 X 50 MM, JUNTA ELÁSTICA, FORNECIDA E INSTALADA EM RAMAL DE DESCARGA OU EM RAMAL DE ESGOTO SANITÁRIO. AF_12/2014</t>
  </si>
  <si>
    <t xml:space="preserve"> 15.7 </t>
  </si>
  <si>
    <t xml:space="preserve"> 98110 </t>
  </si>
  <si>
    <t>CAIXA DE GORDURA PEQUENA (CAPACIDADE: 19 L), CIRCULAR, EM PVC, DIÂMETRO INTERNO= 0,3 M. AF_12/2020</t>
  </si>
  <si>
    <t xml:space="preserve"> 16 </t>
  </si>
  <si>
    <t>LOUÇAS E METAIS</t>
  </si>
  <si>
    <t xml:space="preserve"> 16.1 </t>
  </si>
  <si>
    <t>BWC - PNE - (PORTADORES DE NECESSIDADES ESPECIAIS)</t>
  </si>
  <si>
    <t xml:space="preserve"> 16.1.1 </t>
  </si>
  <si>
    <t xml:space="preserve"> 95471 </t>
  </si>
  <si>
    <t>VASO SANITARIO SIFONADO CONVENCIONAL PARA PCD SEM FURO FRONTAL COM  LOUÇA BRANCA SEM ASSENTO -  FORNECIMENTO E INSTALAÇÃO. AF_01/2020</t>
  </si>
  <si>
    <t xml:space="preserve"> 16.1.2 </t>
  </si>
  <si>
    <t xml:space="preserve"> 103018 </t>
  </si>
  <si>
    <t>VÁLVULA DE DESCARGA METÁLICA, BASE 1 1/4", ACABAMENTO METALICO CROMADO - FORNECIMENTO E INSTALAÇÃO. AF_08/2021</t>
  </si>
  <si>
    <t xml:space="preserve"> 16.1.3 </t>
  </si>
  <si>
    <t xml:space="preserve"> 86941 </t>
  </si>
  <si>
    <t>LAVATÓRIO LOUÇA BRANCA COM COLUNA, 45 X 55CM OU EQUIVALENTE, PADRÃO MÉDIO, INCLUSO SIFÃO TIPO GARRAFA, VÁLVULA E ENGATE FLEXÍVEL DE 40CM EM METAL CROMADO, COM TORNEIRA CROMADA DE MESA, PADRÃO MÉDIO - FORNECIMENTO E INSTALAÇÃO. AF_01/2020</t>
  </si>
  <si>
    <t xml:space="preserve"> 16.1.4 </t>
  </si>
  <si>
    <t xml:space="preserve"> 86906 </t>
  </si>
  <si>
    <t>TORNEIRA CROMADA DE MESA, 1/2 OU 3/4, PARA LAVATÓRIO, PADRÃO POPULAR - FORNECIMENTO E INSTALAÇÃO. AF_01/2020</t>
  </si>
  <si>
    <t xml:space="preserve"> 16.1.5 </t>
  </si>
  <si>
    <t xml:space="preserve"> 95544 </t>
  </si>
  <si>
    <t>PAPELEIRA DE PAREDE EM METAL CROMADO SEM TAMPA, INCLUSO FIXAÇÃO. AF_01/2020</t>
  </si>
  <si>
    <t xml:space="preserve"> 16.1.6 </t>
  </si>
  <si>
    <t xml:space="preserve"> 100873 </t>
  </si>
  <si>
    <t>BARRA DE APOIO RETA, EM ALUMINIO, COMPRIMENTO 90 CM,  FIXADA NA PAREDE - FORNECIMENTO E INSTALAÇÃO. AF_01/2020</t>
  </si>
  <si>
    <t xml:space="preserve"> 16.2 </t>
  </si>
  <si>
    <t>BWC - INFANTIS - (CRECHE I E II)</t>
  </si>
  <si>
    <t xml:space="preserve"> 16.2.1 </t>
  </si>
  <si>
    <t xml:space="preserve"> 100848 </t>
  </si>
  <si>
    <t>VASO SANITÁRIO INFANTIL LOUÇA BRANCA - FORNECIMENTO E INSTALACAO. AF_01/2020</t>
  </si>
  <si>
    <t xml:space="preserve"> 16.2.2 </t>
  </si>
  <si>
    <t xml:space="preserve"> 16.2.3 </t>
  </si>
  <si>
    <t xml:space="preserve"> 86901 </t>
  </si>
  <si>
    <t>CUBA DE EMBUTIR OVAL EM LOUÇA BRANCA, 35 X 50CM OU EQUIVALENTE - FORNECIMENTO E INSTALAÇÃO. AF_01/2020</t>
  </si>
  <si>
    <t xml:space="preserve"> 16.2.4 </t>
  </si>
  <si>
    <t xml:space="preserve"> 16.2.5 </t>
  </si>
  <si>
    <t xml:space="preserve"> 16.2.6 </t>
  </si>
  <si>
    <t xml:space="preserve"> 100860 </t>
  </si>
  <si>
    <t>CHUVEIRO ELÉTRICO COMUM CORPO PLÁSTICO, TIPO DUCHA  FORNECIMENTO E INSTALAÇÃO. AF_01/2020</t>
  </si>
  <si>
    <t xml:space="preserve"> 16.3 </t>
  </si>
  <si>
    <t>BWC - (ADMINISTRATIVO, CRECHE III PRÉ-ESCOLA)</t>
  </si>
  <si>
    <t xml:space="preserve"> 16.3.1 </t>
  </si>
  <si>
    <t xml:space="preserve"> 95470 </t>
  </si>
  <si>
    <t>VASO SANITARIO SIFONADO CONVENCIONAL COM LOUÇA BRANCA, INCLUSO CONJUNTO DE LIGAÇÃO PARA BACIA SANITÁRIA AJUSTÁVEL - FORNECIMENTO E INSTALAÇÃO. AF_10/2016</t>
  </si>
  <si>
    <t xml:space="preserve"> 16.3.2 </t>
  </si>
  <si>
    <t xml:space="preserve"> 16.3.3 </t>
  </si>
  <si>
    <t xml:space="preserve"> 16.3.4 </t>
  </si>
  <si>
    <t xml:space="preserve"> 16.3.5 </t>
  </si>
  <si>
    <t xml:space="preserve"> 86910 </t>
  </si>
  <si>
    <t>TORNEIRA CROMADA TUBO MÓVEL, DE PAREDE, 1/2 OU 3/4, PARA PIA DE COZINHA, PADRÃO MÉDIO - FORNECIMENTO E INSTALAÇÃO. AF_01/2020</t>
  </si>
  <si>
    <t xml:space="preserve"> 16.3.6 </t>
  </si>
  <si>
    <t xml:space="preserve"> 16.3.7 </t>
  </si>
  <si>
    <t xml:space="preserve"> 16.3.8 </t>
  </si>
  <si>
    <t xml:space="preserve"> 16.3.9 </t>
  </si>
  <si>
    <t xml:space="preserve"> 16.3.10 </t>
  </si>
  <si>
    <t xml:space="preserve"> 17 </t>
  </si>
  <si>
    <t>TANQUES E BANCADAS</t>
  </si>
  <si>
    <t xml:space="preserve"> 17.1 </t>
  </si>
  <si>
    <t xml:space="preserve"> 10759 </t>
  </si>
  <si>
    <t>Bancada em granito cinza andorinha, e=2cm</t>
  </si>
  <si>
    <t xml:space="preserve"> 17.2 </t>
  </si>
  <si>
    <t xml:space="preserve"> 86919 </t>
  </si>
  <si>
    <t>TANQUE DE LOUÇA BRANCA COM COLUNA, 30L OU EQUIVALENTE, INCLUSO SIFÃO FLEXÍVEL EM PVC, VÁLVULA METÁLICA E TORNEIRA DE METAL CROMADO PADRÃO MÉDIO - FORNECIMENTO E INSTALAÇÃO. AF_01/2020</t>
  </si>
  <si>
    <t xml:space="preserve"> 17.3 </t>
  </si>
  <si>
    <t xml:space="preserve"> 17.4 </t>
  </si>
  <si>
    <t xml:space="preserve"> 86913 </t>
  </si>
  <si>
    <t>TORNEIRA CROMADA 1/2 OU 3/4 PARA TANQUE, PADRÃO POPULAR - FORNECIMENTO E INSTALAÇÃO. AF_01/2020</t>
  </si>
  <si>
    <t xml:space="preserve"> 17.5 </t>
  </si>
  <si>
    <t xml:space="preserve"> 86911 </t>
  </si>
  <si>
    <t>TORNEIRA CROMADA LONGA, DE PAREDE, 1/2 OU 3/4, PARA PIA DE COZINHA, PADRÃO POPULAR - FORNECIMENTO E INSTALAÇÃO. AF_01/2020</t>
  </si>
  <si>
    <t>TOTAIS</t>
  </si>
  <si>
    <t>MEMÓRIA DE CÁLCULO BM 01</t>
  </si>
  <si>
    <t>Quantidade executada</t>
  </si>
  <si>
    <t>Pelo projeto - 2,49</t>
  </si>
  <si>
    <t>4,00*3,00 = 12,00 m²</t>
  </si>
  <si>
    <t>11,9+17,76+1,1+14,17+3,7+3,7+11,9+17,76+14,17+5</t>
  </si>
  <si>
    <t>11,90*17,76+13,00*14,17+3,70*6,60= 419,98 m² x 0,53 m de média = 222,59</t>
  </si>
  <si>
    <t>Pelo projeto</t>
  </si>
  <si>
    <t xml:space="preserve">60 sapatas com profundidade média de 0,87 m </t>
  </si>
  <si>
    <t>lastro das 60 sapatas com altura média de 0,10 m</t>
  </si>
  <si>
    <t xml:space="preserve">Pelo projeto estrutural (prancha 03/14) </t>
  </si>
  <si>
    <t>Pelo projeto estrutural (prancha 03/14 - sapatas e prancha 04/14 baldrames)</t>
  </si>
  <si>
    <t xml:space="preserve">Pelo projeto estrutural (prancha 04/14) </t>
  </si>
  <si>
    <t>Vigas baldrames (comprimento total) = 35,38*2+1,17+35,38-2,78+19,52*2+19,52-2,56-3,37+8,55+11,9*5+2,21+2,18+4,54+1,61+13,06*3+4,67+3,46+2,25 = 283,13 m x (0,15+0,30+0,30) = 213,98 m²</t>
  </si>
  <si>
    <t>BM02</t>
  </si>
  <si>
    <t>06/01/2023 a 23/02/2023</t>
  </si>
  <si>
    <t>MEMÓRIA DE CÁLCULO BM 02</t>
  </si>
  <si>
    <t>Prancha 06/14 vigas nível 3,00 m = 264,23 m²</t>
  </si>
  <si>
    <t>Prancha 07/14 pilares = 163,50 m²</t>
  </si>
  <si>
    <t>Prancha 06/14 vigas nível 3,00 m = 279,60 kg; Prancha 07/14 pilares = 183,7 kg</t>
  </si>
  <si>
    <t>Prancha 06/14 vigas nível 3,00 m = 285,30 kg;</t>
  </si>
  <si>
    <t>Prancha 06/14 vigas nível 3,00 m = 16,49 m³; Prancha 07/14 pilares = 8,26 m³</t>
  </si>
  <si>
    <t>Prancha 06/14 vigas nível 3,00 m = 174,40 kg;</t>
  </si>
  <si>
    <t>Prancha 06/14 vigas nível 3,00 m = 64,90 kg; Prancha 07/14 pilares = 483,4 kg</t>
  </si>
  <si>
    <t>Prancha 06/14 vigas nível 3,00 m = 18,70 kg; Prancha 07/14 pilares = 59,10 kg</t>
  </si>
  <si>
    <t>Prancha 06/14 vigas nível 3,00 m = 17,60 kg; Prancha 07/14 pilares = 22,70 kg</t>
  </si>
  <si>
    <t>Vergas totais: 1,80+1,20+2,20*2+1,30+0,90+3,10+3,95+1,20+1,15+ 2,75+ 2,10+ 1,00*2+ 1,30+2,20+2,00+2,80+1,20+1,10+1,00+1,60+ 1,50+ 1,15+ 1,00*3+ 2,25+2,55+1,50+ 4,00*2+ 3,40+2,10+3,00+ 2,60+1,30+1,20+5,17+2,92+2,80 = 83,49 m</t>
  </si>
  <si>
    <t>Contravergas - 0,90*3+3,10+3,95+1,15+1,00+0,95+1,00*2+ 1,30+2,20+2,00+ 1,10+1,60+1,50+1,00*3+ 2,25+ 1,30+4,00+2,20+2,30 +2,10+3,00+2,60+5,17+2,92+2,80 = 58,19 m; mais restante das vergas a pagar (83,49-39,32 = 44,17m) = totalizando: 102,36 m</t>
  </si>
  <si>
    <t>Altura alvenaria - 2,85 x comprimento: 1,60+2,67+1,54+2,80+0,35+4,23+3,87+2,20+2,17+ 2,60+ 2,20+1,30+2,24*2+2,97+3,95+4,65+2,52+2,80+2,75+1,50+3,65+2,10+4,50+3,90+ 1,47+ 3,10+ 4,90+2,00+2,27+2,23+5,10+0,66+2,23+1,96+0,90+1,62+4,62+2,40+ 3,65+ 2,20+ 3,43+2,25+2,55+1,43+1,50+4,00+2,52+1,46+1,45+4,00+3,40*2+ 2,50+1,54+1,44+ 3,90+ 2,08+1,50+1,85+3,00*2+ 2,95+2,85+5,17*2+ 2,92+2,80 = 520,61 m² mais 2,80*0,80 de altura = 2,24; totalizando: 522,85 m² - descontos de vãos: 0,88*2,20+0,90*2,20+ 0,85*0,65+ 0,70*1,00+ 1,00*2,20+ 0,67*0,70+ 1,00*2,20*2+ 0,67*0,70+ 0,68*1,00+ 2,50*0,68+ 0,62*0,98 + 0,85*0,68+ 0,63*1,00+ 0,85*2,20+ 0,76*1,00+ 1,06*2,20+ 0,85*0,70+ 0,95*0,70+ 1,15*2,20+0,70*0,65+ 0,65*0,70+ 1,72*1,70+ 1,87*1,70+ 1,30*1,30+ 0,65*0,70+ 0,90*2,20*2+ 1,26*1,26*2+ 0,88*2,20+ 0,63*0,70+ 0,62*0,70+1,25*1,30+ 1,50*2,20+ 1,22*1,30+ 1,27*1,30+ 0,95*2,26+ 0,87*2,20+ 1,55*0,68+ 1,70*1,30+ 0,90*2,20+ 1,22*1,30+ 1,86*2,20+ 1,10*0,85+ 0,68*0,85+ 0,68*0,70+ 0,85*0,70+ 0,98*2,20+ 1,80*1,70+ 1,86*1,70+ 1,46*2,20+ 1,89*1,65+ 1,85*1,65 = 88,25 m²; perfazendo uma área total de alvenaria de: 434,60 m²</t>
  </si>
  <si>
    <t>BM03</t>
  </si>
  <si>
    <t>24/02/2023 a 03/05/2023</t>
  </si>
  <si>
    <t>MEMÓRIA DE CÁLCULO BM 03</t>
  </si>
  <si>
    <t>prancha 13/14 - 36,14 m²</t>
  </si>
  <si>
    <t xml:space="preserve">Concreto da laje prancha 08/14 - 54,10 m², </t>
  </si>
  <si>
    <t>Pelo projeto estrutural prancha 11/14 - 7,4 kg, prancha 12/14 - 5,30 kg,prancha 13/14 - 40,30 kg,</t>
  </si>
  <si>
    <t>Concreto da laje prancha 08/14 - 11,19 m³; prancha 13/14 - 1,82 m³</t>
  </si>
  <si>
    <t>prancha 13/14 - 97,10 kg</t>
  </si>
  <si>
    <t>Pelo projeto estrutural prancha 08/14 - 306,8 kg e prancha 09/14 - 179,8</t>
  </si>
  <si>
    <t>Pelo projeto estrutural prancha 08/14 - 13,6 kg e prancha 10/10 - 24,20 kg e prancha 11/14 - 41,60 kg, prancha 12/14 - 25,10 kg</t>
  </si>
  <si>
    <t>volume total de concreto</t>
  </si>
  <si>
    <t>pelo projeto estrutural - prancha 10/14</t>
  </si>
  <si>
    <t>alvenaria da platibanda - 1,45*105,00 = 152,25 m²; mais alvenaria da caixa d'água - (3,2*2+3,4*2)*2,20 = 29,04 m². totalizando = 181,29 m²</t>
  </si>
  <si>
    <t>área de alvenaria sem platibanda</t>
  </si>
  <si>
    <t>alvenaria platibanda</t>
  </si>
  <si>
    <t>área total de alvenaria sem platibanda - 434,60 m² x 2 lados = 869,20 m²</t>
  </si>
  <si>
    <t>área total de alvenaria sem platibanda - 434,60 m² x 2 lados = 869,20 m² - 757,22 m² pago no item anterior = 111,98 m²</t>
  </si>
  <si>
    <t>área total de alvenaria sem platibanda - 434,60 m² x 2 lados = 869,20 m²- 470,96 m² pagos no item anterior = 398,24 m²</t>
  </si>
  <si>
    <t>pelo projeto elétrico - 144,75 m</t>
  </si>
  <si>
    <t>pelo projeto elétrico - 606,45 m</t>
  </si>
  <si>
    <t>Pelo projeto hidráulico - 112,78</t>
  </si>
  <si>
    <t>Pelo projeto sanitário</t>
  </si>
  <si>
    <t>BM04</t>
  </si>
  <si>
    <t>04/05/2023 a 26/07/2023</t>
  </si>
  <si>
    <t>Quant.Previst</t>
  </si>
  <si>
    <t>Quant. Replan</t>
  </si>
  <si>
    <t>Total previsto</t>
  </si>
  <si>
    <t>Total replan</t>
  </si>
  <si>
    <t>SERVIÇOS EXTRA PLANILHA ORÇAMENTÁRIA</t>
  </si>
  <si>
    <t>18.1</t>
  </si>
  <si>
    <t>EXECUÇÃO DE PASSEIO (CALÇADA) OU PISO DE CONCRETO COM CONCRETO MOLDADO IN LOCO, USINADO, ACABAMENTO CONVENCIONAL, ESPESSURA 6 CM, ARMADO. AF_07/2016</t>
  </si>
  <si>
    <t>18.2</t>
  </si>
  <si>
    <t>FORRO EM PLACAS DE GESSO, PARA AMBIENTES COMERCIAIS. AF_05/2017_P</t>
  </si>
  <si>
    <t>18.3</t>
  </si>
  <si>
    <t>APLICAÇÃO E LIXAMENTO DE MASSA LÁTEX EM PAREDES, DUAS DEMÃOS. AF_06/2014</t>
  </si>
  <si>
    <t>18.4</t>
  </si>
  <si>
    <t>FECHADURA DE EMBUTIR COM CILINDRO, EXTERNA, COMPLETA, ACABAMENTO PADRÃO POPULAR, INCLUSO EXECUÇÃO DE FURO - FORNECIMENTO E INSTALAÇÃO. AF_12/2019</t>
  </si>
  <si>
    <t>18.5</t>
  </si>
  <si>
    <t>INSTALAÇÃO DE VIDRO LISO INCOLOR, E = 3 MM, EM ESQUADRIA DE ALUMÍNIO OU PVC, FIXADO COM BAGUETE. AF_01/2021_P</t>
  </si>
  <si>
    <t>18.6</t>
  </si>
  <si>
    <t>Rufo de concreto armado fck=20mpa l=30cm e h=5cm</t>
  </si>
  <si>
    <t>m</t>
  </si>
  <si>
    <t>18.7</t>
  </si>
  <si>
    <t>REGISTRO DE PRESSÃO BRUTO, LATÃO, ROSCÁVEL, 3/4", COM ACABAMENTO E CANOPLA CROMADOS - FORNECIMENTO E INSTALAÇÃO. AF_08/2021</t>
  </si>
  <si>
    <t>18.8</t>
  </si>
  <si>
    <t>APLICAÇÃO DE FUNDO SELADOR ACRÍLICO EM PAREDES, UMA DEMÃO. AF_06/2014</t>
  </si>
  <si>
    <t>18.9</t>
  </si>
  <si>
    <t>APLICAÇÃO DE LONA PLÁSTICA PARA EXECUÇÃO DE PAVIMENTOS DE CONCRETO. AF_11/2017</t>
  </si>
  <si>
    <t>18.10</t>
  </si>
  <si>
    <t>MEMÓRIA DE CÁLCULO BM 04</t>
  </si>
  <si>
    <t>Diferença do total executado para o que continha em orçamento inicial - 38,16 m</t>
  </si>
  <si>
    <t>2,70*2,78+4,54*2,76 = 20,04</t>
  </si>
  <si>
    <t>15 und</t>
  </si>
  <si>
    <t>0,90*2,10*2+0,75*2,10*2 + 1,90*2,20 = 11,11</t>
  </si>
  <si>
    <t>1,20*1,20*7 + 1,80*1,60*6 + 1,80*1,20 = 29,52 m²</t>
  </si>
  <si>
    <t>Pelo projeto arquitetônico - 398,67 m²</t>
  </si>
  <si>
    <t>Impermeabilização da calha - 36,50 m x 1,00 = 36,50 m² + 100 x 0,40 da marquise = 40 m²</t>
  </si>
  <si>
    <t>(10,40+2,60+2,05+2,55+2,15+6,95+4,62+3,92+2,00+3,55+2,75+1,95+2,25+1,90+2,35+ 1,90*2+ 2,38*2+ 2,60+3,85+3,10+3,15+3,10+6,50+2,20+4,15+2,10+ 2,20)*2,61 m de altura = 244,03 m² - descontos de portas e janelas = 0,60*0,60*20 + 0,90*2,10+ 0,75*2,10*2+ 0,80*2,10*6 + 1,00*0,60*2 =  23,52 m². Totalizando um revestimento de parede de =220,52 m²</t>
  </si>
  <si>
    <t>Polimento do piso de concreto, com exceção da área onde contemplará piso cerâmico = 390,91- 96,44 = 294,47 m²</t>
  </si>
  <si>
    <t>Sanitário masculino e feminino, lavanderia+dml, cozinha, triagem e lavagem, sanitários PNE, sanitário creche e sanitário pré-escola = 96,44 m²</t>
  </si>
  <si>
    <t>Pago equivocadamento no BM 03 (onde era pra ter sido pago o item 13.17), logo, será glosado o valor pago no BM 03</t>
  </si>
  <si>
    <t>Pago equivocadamento no BM 03 (onde era pra ter sido pago o item 13.18), logo, será glosado o valor da diferença paga no BM 03</t>
  </si>
  <si>
    <t>Item que deveria ter sido pago no BM 03, porém por erro de digitação foi colocado no item anterior (13.17), logo, o quantitativo será pago neste BM</t>
  </si>
  <si>
    <t>36,00 m para tubos de ventilação e complementação do esgoto</t>
  </si>
  <si>
    <t>6 m</t>
  </si>
  <si>
    <t>Piso interno de toda a creche - 390,91 m²</t>
  </si>
  <si>
    <t>15 und das portas</t>
  </si>
  <si>
    <t>0,60*0,60*27 + 0,60*1,00*4 = 12,12 m²</t>
  </si>
  <si>
    <t>Pelo projeto arquitetônico - 105 m</t>
  </si>
  <si>
    <t>Mesma área de piso interno de concreto - 390,91 m²</t>
  </si>
  <si>
    <t>BM05</t>
  </si>
  <si>
    <t>27/07/2023 a 13/10/2023</t>
  </si>
  <si>
    <t xml:space="preserve">GLOSAR ESSE ITEM </t>
  </si>
  <si>
    <t xml:space="preserve">	Janela de alumínio tipo maxim-ar, com vidros, batente e ferragens. exclusive alizar, acabamento e contramarco. fornecimento e instalação. af_12/2019</t>
  </si>
  <si>
    <t>18.11</t>
  </si>
  <si>
    <t>18.12</t>
  </si>
  <si>
    <t>CUBA DE EMBUTIR DE AÇO INOXIDÁVEL MÉDIA, INCLUSO VÁLVULA TIPO AMERICANA EM METAL CROMADO E SIFÃO FLEXÍVEL EM PVC - FORNECIMENTO E INSTALAÇÃO. AF_01/2020</t>
  </si>
  <si>
    <t>unid</t>
  </si>
  <si>
    <t>MEMÓRIA DE CÁLCULO BM 05</t>
  </si>
  <si>
    <t xml:space="preserve">2,30*3,00+2,67*3,00-0,80*2,10 = </t>
  </si>
  <si>
    <t>1,50*0,80*2+1,80*1,00*3=</t>
  </si>
  <si>
    <t>Cerâmica externa - 0,62*(4,20+2,86+1,24+ 3,20+ 1,55+ 2,76+ 19,00+ 17,70+ 6,60+ 3,35+ 15,10) + 0,27*3,03</t>
  </si>
  <si>
    <t>176,67 m</t>
  </si>
  <si>
    <t>Área de forro de gesso</t>
  </si>
  <si>
    <t>Área de paredes internas (mesma área de massa corrida)</t>
  </si>
  <si>
    <t>57 unidades</t>
  </si>
  <si>
    <t>2 und</t>
  </si>
  <si>
    <t>72 unidades</t>
  </si>
  <si>
    <t>4 unidades</t>
  </si>
  <si>
    <t>16 unidades</t>
  </si>
  <si>
    <t>1 unidade</t>
  </si>
  <si>
    <t>Pelo projeto elétrico</t>
  </si>
  <si>
    <t>Na caixa d'água - 2 unidades</t>
  </si>
  <si>
    <t>Na edificação - 14 unidades</t>
  </si>
  <si>
    <t>7 unidades</t>
  </si>
  <si>
    <t>11 unidades</t>
  </si>
  <si>
    <t>2 unidade</t>
  </si>
  <si>
    <t>3 unidades</t>
  </si>
  <si>
    <t>2 unidades</t>
  </si>
  <si>
    <t>área total de bancadas - (2,20+2,18)*0,50+ 0,55*(3,55+ 1,65+3,48+ 2,26+3,12+ 0,50+1,84+1,48+1,48+2,20+4,60+3,30)+0,96*0,48 = 18,85 m²</t>
  </si>
  <si>
    <t>Torneiras das cubas inox - 9 unidades</t>
  </si>
  <si>
    <t>Mesma área de piso</t>
  </si>
  <si>
    <t>Pelo projeto (paredes internas)</t>
  </si>
  <si>
    <t>Retirada desse item para acrescentá-lo no item 18.6</t>
  </si>
  <si>
    <t>Item anterior = 12,12</t>
  </si>
  <si>
    <t>Selador na área interna e externa - 634,61 m²</t>
  </si>
  <si>
    <t>9 cubas inox</t>
  </si>
  <si>
    <t>BM06</t>
  </si>
  <si>
    <t>14/10/2023 a 26/12/2023</t>
  </si>
  <si>
    <t>MEMÓRIA DE CÁLCULO BM 06</t>
  </si>
  <si>
    <t>Perímetro total da edificação</t>
  </si>
  <si>
    <t>Complemento da marquise - 0,15 x 100 m = 15 m² + 0,40*5,00 = 2,00 m²</t>
  </si>
  <si>
    <t>20 unidades</t>
  </si>
  <si>
    <t>Entrada de energia pelo projeto</t>
  </si>
  <si>
    <t>5+8+2 = 15 und</t>
  </si>
  <si>
    <t>2+6 = 8 unid</t>
  </si>
  <si>
    <t>Barrilete - pelo projeto</t>
  </si>
  <si>
    <t>Cisterna - 1 unidade</t>
  </si>
  <si>
    <t>6 unidades</t>
  </si>
  <si>
    <t>BM07</t>
  </si>
  <si>
    <t>27/12/2023 a 22/02/2024</t>
  </si>
  <si>
    <t>OBS: O VALOR DO CONVÊNIO É DE R$ 869.005,67 E COMO FOI NECESSÁRIO REALIZAR O TERMO ADITIVO DE VALOR REFERENTE A PARTE DO MURO DE ENTORNO, ONDE INICIALMENTE NA PLANILHA CONSTAVAM 21,76 M, SENDO QUE O QUANTITATIVO DE PERÍMETRO DA EDIFICAÇÃO É DE 120,00 M. LOGO NO TERMO ADITIVO CONSTARAM OS SERVIÇOS DO RESTANTE DO MURO, DO PORTÃO DE ENTRADA E DA PINTURA DESSES ITENS. COM ISSO, CONFORME AUTORIZAÇÃO DO CONCEDENTE DO CONVÊNIO, O VALOR TOTAL DO MESMO PÔDE SER UTILIZADO PARA PAGAMENTO DE PARTE DO ADITIVO, LOGO O VALOR TOTAL DESSA PLANILHA PASSARÁ DE R$ 845.452,13 PARA R$ 869.005,67.</t>
  </si>
  <si>
    <t>MEMÓRIA DE CÁLCULO BM 07</t>
  </si>
  <si>
    <t>3,5*3,5*1,8 (escavação cisterna)</t>
  </si>
  <si>
    <t>Marquise - prancha 9/14 - 179,8 kg</t>
  </si>
  <si>
    <t>Perímetro total da edificação já executado - 115,10 m</t>
  </si>
  <si>
    <t xml:space="preserve">Lastro da cisterna - 3,5*3,5 = </t>
  </si>
  <si>
    <t>Pintura externa - mesma área de massa acrílica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</si>
</sst>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F800]dddd\,\ mmmm\ dd\,\ yyyy"/>
    <numFmt numFmtId="165" formatCode="_-&quot;R$&quot;\ * #,##0.00_-;\-&quot;R$&quot;\ * #,##0.00_-;_-&quot;R$&quot;\ * &quot;-&quot;??_-;_-@"/>
    <numFmt numFmtId="166" formatCode="#,##0.00\ %"/>
  </numFmts>
  <fonts count="17" x14ac:knownFonts="1">
    <font>
      <sz val="11"/>
      <color theme="1"/>
      <name val="Aptos Narrow"/>
      <family val="2"/>
      <scheme val="minor"/>
    </font>
    <font>
      <sz val="11"/>
      <color theme="1"/>
      <name val="Aptos Narrow"/>
      <family val="2"/>
      <scheme val="minor"/>
    </font>
    <font>
      <sz val="14"/>
      <color rgb="FF000000"/>
      <name val="Calibri"/>
      <family val="2"/>
    </font>
    <font>
      <sz val="11"/>
      <name val="Arial"/>
      <family val="1"/>
    </font>
    <font>
      <sz val="12"/>
      <color rgb="FF000000"/>
      <name val="Calibri"/>
      <family val="2"/>
    </font>
    <font>
      <b/>
      <sz val="10"/>
      <color theme="1"/>
      <name val="Calibri"/>
      <family val="2"/>
    </font>
    <font>
      <sz val="11"/>
      <name val="Arial"/>
      <family val="2"/>
    </font>
    <font>
      <b/>
      <sz val="11"/>
      <name val="Arial"/>
      <family val="1"/>
    </font>
    <font>
      <b/>
      <sz val="10"/>
      <name val="Arial"/>
      <family val="1"/>
    </font>
    <font>
      <b/>
      <sz val="10"/>
      <color rgb="FF000000"/>
      <name val="Arial"/>
      <family val="1"/>
    </font>
    <font>
      <sz val="10"/>
      <color rgb="FF000000"/>
      <name val="Arial"/>
      <family val="1"/>
    </font>
    <font>
      <b/>
      <sz val="10"/>
      <color rgb="FF000000"/>
      <name val="Arial"/>
      <family val="2"/>
    </font>
    <font>
      <b/>
      <sz val="10"/>
      <name val="Arial"/>
      <family val="2"/>
    </font>
    <font>
      <sz val="10"/>
      <name val="Arial"/>
      <family val="1"/>
    </font>
    <font>
      <b/>
      <sz val="11"/>
      <name val="Arial"/>
      <family val="2"/>
    </font>
    <font>
      <sz val="11"/>
      <color rgb="FF000000"/>
      <name val="Arial"/>
      <family val="1"/>
    </font>
    <font>
      <sz val="10"/>
      <name val="Arial"/>
      <family val="2"/>
    </font>
  </fonts>
  <fills count="5">
    <fill>
      <patternFill patternType="none"/>
    </fill>
    <fill>
      <patternFill patternType="gray125"/>
    </fill>
    <fill>
      <patternFill patternType="solid">
        <fgColor theme="0"/>
        <bgColor indexed="64"/>
      </patternFill>
    </fill>
    <fill>
      <patternFill patternType="solid">
        <fgColor rgb="FFEEECE1"/>
        <bgColor rgb="FFEEECE1"/>
      </patternFill>
    </fill>
    <fill>
      <patternFill patternType="solid">
        <fgColor rgb="FFFFFF00"/>
        <bgColor indexed="64"/>
      </patternFill>
    </fill>
  </fills>
  <borders count="8">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4">
    <xf numFmtId="0" fontId="0" fillId="0" borderId="0"/>
    <xf numFmtId="43" fontId="1" fillId="0" borderId="0" applyFont="0" applyFill="0" applyBorder="0" applyAlignment="0" applyProtection="0"/>
    <xf numFmtId="0" fontId="3" fillId="0" borderId="0"/>
    <xf numFmtId="9" fontId="1" fillId="0" borderId="0" applyFont="0" applyFill="0" applyBorder="0" applyAlignment="0" applyProtection="0"/>
  </cellStyleXfs>
  <cellXfs count="100">
    <xf numFmtId="0" fontId="0" fillId="0" borderId="0" xfId="0"/>
    <xf numFmtId="0" fontId="3" fillId="2" borderId="0" xfId="2" applyFill="1"/>
    <xf numFmtId="0" fontId="5" fillId="0" borderId="2" xfId="0" applyFont="1" applyBorder="1" applyAlignment="1">
      <alignment horizontal="left" vertical="center"/>
    </xf>
    <xf numFmtId="0" fontId="5" fillId="3" borderId="2" xfId="0" applyFont="1" applyFill="1" applyBorder="1" applyAlignment="1">
      <alignment horizontal="left" vertical="center"/>
    </xf>
    <xf numFmtId="10" fontId="5" fillId="3" borderId="2" xfId="0" applyNumberFormat="1" applyFont="1" applyFill="1" applyBorder="1" applyAlignment="1">
      <alignment horizontal="center" vertical="center"/>
    </xf>
    <xf numFmtId="0" fontId="5" fillId="3" borderId="2" xfId="0" applyFont="1" applyFill="1" applyBorder="1" applyAlignment="1">
      <alignment horizontal="left" vertical="center" wrapText="1"/>
    </xf>
    <xf numFmtId="10" fontId="5" fillId="3" borderId="2" xfId="0" applyNumberFormat="1" applyFont="1" applyFill="1" applyBorder="1" applyAlignment="1">
      <alignment horizontal="center" vertical="center" wrapText="1"/>
    </xf>
    <xf numFmtId="0" fontId="8" fillId="2" borderId="2" xfId="2" applyFont="1" applyFill="1" applyBorder="1" applyAlignment="1">
      <alignment horizontal="center" vertical="center" wrapText="1"/>
    </xf>
    <xf numFmtId="0" fontId="8" fillId="2" borderId="2" xfId="2" applyFont="1" applyFill="1" applyBorder="1" applyAlignment="1">
      <alignment horizontal="right" vertical="center" wrapText="1"/>
    </xf>
    <xf numFmtId="0" fontId="9" fillId="2" borderId="2" xfId="2" applyFont="1" applyFill="1" applyBorder="1" applyAlignment="1">
      <alignment horizontal="left" vertical="top" wrapText="1"/>
    </xf>
    <xf numFmtId="0" fontId="9" fillId="2" borderId="2" xfId="2" applyFont="1" applyFill="1" applyBorder="1" applyAlignment="1">
      <alignment horizontal="center" vertical="top" wrapText="1"/>
    </xf>
    <xf numFmtId="0" fontId="9" fillId="2" borderId="2" xfId="2" applyFont="1" applyFill="1" applyBorder="1" applyAlignment="1">
      <alignment horizontal="right" vertical="top" wrapText="1"/>
    </xf>
    <xf numFmtId="4" fontId="9" fillId="2" borderId="2" xfId="2" applyNumberFormat="1" applyFont="1" applyFill="1" applyBorder="1" applyAlignment="1">
      <alignment horizontal="right" vertical="top" wrapText="1"/>
    </xf>
    <xf numFmtId="166" fontId="9" fillId="2" borderId="2" xfId="2" applyNumberFormat="1" applyFont="1" applyFill="1" applyBorder="1" applyAlignment="1">
      <alignment horizontal="right" vertical="top" wrapText="1"/>
    </xf>
    <xf numFmtId="0" fontId="10" fillId="2" borderId="2" xfId="2" applyFont="1" applyFill="1" applyBorder="1" applyAlignment="1">
      <alignment horizontal="left" vertical="top" wrapText="1"/>
    </xf>
    <xf numFmtId="0" fontId="10" fillId="2" borderId="2" xfId="2" applyFont="1" applyFill="1" applyBorder="1" applyAlignment="1">
      <alignment horizontal="center" vertical="top" wrapText="1"/>
    </xf>
    <xf numFmtId="0" fontId="10" fillId="2" borderId="2" xfId="2" applyFont="1" applyFill="1" applyBorder="1" applyAlignment="1">
      <alignment horizontal="right" vertical="top" wrapText="1"/>
    </xf>
    <xf numFmtId="4" fontId="10" fillId="2" borderId="2" xfId="2" applyNumberFormat="1" applyFont="1" applyFill="1" applyBorder="1" applyAlignment="1">
      <alignment horizontal="right" vertical="top" wrapText="1"/>
    </xf>
    <xf numFmtId="166" fontId="10" fillId="2" borderId="2" xfId="2" applyNumberFormat="1" applyFont="1" applyFill="1" applyBorder="1" applyAlignment="1">
      <alignment horizontal="right" vertical="top" wrapText="1"/>
    </xf>
    <xf numFmtId="4" fontId="3" fillId="2" borderId="0" xfId="2" applyNumberFormat="1" applyFill="1"/>
    <xf numFmtId="4" fontId="11" fillId="2" borderId="2" xfId="2" applyNumberFormat="1" applyFont="1" applyFill="1" applyBorder="1" applyAlignment="1">
      <alignment horizontal="right" vertical="top" wrapText="1"/>
    </xf>
    <xf numFmtId="0" fontId="12" fillId="2" borderId="2" xfId="2" applyFont="1" applyFill="1" applyBorder="1" applyAlignment="1">
      <alignment horizontal="center" vertical="top" wrapText="1"/>
    </xf>
    <xf numFmtId="4" fontId="12" fillId="2" borderId="2" xfId="2" applyNumberFormat="1" applyFont="1" applyFill="1" applyBorder="1" applyAlignment="1">
      <alignment horizontal="center" vertical="top" wrapText="1"/>
    </xf>
    <xf numFmtId="0" fontId="8" fillId="2" borderId="0" xfId="2" applyFont="1" applyFill="1" applyAlignment="1">
      <alignment horizontal="center" vertical="top" wrapText="1"/>
    </xf>
    <xf numFmtId="0" fontId="13" fillId="2" borderId="0" xfId="2" applyFont="1" applyFill="1" applyAlignment="1">
      <alignment horizontal="center" vertical="top" wrapText="1"/>
    </xf>
    <xf numFmtId="0" fontId="3" fillId="2" borderId="0" xfId="2" applyFill="1" applyAlignment="1">
      <alignment horizontal="center"/>
    </xf>
    <xf numFmtId="0" fontId="8" fillId="2" borderId="0" xfId="2" applyFont="1" applyFill="1" applyAlignment="1">
      <alignment vertical="center" wrapText="1"/>
    </xf>
    <xf numFmtId="0" fontId="3" fillId="2" borderId="2" xfId="2" applyFill="1" applyBorder="1"/>
    <xf numFmtId="0" fontId="3" fillId="2" borderId="2" xfId="2" applyFill="1" applyBorder="1" applyAlignment="1">
      <alignment wrapText="1"/>
    </xf>
    <xf numFmtId="10" fontId="3" fillId="2" borderId="0" xfId="3" applyNumberFormat="1" applyFont="1" applyFill="1"/>
    <xf numFmtId="0" fontId="3" fillId="2" borderId="2" xfId="2" applyFill="1" applyBorder="1" applyAlignment="1">
      <alignment vertical="top" wrapText="1"/>
    </xf>
    <xf numFmtId="0" fontId="3" fillId="2" borderId="2" xfId="2" applyFill="1" applyBorder="1" applyAlignment="1">
      <alignment horizontal="left" vertical="top" wrapText="1"/>
    </xf>
    <xf numFmtId="4" fontId="3" fillId="2" borderId="0" xfId="3" applyNumberFormat="1" applyFont="1" applyFill="1"/>
    <xf numFmtId="0" fontId="10" fillId="2" borderId="2" xfId="0" applyFont="1" applyFill="1" applyBorder="1" applyAlignment="1">
      <alignment horizontal="right" vertical="top" wrapText="1"/>
    </xf>
    <xf numFmtId="0" fontId="10" fillId="2" borderId="2" xfId="0" applyFont="1" applyFill="1" applyBorder="1" applyAlignment="1">
      <alignment horizontal="left" vertical="top" wrapText="1"/>
    </xf>
    <xf numFmtId="0" fontId="10" fillId="2" borderId="2" xfId="0" applyFont="1" applyFill="1" applyBorder="1" applyAlignment="1">
      <alignment horizontal="center" vertical="top" wrapText="1"/>
    </xf>
    <xf numFmtId="0" fontId="3" fillId="2" borderId="2" xfId="2" applyFill="1" applyBorder="1" applyAlignment="1">
      <alignment vertical="top"/>
    </xf>
    <xf numFmtId="0" fontId="15" fillId="2" borderId="2" xfId="0" applyFont="1" applyFill="1" applyBorder="1" applyAlignment="1">
      <alignment horizontal="left" vertical="top" wrapText="1"/>
    </xf>
    <xf numFmtId="0" fontId="15" fillId="2" borderId="2" xfId="0" applyFont="1" applyFill="1" applyBorder="1" applyAlignment="1">
      <alignment horizontal="center" vertical="top" wrapText="1"/>
    </xf>
    <xf numFmtId="0" fontId="15" fillId="2" borderId="2" xfId="0" applyFont="1" applyFill="1" applyBorder="1" applyAlignment="1">
      <alignment horizontal="right" vertical="top" wrapText="1"/>
    </xf>
    <xf numFmtId="0" fontId="13" fillId="2" borderId="2" xfId="2" applyFont="1" applyFill="1" applyBorder="1" applyAlignment="1">
      <alignment horizontal="center" vertical="top" wrapText="1"/>
    </xf>
    <xf numFmtId="0" fontId="12" fillId="2" borderId="2" xfId="2" applyFont="1" applyFill="1" applyBorder="1" applyAlignment="1">
      <alignment horizontal="left" vertical="top" wrapText="1"/>
    </xf>
    <xf numFmtId="0" fontId="13" fillId="2" borderId="2" xfId="2" applyFont="1" applyFill="1" applyBorder="1" applyAlignment="1">
      <alignment horizontal="left" vertical="top" wrapText="1"/>
    </xf>
    <xf numFmtId="0" fontId="16" fillId="2" borderId="2" xfId="2" applyFont="1" applyFill="1" applyBorder="1" applyAlignment="1">
      <alignment horizontal="center" vertical="top" wrapText="1"/>
    </xf>
    <xf numFmtId="0" fontId="3" fillId="0" borderId="2" xfId="2" applyBorder="1" applyAlignment="1">
      <alignment vertical="top"/>
    </xf>
    <xf numFmtId="0" fontId="15" fillId="0" borderId="2" xfId="0" applyFont="1" applyBorder="1" applyAlignment="1">
      <alignment horizontal="left" vertical="top" wrapText="1"/>
    </xf>
    <xf numFmtId="0" fontId="3" fillId="0" borderId="2" xfId="2" applyBorder="1" applyAlignment="1">
      <alignment vertical="top" wrapText="1"/>
    </xf>
    <xf numFmtId="0" fontId="15" fillId="0" borderId="2" xfId="0" applyFont="1" applyBorder="1" applyAlignment="1">
      <alignment horizontal="center" vertical="top" wrapText="1"/>
    </xf>
    <xf numFmtId="0" fontId="10" fillId="0" borderId="2" xfId="2" applyFont="1" applyBorder="1" applyAlignment="1">
      <alignment horizontal="right" vertical="top" wrapText="1"/>
    </xf>
    <xf numFmtId="4" fontId="10" fillId="0" borderId="2" xfId="2" applyNumberFormat="1" applyFont="1" applyBorder="1" applyAlignment="1">
      <alignment horizontal="right" vertical="top" wrapText="1"/>
    </xf>
    <xf numFmtId="0" fontId="13" fillId="2" borderId="0" xfId="2" applyFont="1" applyFill="1" applyAlignment="1">
      <alignment vertical="top" wrapText="1"/>
    </xf>
    <xf numFmtId="4" fontId="13" fillId="2" borderId="0" xfId="2" applyNumberFormat="1" applyFont="1" applyFill="1" applyAlignment="1">
      <alignment vertical="top" wrapText="1"/>
    </xf>
    <xf numFmtId="0" fontId="13" fillId="4" borderId="2" xfId="2" applyFont="1" applyFill="1" applyBorder="1" applyAlignment="1">
      <alignment horizontal="left" vertical="top" wrapText="1"/>
    </xf>
    <xf numFmtId="0" fontId="16" fillId="4" borderId="2" xfId="2" applyFont="1" applyFill="1" applyBorder="1" applyAlignment="1">
      <alignment horizontal="center" vertical="top" wrapText="1"/>
    </xf>
    <xf numFmtId="0" fontId="3" fillId="4" borderId="2" xfId="2" applyFill="1" applyBorder="1"/>
    <xf numFmtId="0" fontId="3" fillId="2" borderId="2" xfId="2" applyFill="1" applyBorder="1" applyAlignment="1">
      <alignment horizontal="left"/>
    </xf>
    <xf numFmtId="0" fontId="2" fillId="0" borderId="0" xfId="0" applyFont="1" applyAlignment="1">
      <alignment horizontal="center" vertical="center"/>
    </xf>
    <xf numFmtId="0" fontId="2" fillId="0" borderId="1" xfId="0" applyFont="1" applyBorder="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5" fillId="0" borderId="2" xfId="0" applyFont="1" applyBorder="1" applyAlignment="1">
      <alignment horizontal="center" vertical="center"/>
    </xf>
    <xf numFmtId="49" fontId="5" fillId="3" borderId="3" xfId="0" applyNumberFormat="1" applyFont="1" applyFill="1" applyBorder="1" applyAlignment="1">
      <alignment horizontal="left" vertical="center"/>
    </xf>
    <xf numFmtId="49" fontId="5" fillId="3" borderId="4" xfId="0" applyNumberFormat="1" applyFont="1" applyFill="1" applyBorder="1" applyAlignment="1">
      <alignment horizontal="left" vertical="center"/>
    </xf>
    <xf numFmtId="49" fontId="5" fillId="3" borderId="5" xfId="0" applyNumberFormat="1" applyFont="1" applyFill="1" applyBorder="1" applyAlignment="1">
      <alignment horizontal="left" vertical="center"/>
    </xf>
    <xf numFmtId="14" fontId="5" fillId="3" borderId="2" xfId="0" applyNumberFormat="1" applyFont="1" applyFill="1" applyBorder="1" applyAlignment="1">
      <alignment horizontal="center" vertical="center"/>
    </xf>
    <xf numFmtId="0" fontId="6" fillId="0" borderId="2" xfId="0" applyFont="1" applyBorder="1" applyAlignment="1">
      <alignment horizontal="center"/>
    </xf>
    <xf numFmtId="164" fontId="5" fillId="3" borderId="2" xfId="0" applyNumberFormat="1" applyFont="1" applyFill="1" applyBorder="1" applyAlignment="1">
      <alignment horizontal="center" vertical="center"/>
    </xf>
    <xf numFmtId="165" fontId="5" fillId="3" borderId="2" xfId="0" applyNumberFormat="1" applyFont="1" applyFill="1" applyBorder="1" applyAlignment="1">
      <alignment horizontal="center"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17" fontId="5" fillId="3" borderId="3" xfId="1" applyNumberFormat="1" applyFont="1" applyFill="1" applyBorder="1" applyAlignment="1">
      <alignment horizontal="left" vertical="center"/>
    </xf>
    <xf numFmtId="17" fontId="5" fillId="3" borderId="4" xfId="1" applyNumberFormat="1" applyFont="1" applyFill="1" applyBorder="1" applyAlignment="1">
      <alignment horizontal="left" vertical="center"/>
    </xf>
    <xf numFmtId="17" fontId="5" fillId="3" borderId="5" xfId="1" applyNumberFormat="1" applyFont="1" applyFill="1" applyBorder="1" applyAlignment="1">
      <alignment horizontal="left" vertical="center"/>
    </xf>
    <xf numFmtId="0" fontId="5" fillId="3" borderId="2" xfId="0" applyFont="1" applyFill="1" applyBorder="1" applyAlignment="1">
      <alignment horizontal="left" vertical="center" wrapText="1"/>
    </xf>
    <xf numFmtId="0" fontId="6" fillId="0" borderId="2" xfId="0" applyFont="1" applyBorder="1"/>
    <xf numFmtId="0" fontId="5" fillId="0" borderId="2" xfId="0" applyFont="1" applyBorder="1" applyAlignment="1">
      <alignment horizontal="left" vertical="center"/>
    </xf>
    <xf numFmtId="0" fontId="5" fillId="3" borderId="2" xfId="2" applyFont="1" applyFill="1" applyBorder="1" applyAlignment="1">
      <alignment horizontal="lef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49" fontId="5" fillId="3" borderId="2" xfId="0" applyNumberFormat="1" applyFont="1" applyFill="1" applyBorder="1" applyAlignment="1">
      <alignment horizontal="center" vertical="center" wrapText="1"/>
    </xf>
    <xf numFmtId="165" fontId="5" fillId="3" borderId="3" xfId="0" applyNumberFormat="1" applyFont="1" applyFill="1" applyBorder="1" applyAlignment="1">
      <alignment horizontal="center" vertical="center" wrapText="1"/>
    </xf>
    <xf numFmtId="165" fontId="5" fillId="3" borderId="5" xfId="0" applyNumberFormat="1" applyFont="1" applyFill="1" applyBorder="1" applyAlignment="1">
      <alignment horizontal="center" vertical="center" wrapText="1"/>
    </xf>
    <xf numFmtId="0" fontId="5" fillId="3" borderId="2" xfId="0" applyFont="1" applyFill="1" applyBorder="1" applyAlignment="1">
      <alignment horizontal="center" vertical="center" wrapText="1"/>
    </xf>
    <xf numFmtId="165" fontId="5" fillId="3" borderId="2" xfId="0" applyNumberFormat="1" applyFont="1" applyFill="1" applyBorder="1" applyAlignment="1">
      <alignment horizontal="right" vertical="center" wrapText="1"/>
    </xf>
    <xf numFmtId="165" fontId="5" fillId="3" borderId="2" xfId="0" applyNumberFormat="1" applyFont="1" applyFill="1" applyBorder="1" applyAlignment="1">
      <alignment horizontal="center" vertical="center" wrapText="1"/>
    </xf>
    <xf numFmtId="0" fontId="12" fillId="2" borderId="2" xfId="2" applyFont="1" applyFill="1" applyBorder="1" applyAlignment="1">
      <alignment horizontal="center" vertical="top" wrapText="1"/>
    </xf>
    <xf numFmtId="0" fontId="13" fillId="2" borderId="0" xfId="2" applyFont="1" applyFill="1" applyAlignment="1">
      <alignment horizontal="center" vertical="top" wrapText="1"/>
    </xf>
    <xf numFmtId="0" fontId="7" fillId="2" borderId="0" xfId="2" applyFont="1" applyFill="1" applyAlignment="1">
      <alignment horizontal="center" wrapText="1"/>
    </xf>
    <xf numFmtId="0" fontId="8" fillId="2" borderId="2" xfId="2" applyFont="1" applyFill="1" applyBorder="1" applyAlignment="1">
      <alignment horizontal="center" vertical="center" wrapText="1"/>
    </xf>
    <xf numFmtId="0" fontId="14" fillId="2" borderId="2" xfId="2" applyFont="1" applyFill="1" applyBorder="1" applyAlignment="1">
      <alignment horizontal="center" vertical="center"/>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7" fillId="2" borderId="6" xfId="2" applyFont="1" applyFill="1" applyBorder="1" applyAlignment="1">
      <alignment horizontal="center" wrapText="1"/>
    </xf>
    <xf numFmtId="0" fontId="8" fillId="2" borderId="3" xfId="2" applyFont="1" applyFill="1" applyBorder="1" applyAlignment="1">
      <alignment horizontal="center" vertical="center" wrapText="1"/>
    </xf>
    <xf numFmtId="0" fontId="8" fillId="2" borderId="4" xfId="2" applyFont="1" applyFill="1" applyBorder="1" applyAlignment="1">
      <alignment horizontal="center" vertical="center" wrapText="1"/>
    </xf>
    <xf numFmtId="0" fontId="8" fillId="2" borderId="5" xfId="2" applyFont="1" applyFill="1" applyBorder="1" applyAlignment="1">
      <alignment horizontal="center" vertical="center" wrapText="1"/>
    </xf>
    <xf numFmtId="0" fontId="8" fillId="2" borderId="7" xfId="2" applyFont="1" applyFill="1" applyBorder="1" applyAlignment="1">
      <alignment horizontal="center" vertical="top" wrapText="1"/>
    </xf>
  </cellXfs>
  <cellStyles count="4">
    <cellStyle name="Normal" xfId="0" builtinId="0"/>
    <cellStyle name="Normal 2" xfId="2" xr:uid="{87A976BC-A9F0-4400-A6C4-639B53D07167}"/>
    <cellStyle name="Porcentagem" xfId="3" builtinId="5"/>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35719</xdr:rowOff>
    </xdr:from>
    <xdr:to>
      <xdr:col>2</xdr:col>
      <xdr:colOff>443975</xdr:colOff>
      <xdr:row>3</xdr:row>
      <xdr:rowOff>190500</xdr:rowOff>
    </xdr:to>
    <xdr:pic>
      <xdr:nvPicPr>
        <xdr:cNvPr id="2" name="Imagem 1">
          <a:extLst>
            <a:ext uri="{FF2B5EF4-FFF2-40B4-BE49-F238E27FC236}">
              <a16:creationId xmlns:a16="http://schemas.microsoft.com/office/drawing/2014/main" id="{CC68139F-14CC-48D7-94CC-E8395B1ACF36}"/>
            </a:ext>
          </a:extLst>
        </xdr:cNvPr>
        <xdr:cNvPicPr>
          <a:picLocks noChangeAspect="1"/>
        </xdr:cNvPicPr>
      </xdr:nvPicPr>
      <xdr:blipFill>
        <a:blip xmlns:r="http://schemas.openxmlformats.org/officeDocument/2006/relationships" r:embed="rId1"/>
        <a:stretch>
          <a:fillRect/>
        </a:stretch>
      </xdr:blipFill>
      <xdr:spPr>
        <a:xfrm>
          <a:off x="0" y="35719"/>
          <a:ext cx="1596500" cy="7167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35719</xdr:rowOff>
    </xdr:from>
    <xdr:to>
      <xdr:col>2</xdr:col>
      <xdr:colOff>443975</xdr:colOff>
      <xdr:row>3</xdr:row>
      <xdr:rowOff>190500</xdr:rowOff>
    </xdr:to>
    <xdr:pic>
      <xdr:nvPicPr>
        <xdr:cNvPr id="2" name="Imagem 1">
          <a:extLst>
            <a:ext uri="{FF2B5EF4-FFF2-40B4-BE49-F238E27FC236}">
              <a16:creationId xmlns:a16="http://schemas.microsoft.com/office/drawing/2014/main" id="{49DA0621-DE24-456F-BC02-F84917A27D71}"/>
            </a:ext>
          </a:extLst>
        </xdr:cNvPr>
        <xdr:cNvPicPr>
          <a:picLocks noChangeAspect="1"/>
        </xdr:cNvPicPr>
      </xdr:nvPicPr>
      <xdr:blipFill>
        <a:blip xmlns:r="http://schemas.openxmlformats.org/officeDocument/2006/relationships" r:embed="rId1"/>
        <a:stretch>
          <a:fillRect/>
        </a:stretch>
      </xdr:blipFill>
      <xdr:spPr>
        <a:xfrm>
          <a:off x="0" y="35719"/>
          <a:ext cx="1596500" cy="71675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35719</xdr:rowOff>
    </xdr:from>
    <xdr:to>
      <xdr:col>2</xdr:col>
      <xdr:colOff>443975</xdr:colOff>
      <xdr:row>3</xdr:row>
      <xdr:rowOff>190500</xdr:rowOff>
    </xdr:to>
    <xdr:pic>
      <xdr:nvPicPr>
        <xdr:cNvPr id="2" name="Imagem 1">
          <a:extLst>
            <a:ext uri="{FF2B5EF4-FFF2-40B4-BE49-F238E27FC236}">
              <a16:creationId xmlns:a16="http://schemas.microsoft.com/office/drawing/2014/main" id="{5431E7AF-5880-40AD-A1F8-BDD3A83812A6}"/>
            </a:ext>
          </a:extLst>
        </xdr:cNvPr>
        <xdr:cNvPicPr>
          <a:picLocks noChangeAspect="1"/>
        </xdr:cNvPicPr>
      </xdr:nvPicPr>
      <xdr:blipFill>
        <a:blip xmlns:r="http://schemas.openxmlformats.org/officeDocument/2006/relationships" r:embed="rId1"/>
        <a:stretch>
          <a:fillRect/>
        </a:stretch>
      </xdr:blipFill>
      <xdr:spPr>
        <a:xfrm>
          <a:off x="0" y="35719"/>
          <a:ext cx="1596500" cy="71675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35719</xdr:rowOff>
    </xdr:from>
    <xdr:to>
      <xdr:col>2</xdr:col>
      <xdr:colOff>443975</xdr:colOff>
      <xdr:row>3</xdr:row>
      <xdr:rowOff>190500</xdr:rowOff>
    </xdr:to>
    <xdr:pic>
      <xdr:nvPicPr>
        <xdr:cNvPr id="2" name="Imagem 1">
          <a:extLst>
            <a:ext uri="{FF2B5EF4-FFF2-40B4-BE49-F238E27FC236}">
              <a16:creationId xmlns:a16="http://schemas.microsoft.com/office/drawing/2014/main" id="{2871BB92-9BB7-4515-A9FE-BF6534E0C402}"/>
            </a:ext>
          </a:extLst>
        </xdr:cNvPr>
        <xdr:cNvPicPr>
          <a:picLocks noChangeAspect="1"/>
        </xdr:cNvPicPr>
      </xdr:nvPicPr>
      <xdr:blipFill>
        <a:blip xmlns:r="http://schemas.openxmlformats.org/officeDocument/2006/relationships" r:embed="rId1"/>
        <a:stretch>
          <a:fillRect/>
        </a:stretch>
      </xdr:blipFill>
      <xdr:spPr>
        <a:xfrm>
          <a:off x="0" y="35719"/>
          <a:ext cx="1596500" cy="71675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35719</xdr:rowOff>
    </xdr:from>
    <xdr:to>
      <xdr:col>2</xdr:col>
      <xdr:colOff>443975</xdr:colOff>
      <xdr:row>3</xdr:row>
      <xdr:rowOff>190500</xdr:rowOff>
    </xdr:to>
    <xdr:pic>
      <xdr:nvPicPr>
        <xdr:cNvPr id="2" name="Imagem 1">
          <a:extLst>
            <a:ext uri="{FF2B5EF4-FFF2-40B4-BE49-F238E27FC236}">
              <a16:creationId xmlns:a16="http://schemas.microsoft.com/office/drawing/2014/main" id="{EC4A70A4-26C9-4B42-B045-50667E379975}"/>
            </a:ext>
          </a:extLst>
        </xdr:cNvPr>
        <xdr:cNvPicPr>
          <a:picLocks noChangeAspect="1"/>
        </xdr:cNvPicPr>
      </xdr:nvPicPr>
      <xdr:blipFill>
        <a:blip xmlns:r="http://schemas.openxmlformats.org/officeDocument/2006/relationships" r:embed="rId1"/>
        <a:stretch>
          <a:fillRect/>
        </a:stretch>
      </xdr:blipFill>
      <xdr:spPr>
        <a:xfrm>
          <a:off x="0" y="35719"/>
          <a:ext cx="1596500" cy="71675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35719</xdr:rowOff>
    </xdr:from>
    <xdr:to>
      <xdr:col>2</xdr:col>
      <xdr:colOff>443975</xdr:colOff>
      <xdr:row>3</xdr:row>
      <xdr:rowOff>190500</xdr:rowOff>
    </xdr:to>
    <xdr:pic>
      <xdr:nvPicPr>
        <xdr:cNvPr id="2" name="Imagem 1">
          <a:extLst>
            <a:ext uri="{FF2B5EF4-FFF2-40B4-BE49-F238E27FC236}">
              <a16:creationId xmlns:a16="http://schemas.microsoft.com/office/drawing/2014/main" id="{00C48713-E46D-452A-975D-ED2604857AF7}"/>
            </a:ext>
          </a:extLst>
        </xdr:cNvPr>
        <xdr:cNvPicPr>
          <a:picLocks noChangeAspect="1"/>
        </xdr:cNvPicPr>
      </xdr:nvPicPr>
      <xdr:blipFill>
        <a:blip xmlns:r="http://schemas.openxmlformats.org/officeDocument/2006/relationships" r:embed="rId1"/>
        <a:stretch>
          <a:fillRect/>
        </a:stretch>
      </xdr:blipFill>
      <xdr:spPr>
        <a:xfrm>
          <a:off x="0" y="35719"/>
          <a:ext cx="1596500" cy="71675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35719</xdr:rowOff>
    </xdr:from>
    <xdr:to>
      <xdr:col>2</xdr:col>
      <xdr:colOff>443975</xdr:colOff>
      <xdr:row>3</xdr:row>
      <xdr:rowOff>190500</xdr:rowOff>
    </xdr:to>
    <xdr:pic>
      <xdr:nvPicPr>
        <xdr:cNvPr id="2" name="Imagem 1">
          <a:extLst>
            <a:ext uri="{FF2B5EF4-FFF2-40B4-BE49-F238E27FC236}">
              <a16:creationId xmlns:a16="http://schemas.microsoft.com/office/drawing/2014/main" id="{56A99833-BD15-48F0-9BD1-5653AB88FB81}"/>
            </a:ext>
          </a:extLst>
        </xdr:cNvPr>
        <xdr:cNvPicPr>
          <a:picLocks noChangeAspect="1"/>
        </xdr:cNvPicPr>
      </xdr:nvPicPr>
      <xdr:blipFill>
        <a:blip xmlns:r="http://schemas.openxmlformats.org/officeDocument/2006/relationships" r:embed="rId1"/>
        <a:stretch>
          <a:fillRect/>
        </a:stretch>
      </xdr:blipFill>
      <xdr:spPr>
        <a:xfrm>
          <a:off x="0" y="35719"/>
          <a:ext cx="1596500" cy="71675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Documents\Prefeitura\Creche%20Silvana%20Braga\BM%20Creche%20Silvana%20Braga.xlsx" TargetMode="External"/><Relationship Id="rId1" Type="http://schemas.openxmlformats.org/officeDocument/2006/relationships/externalLinkPath" Target="/Documents/Prefeitura/Creche%20Silvana%20Braga/BM%20Creche%20Silvana%20Brag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M 01"/>
      <sheetName val="Memória 01"/>
      <sheetName val="BM 02"/>
      <sheetName val="Memória 02"/>
      <sheetName val="BM 03"/>
      <sheetName val="Memória 03"/>
      <sheetName val="BM 04"/>
      <sheetName val="Memória 04"/>
      <sheetName val="BM 05"/>
      <sheetName val="Memória 05"/>
      <sheetName val="BM 06"/>
      <sheetName val="Memória 06"/>
      <sheetName val="BM 07"/>
      <sheetName val="Memória 07"/>
      <sheetName val="BM 08"/>
      <sheetName val="Memória 08"/>
      <sheetName val="BM 09"/>
      <sheetName val="Memória 09"/>
      <sheetName val="Quantitativos"/>
      <sheetName val="Replanihamento"/>
      <sheetName val="Aditivo"/>
      <sheetName val="Planilha replanilhamento"/>
      <sheetName val="CRNOGRAMA"/>
      <sheetName val="ATESTADO"/>
      <sheetName val="Planilha orçamentaria convenio"/>
    </sheetNames>
    <sheetDataSet>
      <sheetData sheetId="0">
        <row r="19">
          <cell r="K19">
            <v>2.4900000000000002</v>
          </cell>
        </row>
        <row r="20">
          <cell r="K20">
            <v>12</v>
          </cell>
        </row>
        <row r="21">
          <cell r="K21">
            <v>101.16000000000003</v>
          </cell>
        </row>
        <row r="22">
          <cell r="K22">
            <v>222.59</v>
          </cell>
        </row>
        <row r="24">
          <cell r="K24">
            <v>28.88</v>
          </cell>
        </row>
        <row r="25">
          <cell r="K25">
            <v>52.16</v>
          </cell>
        </row>
        <row r="28">
          <cell r="K28">
            <v>5.16</v>
          </cell>
        </row>
        <row r="29">
          <cell r="K29">
            <v>96.48</v>
          </cell>
        </row>
        <row r="30">
          <cell r="K30">
            <v>630.6</v>
          </cell>
        </row>
        <row r="31">
          <cell r="K31">
            <v>235.2</v>
          </cell>
        </row>
        <row r="32">
          <cell r="K32">
            <v>220.31</v>
          </cell>
        </row>
        <row r="33">
          <cell r="K33">
            <v>18.100000000000001</v>
          </cell>
        </row>
        <row r="34">
          <cell r="K34">
            <v>7.6</v>
          </cell>
        </row>
        <row r="35">
          <cell r="K35">
            <v>277.10000000000002</v>
          </cell>
        </row>
        <row r="36">
          <cell r="K36">
            <v>23.28</v>
          </cell>
        </row>
        <row r="37">
          <cell r="K37">
            <v>23.28</v>
          </cell>
        </row>
        <row r="40">
          <cell r="K40">
            <v>0</v>
          </cell>
        </row>
        <row r="41">
          <cell r="K41">
            <v>0</v>
          </cell>
        </row>
        <row r="42">
          <cell r="K42">
            <v>0</v>
          </cell>
        </row>
        <row r="43">
          <cell r="K43">
            <v>0</v>
          </cell>
        </row>
        <row r="44">
          <cell r="K44">
            <v>0</v>
          </cell>
        </row>
        <row r="45">
          <cell r="K45">
            <v>0</v>
          </cell>
        </row>
        <row r="46">
          <cell r="K46">
            <v>0</v>
          </cell>
        </row>
        <row r="47">
          <cell r="K47">
            <v>0</v>
          </cell>
        </row>
        <row r="48">
          <cell r="K48">
            <v>0</v>
          </cell>
        </row>
        <row r="49">
          <cell r="K49">
            <v>0</v>
          </cell>
        </row>
        <row r="50">
          <cell r="K50">
            <v>0</v>
          </cell>
        </row>
        <row r="51">
          <cell r="K51">
            <v>0</v>
          </cell>
        </row>
        <row r="52">
          <cell r="K52">
            <v>0</v>
          </cell>
        </row>
        <row r="53">
          <cell r="K53">
            <v>0</v>
          </cell>
        </row>
        <row r="54">
          <cell r="K54">
            <v>0</v>
          </cell>
        </row>
        <row r="55">
          <cell r="K55">
            <v>0</v>
          </cell>
        </row>
        <row r="58">
          <cell r="K58">
            <v>0</v>
          </cell>
        </row>
        <row r="60">
          <cell r="K60">
            <v>0</v>
          </cell>
        </row>
        <row r="61">
          <cell r="K61">
            <v>0</v>
          </cell>
        </row>
        <row r="62">
          <cell r="K62">
            <v>0</v>
          </cell>
        </row>
        <row r="65">
          <cell r="K65">
            <v>0</v>
          </cell>
        </row>
        <row r="67">
          <cell r="K67">
            <v>0</v>
          </cell>
        </row>
        <row r="69">
          <cell r="K69">
            <v>0</v>
          </cell>
        </row>
        <row r="70">
          <cell r="K70">
            <v>0</v>
          </cell>
        </row>
        <row r="72">
          <cell r="K72">
            <v>0</v>
          </cell>
        </row>
        <row r="73">
          <cell r="K73">
            <v>0</v>
          </cell>
        </row>
        <row r="74">
          <cell r="K74">
            <v>0</v>
          </cell>
        </row>
        <row r="75">
          <cell r="K75">
            <v>0</v>
          </cell>
        </row>
        <row r="77">
          <cell r="K77">
            <v>0</v>
          </cell>
        </row>
        <row r="78">
          <cell r="K78">
            <v>213.98</v>
          </cell>
        </row>
        <row r="80">
          <cell r="K80">
            <v>0</v>
          </cell>
        </row>
        <row r="81">
          <cell r="K81">
            <v>0</v>
          </cell>
        </row>
        <row r="82">
          <cell r="K82">
            <v>0</v>
          </cell>
        </row>
        <row r="83">
          <cell r="K83">
            <v>0</v>
          </cell>
        </row>
        <row r="84">
          <cell r="K84">
            <v>0</v>
          </cell>
        </row>
        <row r="85">
          <cell r="K85">
            <v>0</v>
          </cell>
        </row>
        <row r="86">
          <cell r="K86">
            <v>0</v>
          </cell>
        </row>
        <row r="87">
          <cell r="K87">
            <v>0</v>
          </cell>
        </row>
        <row r="88">
          <cell r="K88">
            <v>0</v>
          </cell>
        </row>
        <row r="90">
          <cell r="K90">
            <v>0</v>
          </cell>
        </row>
        <row r="91">
          <cell r="K91">
            <v>0</v>
          </cell>
        </row>
        <row r="92">
          <cell r="K92">
            <v>0</v>
          </cell>
        </row>
        <row r="93">
          <cell r="K93">
            <v>0</v>
          </cell>
        </row>
        <row r="94">
          <cell r="K94">
            <v>0</v>
          </cell>
        </row>
        <row r="95">
          <cell r="K95">
            <v>0</v>
          </cell>
        </row>
        <row r="96">
          <cell r="K96">
            <v>0</v>
          </cell>
        </row>
        <row r="97">
          <cell r="K97">
            <v>0</v>
          </cell>
        </row>
        <row r="98">
          <cell r="K98">
            <v>0</v>
          </cell>
        </row>
        <row r="99">
          <cell r="K99">
            <v>0</v>
          </cell>
        </row>
        <row r="101">
          <cell r="K101">
            <v>0</v>
          </cell>
        </row>
        <row r="102">
          <cell r="K102">
            <v>0</v>
          </cell>
        </row>
        <row r="103">
          <cell r="K103">
            <v>0</v>
          </cell>
        </row>
        <row r="105">
          <cell r="K105">
            <v>0</v>
          </cell>
        </row>
        <row r="106">
          <cell r="K106">
            <v>0</v>
          </cell>
        </row>
        <row r="107">
          <cell r="K107">
            <v>0</v>
          </cell>
        </row>
        <row r="108">
          <cell r="K108">
            <v>0</v>
          </cell>
        </row>
        <row r="109">
          <cell r="K109">
            <v>0</v>
          </cell>
        </row>
        <row r="110">
          <cell r="K110">
            <v>0</v>
          </cell>
        </row>
        <row r="112">
          <cell r="K112">
            <v>0</v>
          </cell>
        </row>
        <row r="113">
          <cell r="K113">
            <v>0</v>
          </cell>
        </row>
        <row r="114">
          <cell r="K114">
            <v>0</v>
          </cell>
        </row>
        <row r="115">
          <cell r="K115">
            <v>0</v>
          </cell>
        </row>
        <row r="116">
          <cell r="K116">
            <v>0</v>
          </cell>
        </row>
        <row r="117">
          <cell r="K117">
            <v>0</v>
          </cell>
        </row>
        <row r="118">
          <cell r="K118">
            <v>0</v>
          </cell>
        </row>
        <row r="119">
          <cell r="K119">
            <v>0</v>
          </cell>
        </row>
        <row r="120">
          <cell r="K120">
            <v>0</v>
          </cell>
        </row>
        <row r="121">
          <cell r="K121">
            <v>0</v>
          </cell>
        </row>
        <row r="122">
          <cell r="K122">
            <v>0</v>
          </cell>
        </row>
        <row r="123">
          <cell r="K123">
            <v>0</v>
          </cell>
        </row>
        <row r="124">
          <cell r="K124">
            <v>0</v>
          </cell>
        </row>
        <row r="125">
          <cell r="K125">
            <v>0</v>
          </cell>
        </row>
        <row r="126">
          <cell r="K126">
            <v>0</v>
          </cell>
        </row>
        <row r="127">
          <cell r="K127">
            <v>0</v>
          </cell>
        </row>
        <row r="128">
          <cell r="K128">
            <v>0</v>
          </cell>
        </row>
        <row r="129">
          <cell r="K129">
            <v>0</v>
          </cell>
        </row>
        <row r="130">
          <cell r="K130">
            <v>0</v>
          </cell>
        </row>
        <row r="131">
          <cell r="K131">
            <v>0</v>
          </cell>
        </row>
        <row r="132">
          <cell r="K132">
            <v>0</v>
          </cell>
        </row>
        <row r="133">
          <cell r="K133">
            <v>0</v>
          </cell>
        </row>
        <row r="134">
          <cell r="K134">
            <v>0</v>
          </cell>
        </row>
        <row r="135">
          <cell r="K135">
            <v>0</v>
          </cell>
        </row>
        <row r="136">
          <cell r="K136">
            <v>0</v>
          </cell>
        </row>
        <row r="137">
          <cell r="K137">
            <v>0</v>
          </cell>
        </row>
        <row r="138">
          <cell r="K138">
            <v>0</v>
          </cell>
        </row>
        <row r="139">
          <cell r="K139">
            <v>0</v>
          </cell>
        </row>
        <row r="140">
          <cell r="K140">
            <v>0</v>
          </cell>
        </row>
        <row r="141">
          <cell r="K141">
            <v>0</v>
          </cell>
        </row>
        <row r="142">
          <cell r="K142">
            <v>0</v>
          </cell>
        </row>
        <row r="143">
          <cell r="K143">
            <v>0</v>
          </cell>
        </row>
        <row r="144">
          <cell r="K144">
            <v>0</v>
          </cell>
        </row>
        <row r="145">
          <cell r="K145">
            <v>0</v>
          </cell>
        </row>
        <row r="146">
          <cell r="K146">
            <v>0</v>
          </cell>
        </row>
        <row r="147">
          <cell r="K147">
            <v>0</v>
          </cell>
        </row>
        <row r="149">
          <cell r="K149">
            <v>0</v>
          </cell>
        </row>
        <row r="150">
          <cell r="K150">
            <v>0</v>
          </cell>
        </row>
        <row r="151">
          <cell r="K151">
            <v>0</v>
          </cell>
        </row>
        <row r="152">
          <cell r="K152">
            <v>0</v>
          </cell>
        </row>
        <row r="153">
          <cell r="K153">
            <v>0</v>
          </cell>
        </row>
        <row r="154">
          <cell r="K154">
            <v>0</v>
          </cell>
        </row>
        <row r="155">
          <cell r="K155">
            <v>0</v>
          </cell>
        </row>
        <row r="156">
          <cell r="K156">
            <v>0</v>
          </cell>
        </row>
        <row r="157">
          <cell r="K157">
            <v>0</v>
          </cell>
        </row>
        <row r="158">
          <cell r="K158">
            <v>0</v>
          </cell>
        </row>
        <row r="159">
          <cell r="K159">
            <v>0</v>
          </cell>
        </row>
        <row r="161">
          <cell r="K161">
            <v>0</v>
          </cell>
        </row>
        <row r="162">
          <cell r="K162">
            <v>0</v>
          </cell>
        </row>
        <row r="163">
          <cell r="K163">
            <v>0</v>
          </cell>
        </row>
        <row r="164">
          <cell r="K164">
            <v>0</v>
          </cell>
        </row>
        <row r="165">
          <cell r="K165">
            <v>0</v>
          </cell>
        </row>
        <row r="166">
          <cell r="K166">
            <v>0</v>
          </cell>
        </row>
        <row r="167">
          <cell r="K167">
            <v>0</v>
          </cell>
        </row>
        <row r="170">
          <cell r="K170">
            <v>0</v>
          </cell>
        </row>
        <row r="171">
          <cell r="K171">
            <v>0</v>
          </cell>
        </row>
        <row r="172">
          <cell r="K172">
            <v>0</v>
          </cell>
        </row>
        <row r="173">
          <cell r="K173">
            <v>0</v>
          </cell>
        </row>
        <row r="174">
          <cell r="K174">
            <v>0</v>
          </cell>
        </row>
        <row r="175">
          <cell r="K175">
            <v>0</v>
          </cell>
        </row>
        <row r="177">
          <cell r="K177">
            <v>0</v>
          </cell>
        </row>
        <row r="178">
          <cell r="K178">
            <v>0</v>
          </cell>
        </row>
        <row r="179">
          <cell r="K179">
            <v>0</v>
          </cell>
        </row>
        <row r="180">
          <cell r="K180">
            <v>0</v>
          </cell>
        </row>
        <row r="181">
          <cell r="K181">
            <v>0</v>
          </cell>
        </row>
        <row r="182">
          <cell r="K182">
            <v>0</v>
          </cell>
        </row>
        <row r="184">
          <cell r="K184">
            <v>0</v>
          </cell>
        </row>
        <row r="185">
          <cell r="K185">
            <v>0</v>
          </cell>
        </row>
        <row r="186">
          <cell r="K186">
            <v>0</v>
          </cell>
        </row>
        <row r="187">
          <cell r="K187">
            <v>0</v>
          </cell>
        </row>
        <row r="188">
          <cell r="K188">
            <v>0</v>
          </cell>
        </row>
        <row r="189">
          <cell r="K189">
            <v>0</v>
          </cell>
        </row>
        <row r="190">
          <cell r="K190">
            <v>0</v>
          </cell>
        </row>
        <row r="191">
          <cell r="K191">
            <v>0</v>
          </cell>
        </row>
        <row r="192">
          <cell r="K192">
            <v>0</v>
          </cell>
        </row>
        <row r="193">
          <cell r="K193">
            <v>0</v>
          </cell>
        </row>
        <row r="195">
          <cell r="K195">
            <v>0</v>
          </cell>
        </row>
        <row r="196">
          <cell r="K196">
            <v>0</v>
          </cell>
        </row>
        <row r="197">
          <cell r="K197">
            <v>0</v>
          </cell>
        </row>
        <row r="198">
          <cell r="K198">
            <v>0</v>
          </cell>
        </row>
        <row r="199">
          <cell r="K199">
            <v>0</v>
          </cell>
        </row>
      </sheetData>
      <sheetData sheetId="1">
        <row r="6">
          <cell r="E6">
            <v>2.4900000000000002</v>
          </cell>
        </row>
        <row r="7">
          <cell r="E7">
            <v>12</v>
          </cell>
        </row>
        <row r="8">
          <cell r="E8">
            <v>101.16000000000003</v>
          </cell>
        </row>
        <row r="9">
          <cell r="E9">
            <v>222.59</v>
          </cell>
        </row>
        <row r="11">
          <cell r="E11">
            <v>28.88</v>
          </cell>
        </row>
        <row r="12">
          <cell r="E12">
            <v>52.16</v>
          </cell>
        </row>
        <row r="15">
          <cell r="E15">
            <v>5.16</v>
          </cell>
        </row>
        <row r="16">
          <cell r="E16">
            <v>96.48</v>
          </cell>
        </row>
        <row r="17">
          <cell r="E17">
            <v>630.6</v>
          </cell>
        </row>
        <row r="18">
          <cell r="E18">
            <v>235.2</v>
          </cell>
        </row>
        <row r="19">
          <cell r="E19">
            <v>220.31</v>
          </cell>
        </row>
        <row r="20">
          <cell r="E20">
            <v>18.100000000000001</v>
          </cell>
        </row>
        <row r="21">
          <cell r="E21">
            <v>7.6</v>
          </cell>
        </row>
        <row r="22">
          <cell r="E22">
            <v>277.10000000000002</v>
          </cell>
        </row>
        <row r="23">
          <cell r="E23">
            <v>23.28</v>
          </cell>
        </row>
        <row r="24">
          <cell r="E24">
            <v>23.28</v>
          </cell>
        </row>
        <row r="65">
          <cell r="E65">
            <v>213.98</v>
          </cell>
        </row>
      </sheetData>
      <sheetData sheetId="2">
        <row r="19">
          <cell r="K19">
            <v>2.4900000000000002</v>
          </cell>
        </row>
        <row r="20">
          <cell r="K20">
            <v>12</v>
          </cell>
        </row>
        <row r="21">
          <cell r="K21">
            <v>101.16000000000003</v>
          </cell>
        </row>
        <row r="22">
          <cell r="K22">
            <v>222.59</v>
          </cell>
        </row>
        <row r="24">
          <cell r="K24">
            <v>28.88</v>
          </cell>
        </row>
        <row r="25">
          <cell r="K25">
            <v>52.16</v>
          </cell>
        </row>
        <row r="28">
          <cell r="K28">
            <v>5.16</v>
          </cell>
        </row>
        <row r="29">
          <cell r="K29">
            <v>96.48</v>
          </cell>
        </row>
        <row r="30">
          <cell r="K30">
            <v>630.6</v>
          </cell>
        </row>
        <row r="31">
          <cell r="K31">
            <v>235.2</v>
          </cell>
        </row>
        <row r="32">
          <cell r="K32">
            <v>220.31</v>
          </cell>
        </row>
        <row r="33">
          <cell r="K33">
            <v>18.100000000000001</v>
          </cell>
        </row>
        <row r="34">
          <cell r="K34">
            <v>7.6</v>
          </cell>
        </row>
        <row r="35">
          <cell r="K35">
            <v>277.10000000000002</v>
          </cell>
        </row>
        <row r="36">
          <cell r="K36">
            <v>23.28</v>
          </cell>
        </row>
        <row r="37">
          <cell r="K37">
            <v>23.28</v>
          </cell>
        </row>
        <row r="40">
          <cell r="K40">
            <v>264.23</v>
          </cell>
        </row>
        <row r="41">
          <cell r="K41">
            <v>163.5</v>
          </cell>
        </row>
        <row r="42">
          <cell r="K42">
            <v>0</v>
          </cell>
        </row>
        <row r="43">
          <cell r="K43">
            <v>463.3</v>
          </cell>
        </row>
        <row r="44">
          <cell r="K44">
            <v>285.3</v>
          </cell>
        </row>
        <row r="45">
          <cell r="K45">
            <v>24.75</v>
          </cell>
        </row>
        <row r="46">
          <cell r="K46">
            <v>174.4</v>
          </cell>
        </row>
        <row r="47">
          <cell r="K47">
            <v>548.29999999999995</v>
          </cell>
        </row>
        <row r="48">
          <cell r="K48">
            <v>77.8</v>
          </cell>
        </row>
        <row r="49">
          <cell r="K49">
            <v>40.299999999999997</v>
          </cell>
        </row>
        <row r="50">
          <cell r="K50">
            <v>0</v>
          </cell>
        </row>
        <row r="51">
          <cell r="K51">
            <v>0</v>
          </cell>
        </row>
        <row r="52">
          <cell r="K52">
            <v>0</v>
          </cell>
        </row>
        <row r="53">
          <cell r="K53">
            <v>39.32</v>
          </cell>
        </row>
        <row r="54">
          <cell r="K54">
            <v>64.2</v>
          </cell>
        </row>
        <row r="55">
          <cell r="K55">
            <v>0</v>
          </cell>
        </row>
        <row r="58">
          <cell r="K58">
            <v>0</v>
          </cell>
        </row>
        <row r="60">
          <cell r="K60">
            <v>434.6</v>
          </cell>
        </row>
        <row r="61">
          <cell r="K61">
            <v>0</v>
          </cell>
        </row>
        <row r="62">
          <cell r="K62">
            <v>0</v>
          </cell>
        </row>
        <row r="65">
          <cell r="K65">
            <v>0</v>
          </cell>
        </row>
        <row r="67">
          <cell r="K67">
            <v>0</v>
          </cell>
        </row>
        <row r="69">
          <cell r="K69">
            <v>0</v>
          </cell>
        </row>
        <row r="70">
          <cell r="K70">
            <v>0</v>
          </cell>
        </row>
        <row r="72">
          <cell r="K72">
            <v>0</v>
          </cell>
        </row>
        <row r="73">
          <cell r="K73">
            <v>0</v>
          </cell>
        </row>
        <row r="74">
          <cell r="K74">
            <v>0</v>
          </cell>
        </row>
        <row r="75">
          <cell r="K75">
            <v>0</v>
          </cell>
        </row>
        <row r="77">
          <cell r="K77">
            <v>0</v>
          </cell>
        </row>
        <row r="78">
          <cell r="K78">
            <v>213.98</v>
          </cell>
        </row>
        <row r="80">
          <cell r="K80">
            <v>0</v>
          </cell>
        </row>
        <row r="81">
          <cell r="K81">
            <v>0</v>
          </cell>
        </row>
        <row r="82">
          <cell r="K82">
            <v>0</v>
          </cell>
        </row>
        <row r="83">
          <cell r="K83">
            <v>0</v>
          </cell>
        </row>
        <row r="84">
          <cell r="K84">
            <v>0</v>
          </cell>
        </row>
        <row r="85">
          <cell r="K85">
            <v>0</v>
          </cell>
        </row>
        <row r="86">
          <cell r="K86">
            <v>0</v>
          </cell>
        </row>
        <row r="87">
          <cell r="K87">
            <v>0</v>
          </cell>
        </row>
        <row r="88">
          <cell r="K88">
            <v>0</v>
          </cell>
        </row>
        <row r="90">
          <cell r="K90">
            <v>0</v>
          </cell>
        </row>
        <row r="91">
          <cell r="K91">
            <v>0</v>
          </cell>
        </row>
        <row r="92">
          <cell r="K92">
            <v>0</v>
          </cell>
        </row>
        <row r="93">
          <cell r="K93">
            <v>0</v>
          </cell>
        </row>
        <row r="94">
          <cell r="K94">
            <v>0</v>
          </cell>
        </row>
        <row r="95">
          <cell r="K95">
            <v>0</v>
          </cell>
        </row>
        <row r="96">
          <cell r="K96">
            <v>0</v>
          </cell>
        </row>
        <row r="97">
          <cell r="K97">
            <v>0</v>
          </cell>
        </row>
        <row r="98">
          <cell r="K98">
            <v>0</v>
          </cell>
        </row>
        <row r="99">
          <cell r="K99">
            <v>0</v>
          </cell>
        </row>
        <row r="101">
          <cell r="K101">
            <v>0</v>
          </cell>
        </row>
        <row r="102">
          <cell r="K102">
            <v>0</v>
          </cell>
        </row>
        <row r="103">
          <cell r="K103">
            <v>0</v>
          </cell>
        </row>
        <row r="105">
          <cell r="K105">
            <v>0</v>
          </cell>
        </row>
        <row r="106">
          <cell r="K106">
            <v>0</v>
          </cell>
        </row>
        <row r="107">
          <cell r="K107">
            <v>0</v>
          </cell>
        </row>
        <row r="108">
          <cell r="K108">
            <v>0</v>
          </cell>
        </row>
        <row r="109">
          <cell r="K109">
            <v>0</v>
          </cell>
        </row>
        <row r="110">
          <cell r="K110">
            <v>0</v>
          </cell>
        </row>
        <row r="112">
          <cell r="K112">
            <v>0</v>
          </cell>
        </row>
        <row r="113">
          <cell r="K113">
            <v>0</v>
          </cell>
        </row>
        <row r="114">
          <cell r="K114">
            <v>0</v>
          </cell>
        </row>
        <row r="115">
          <cell r="K115">
            <v>0</v>
          </cell>
        </row>
        <row r="116">
          <cell r="K116">
            <v>0</v>
          </cell>
        </row>
        <row r="117">
          <cell r="K117">
            <v>0</v>
          </cell>
        </row>
        <row r="118">
          <cell r="K118">
            <v>0</v>
          </cell>
        </row>
        <row r="119">
          <cell r="K119">
            <v>0</v>
          </cell>
        </row>
        <row r="120">
          <cell r="K120">
            <v>0</v>
          </cell>
        </row>
        <row r="121">
          <cell r="K121">
            <v>0</v>
          </cell>
        </row>
        <row r="122">
          <cell r="K122">
            <v>0</v>
          </cell>
        </row>
        <row r="123">
          <cell r="K123">
            <v>0</v>
          </cell>
        </row>
        <row r="124">
          <cell r="K124">
            <v>0</v>
          </cell>
        </row>
        <row r="125">
          <cell r="K125">
            <v>0</v>
          </cell>
        </row>
        <row r="126">
          <cell r="K126">
            <v>0</v>
          </cell>
        </row>
        <row r="127">
          <cell r="K127">
            <v>0</v>
          </cell>
        </row>
        <row r="128">
          <cell r="K128">
            <v>0</v>
          </cell>
        </row>
        <row r="129">
          <cell r="K129">
            <v>0</v>
          </cell>
        </row>
        <row r="130">
          <cell r="K130">
            <v>0</v>
          </cell>
        </row>
        <row r="131">
          <cell r="K131">
            <v>0</v>
          </cell>
        </row>
        <row r="132">
          <cell r="K132">
            <v>0</v>
          </cell>
        </row>
        <row r="133">
          <cell r="K133">
            <v>0</v>
          </cell>
        </row>
        <row r="134">
          <cell r="K134">
            <v>0</v>
          </cell>
        </row>
        <row r="135">
          <cell r="K135">
            <v>0</v>
          </cell>
        </row>
        <row r="136">
          <cell r="K136">
            <v>0</v>
          </cell>
        </row>
        <row r="137">
          <cell r="K137">
            <v>0</v>
          </cell>
        </row>
        <row r="138">
          <cell r="K138">
            <v>0</v>
          </cell>
        </row>
        <row r="139">
          <cell r="K139">
            <v>0</v>
          </cell>
        </row>
        <row r="140">
          <cell r="K140">
            <v>0</v>
          </cell>
        </row>
        <row r="141">
          <cell r="K141">
            <v>0</v>
          </cell>
        </row>
        <row r="142">
          <cell r="K142">
            <v>0</v>
          </cell>
        </row>
        <row r="143">
          <cell r="K143">
            <v>0</v>
          </cell>
        </row>
        <row r="144">
          <cell r="K144">
            <v>0</v>
          </cell>
        </row>
        <row r="145">
          <cell r="K145">
            <v>0</v>
          </cell>
        </row>
        <row r="146">
          <cell r="K146">
            <v>0</v>
          </cell>
        </row>
        <row r="147">
          <cell r="K147">
            <v>0</v>
          </cell>
        </row>
        <row r="149">
          <cell r="K149">
            <v>0</v>
          </cell>
        </row>
        <row r="150">
          <cell r="K150">
            <v>0</v>
          </cell>
        </row>
        <row r="151">
          <cell r="K151">
            <v>0</v>
          </cell>
        </row>
        <row r="152">
          <cell r="K152">
            <v>0</v>
          </cell>
        </row>
        <row r="153">
          <cell r="K153">
            <v>0</v>
          </cell>
        </row>
        <row r="154">
          <cell r="K154">
            <v>0</v>
          </cell>
        </row>
        <row r="155">
          <cell r="K155">
            <v>0</v>
          </cell>
        </row>
        <row r="156">
          <cell r="K156">
            <v>0</v>
          </cell>
        </row>
        <row r="157">
          <cell r="K157">
            <v>0</v>
          </cell>
        </row>
        <row r="158">
          <cell r="K158">
            <v>0</v>
          </cell>
        </row>
        <row r="159">
          <cell r="K159">
            <v>0</v>
          </cell>
        </row>
        <row r="161">
          <cell r="K161">
            <v>0</v>
          </cell>
        </row>
        <row r="162">
          <cell r="K162">
            <v>0</v>
          </cell>
        </row>
        <row r="163">
          <cell r="K163">
            <v>0</v>
          </cell>
        </row>
        <row r="164">
          <cell r="K164">
            <v>0</v>
          </cell>
        </row>
        <row r="165">
          <cell r="K165">
            <v>0</v>
          </cell>
        </row>
        <row r="166">
          <cell r="K166">
            <v>0</v>
          </cell>
        </row>
        <row r="167">
          <cell r="K167">
            <v>0</v>
          </cell>
        </row>
        <row r="170">
          <cell r="K170">
            <v>0</v>
          </cell>
        </row>
        <row r="171">
          <cell r="K171">
            <v>0</v>
          </cell>
        </row>
        <row r="172">
          <cell r="K172">
            <v>0</v>
          </cell>
        </row>
        <row r="173">
          <cell r="K173">
            <v>0</v>
          </cell>
        </row>
        <row r="174">
          <cell r="K174">
            <v>0</v>
          </cell>
        </row>
        <row r="175">
          <cell r="K175">
            <v>0</v>
          </cell>
        </row>
        <row r="177">
          <cell r="K177">
            <v>0</v>
          </cell>
        </row>
        <row r="178">
          <cell r="K178">
            <v>0</v>
          </cell>
        </row>
        <row r="179">
          <cell r="K179">
            <v>0</v>
          </cell>
        </row>
        <row r="180">
          <cell r="K180">
            <v>0</v>
          </cell>
        </row>
        <row r="181">
          <cell r="K181">
            <v>0</v>
          </cell>
        </row>
        <row r="182">
          <cell r="K182">
            <v>0</v>
          </cell>
        </row>
        <row r="184">
          <cell r="K184">
            <v>0</v>
          </cell>
        </row>
        <row r="185">
          <cell r="K185">
            <v>0</v>
          </cell>
        </row>
        <row r="186">
          <cell r="K186">
            <v>0</v>
          </cell>
        </row>
        <row r="187">
          <cell r="K187">
            <v>0</v>
          </cell>
        </row>
        <row r="188">
          <cell r="K188">
            <v>0</v>
          </cell>
        </row>
        <row r="189">
          <cell r="K189">
            <v>0</v>
          </cell>
        </row>
        <row r="190">
          <cell r="K190">
            <v>0</v>
          </cell>
        </row>
        <row r="191">
          <cell r="K191">
            <v>0</v>
          </cell>
        </row>
        <row r="192">
          <cell r="K192">
            <v>0</v>
          </cell>
        </row>
        <row r="193">
          <cell r="K193">
            <v>0</v>
          </cell>
        </row>
        <row r="195">
          <cell r="K195">
            <v>0</v>
          </cell>
        </row>
        <row r="196">
          <cell r="K196">
            <v>0</v>
          </cell>
        </row>
        <row r="197">
          <cell r="K197">
            <v>0</v>
          </cell>
        </row>
        <row r="198">
          <cell r="K198">
            <v>0</v>
          </cell>
        </row>
        <row r="199">
          <cell r="K199">
            <v>0</v>
          </cell>
        </row>
      </sheetData>
      <sheetData sheetId="3">
        <row r="27">
          <cell r="E27">
            <v>264.23</v>
          </cell>
        </row>
        <row r="28">
          <cell r="E28">
            <v>163.5</v>
          </cell>
        </row>
        <row r="30">
          <cell r="E30">
            <v>463.3</v>
          </cell>
        </row>
        <row r="31">
          <cell r="E31">
            <v>285.3</v>
          </cell>
        </row>
        <row r="32">
          <cell r="E32">
            <v>24.75</v>
          </cell>
        </row>
        <row r="33">
          <cell r="E33">
            <v>174.4</v>
          </cell>
        </row>
        <row r="34">
          <cell r="E34">
            <v>548.29999999999995</v>
          </cell>
        </row>
        <row r="35">
          <cell r="E35">
            <v>77.8</v>
          </cell>
        </row>
        <row r="36">
          <cell r="E36">
            <v>40.299999999999997</v>
          </cell>
        </row>
        <row r="40">
          <cell r="E40">
            <v>39.32</v>
          </cell>
        </row>
        <row r="41">
          <cell r="E41">
            <v>64.2</v>
          </cell>
        </row>
        <row r="47">
          <cell r="E47">
            <v>434.6</v>
          </cell>
        </row>
      </sheetData>
      <sheetData sheetId="4">
        <row r="19">
          <cell r="K19">
            <v>2.4900000000000002</v>
          </cell>
        </row>
        <row r="20">
          <cell r="K20">
            <v>12</v>
          </cell>
        </row>
        <row r="21">
          <cell r="K21">
            <v>101.16000000000003</v>
          </cell>
        </row>
        <row r="22">
          <cell r="K22">
            <v>222.59</v>
          </cell>
        </row>
        <row r="24">
          <cell r="K24">
            <v>28.88</v>
          </cell>
        </row>
        <row r="25">
          <cell r="K25">
            <v>52.16</v>
          </cell>
        </row>
        <row r="28">
          <cell r="K28">
            <v>5.16</v>
          </cell>
        </row>
        <row r="29">
          <cell r="K29">
            <v>96.48</v>
          </cell>
        </row>
        <row r="30">
          <cell r="K30">
            <v>630.6</v>
          </cell>
        </row>
        <row r="31">
          <cell r="K31">
            <v>235.2</v>
          </cell>
        </row>
        <row r="32">
          <cell r="K32">
            <v>220.31</v>
          </cell>
        </row>
        <row r="33">
          <cell r="K33">
            <v>18.100000000000001</v>
          </cell>
        </row>
        <row r="34">
          <cell r="K34">
            <v>7.6</v>
          </cell>
        </row>
        <row r="35">
          <cell r="K35">
            <v>277.10000000000002</v>
          </cell>
        </row>
        <row r="36">
          <cell r="K36">
            <v>23.28</v>
          </cell>
        </row>
        <row r="37">
          <cell r="K37">
            <v>23.28</v>
          </cell>
        </row>
        <row r="40">
          <cell r="K40">
            <v>264.23</v>
          </cell>
        </row>
        <row r="41">
          <cell r="K41">
            <v>199.64</v>
          </cell>
        </row>
        <row r="42">
          <cell r="K42">
            <v>54.1</v>
          </cell>
        </row>
        <row r="43">
          <cell r="K43">
            <v>516.29999999999995</v>
          </cell>
        </row>
        <row r="44">
          <cell r="K44">
            <v>285.3</v>
          </cell>
        </row>
        <row r="45">
          <cell r="K45">
            <v>37.76</v>
          </cell>
        </row>
        <row r="46">
          <cell r="K46">
            <v>174.4</v>
          </cell>
        </row>
        <row r="47">
          <cell r="K47">
            <v>645.4</v>
          </cell>
        </row>
        <row r="48">
          <cell r="K48">
            <v>77.8</v>
          </cell>
        </row>
        <row r="49">
          <cell r="K49">
            <v>40.299999999999997</v>
          </cell>
        </row>
        <row r="50">
          <cell r="K50">
            <v>486.6</v>
          </cell>
        </row>
        <row r="51">
          <cell r="K51">
            <v>104.5</v>
          </cell>
        </row>
        <row r="52">
          <cell r="K52">
            <v>37.76</v>
          </cell>
        </row>
        <row r="53">
          <cell r="K53">
            <v>39.32</v>
          </cell>
        </row>
        <row r="54">
          <cell r="K54">
            <v>64.2</v>
          </cell>
        </row>
        <row r="55">
          <cell r="K55">
            <v>395.11</v>
          </cell>
        </row>
        <row r="58">
          <cell r="K58">
            <v>0</v>
          </cell>
        </row>
        <row r="60">
          <cell r="K60">
            <v>615.89</v>
          </cell>
        </row>
        <row r="61">
          <cell r="K61">
            <v>0</v>
          </cell>
        </row>
        <row r="62">
          <cell r="K62">
            <v>0</v>
          </cell>
        </row>
        <row r="65">
          <cell r="K65">
            <v>0</v>
          </cell>
        </row>
        <row r="67">
          <cell r="K67">
            <v>0</v>
          </cell>
        </row>
        <row r="69">
          <cell r="K69">
            <v>0</v>
          </cell>
        </row>
        <row r="70">
          <cell r="K70">
            <v>0</v>
          </cell>
        </row>
        <row r="72">
          <cell r="K72">
            <v>0</v>
          </cell>
        </row>
        <row r="73">
          <cell r="K73">
            <v>0</v>
          </cell>
        </row>
        <row r="74">
          <cell r="K74">
            <v>0</v>
          </cell>
        </row>
        <row r="75">
          <cell r="K75">
            <v>0</v>
          </cell>
        </row>
        <row r="77">
          <cell r="K77">
            <v>0</v>
          </cell>
        </row>
        <row r="78">
          <cell r="K78">
            <v>213.98</v>
          </cell>
        </row>
        <row r="80">
          <cell r="K80">
            <v>757.22</v>
          </cell>
        </row>
        <row r="81">
          <cell r="K81">
            <v>111.98000000000002</v>
          </cell>
        </row>
        <row r="82">
          <cell r="K82">
            <v>0</v>
          </cell>
        </row>
        <row r="83">
          <cell r="K83">
            <v>470.96</v>
          </cell>
        </row>
        <row r="84">
          <cell r="K84">
            <v>286.27</v>
          </cell>
        </row>
        <row r="85">
          <cell r="K85">
            <v>0</v>
          </cell>
        </row>
        <row r="86">
          <cell r="K86">
            <v>0</v>
          </cell>
        </row>
        <row r="87">
          <cell r="K87">
            <v>0</v>
          </cell>
        </row>
        <row r="88">
          <cell r="K88">
            <v>0</v>
          </cell>
        </row>
        <row r="90">
          <cell r="K90">
            <v>0</v>
          </cell>
        </row>
        <row r="91">
          <cell r="K91">
            <v>0</v>
          </cell>
        </row>
        <row r="92">
          <cell r="K92">
            <v>0</v>
          </cell>
        </row>
        <row r="93">
          <cell r="K93">
            <v>0</v>
          </cell>
        </row>
        <row r="94">
          <cell r="K94">
            <v>0</v>
          </cell>
        </row>
        <row r="95">
          <cell r="K95">
            <v>0</v>
          </cell>
        </row>
        <row r="96">
          <cell r="K96">
            <v>0</v>
          </cell>
        </row>
        <row r="97">
          <cell r="K97">
            <v>0</v>
          </cell>
        </row>
        <row r="98">
          <cell r="K98">
            <v>0</v>
          </cell>
        </row>
        <row r="99">
          <cell r="K99">
            <v>0</v>
          </cell>
        </row>
        <row r="101">
          <cell r="K101">
            <v>0</v>
          </cell>
        </row>
        <row r="102">
          <cell r="K102">
            <v>0</v>
          </cell>
        </row>
        <row r="103">
          <cell r="K103">
            <v>0</v>
          </cell>
        </row>
        <row r="105">
          <cell r="K105">
            <v>0</v>
          </cell>
        </row>
        <row r="106">
          <cell r="K106">
            <v>0</v>
          </cell>
        </row>
        <row r="107">
          <cell r="K107">
            <v>0</v>
          </cell>
        </row>
        <row r="108">
          <cell r="K108">
            <v>0</v>
          </cell>
        </row>
        <row r="109">
          <cell r="K109">
            <v>0</v>
          </cell>
        </row>
        <row r="110">
          <cell r="K110">
            <v>0</v>
          </cell>
        </row>
        <row r="112">
          <cell r="K112">
            <v>0</v>
          </cell>
        </row>
        <row r="113">
          <cell r="K113">
            <v>0</v>
          </cell>
        </row>
        <row r="114">
          <cell r="K114">
            <v>0</v>
          </cell>
        </row>
        <row r="115">
          <cell r="K115">
            <v>0</v>
          </cell>
        </row>
        <row r="116">
          <cell r="K116">
            <v>0</v>
          </cell>
        </row>
        <row r="117">
          <cell r="K117">
            <v>0</v>
          </cell>
        </row>
        <row r="118">
          <cell r="K118">
            <v>0</v>
          </cell>
        </row>
        <row r="119">
          <cell r="K119">
            <v>0</v>
          </cell>
        </row>
        <row r="120">
          <cell r="K120">
            <v>0</v>
          </cell>
        </row>
        <row r="121">
          <cell r="K121">
            <v>0</v>
          </cell>
        </row>
        <row r="122">
          <cell r="K122">
            <v>0</v>
          </cell>
        </row>
        <row r="123">
          <cell r="K123">
            <v>0</v>
          </cell>
        </row>
        <row r="124">
          <cell r="K124">
            <v>0</v>
          </cell>
        </row>
        <row r="125">
          <cell r="K125">
            <v>0</v>
          </cell>
        </row>
        <row r="126">
          <cell r="K126">
            <v>0</v>
          </cell>
        </row>
        <row r="127">
          <cell r="K127">
            <v>144.75</v>
          </cell>
        </row>
        <row r="128">
          <cell r="K128">
            <v>606.45000000000005</v>
          </cell>
        </row>
        <row r="129">
          <cell r="K129">
            <v>0</v>
          </cell>
        </row>
        <row r="130">
          <cell r="K130">
            <v>0</v>
          </cell>
        </row>
        <row r="131">
          <cell r="K131">
            <v>0</v>
          </cell>
        </row>
        <row r="132">
          <cell r="K132">
            <v>0</v>
          </cell>
        </row>
        <row r="133">
          <cell r="K133">
            <v>0</v>
          </cell>
        </row>
        <row r="134">
          <cell r="K134">
            <v>0</v>
          </cell>
        </row>
        <row r="135">
          <cell r="K135">
            <v>0</v>
          </cell>
        </row>
        <row r="136">
          <cell r="K136">
            <v>0</v>
          </cell>
        </row>
        <row r="137">
          <cell r="K137">
            <v>0</v>
          </cell>
        </row>
        <row r="138">
          <cell r="K138">
            <v>0</v>
          </cell>
        </row>
        <row r="139">
          <cell r="K139">
            <v>0</v>
          </cell>
        </row>
        <row r="140">
          <cell r="K140">
            <v>0</v>
          </cell>
        </row>
        <row r="141">
          <cell r="K141">
            <v>0</v>
          </cell>
        </row>
        <row r="142">
          <cell r="K142">
            <v>0</v>
          </cell>
        </row>
        <row r="143">
          <cell r="K143">
            <v>0</v>
          </cell>
        </row>
        <row r="144">
          <cell r="K144">
            <v>0</v>
          </cell>
        </row>
        <row r="145">
          <cell r="K145">
            <v>0</v>
          </cell>
        </row>
        <row r="146">
          <cell r="K146">
            <v>0</v>
          </cell>
        </row>
        <row r="147">
          <cell r="K147">
            <v>0</v>
          </cell>
        </row>
        <row r="149">
          <cell r="K149">
            <v>112.78</v>
          </cell>
        </row>
        <row r="150">
          <cell r="K150">
            <v>0</v>
          </cell>
        </row>
        <row r="151">
          <cell r="K151">
            <v>0</v>
          </cell>
        </row>
        <row r="152">
          <cell r="K152">
            <v>0</v>
          </cell>
        </row>
        <row r="153">
          <cell r="K153">
            <v>0</v>
          </cell>
        </row>
        <row r="154">
          <cell r="K154">
            <v>0</v>
          </cell>
        </row>
        <row r="155">
          <cell r="K155">
            <v>0</v>
          </cell>
        </row>
        <row r="156">
          <cell r="K156">
            <v>0</v>
          </cell>
        </row>
        <row r="157">
          <cell r="K157">
            <v>0</v>
          </cell>
        </row>
        <row r="158">
          <cell r="K158">
            <v>0</v>
          </cell>
        </row>
        <row r="159">
          <cell r="K159">
            <v>0</v>
          </cell>
        </row>
        <row r="161">
          <cell r="K161">
            <v>29.14</v>
          </cell>
        </row>
        <row r="162">
          <cell r="K162">
            <v>37.74</v>
          </cell>
        </row>
        <row r="163">
          <cell r="K163">
            <v>11.32</v>
          </cell>
        </row>
        <row r="164">
          <cell r="K164">
            <v>0</v>
          </cell>
        </row>
        <row r="165">
          <cell r="K165">
            <v>0</v>
          </cell>
        </row>
        <row r="166">
          <cell r="K166">
            <v>0</v>
          </cell>
        </row>
        <row r="167">
          <cell r="K167">
            <v>0</v>
          </cell>
        </row>
        <row r="170">
          <cell r="K170">
            <v>0</v>
          </cell>
        </row>
        <row r="171">
          <cell r="K171">
            <v>0</v>
          </cell>
        </row>
        <row r="172">
          <cell r="K172">
            <v>0</v>
          </cell>
        </row>
        <row r="173">
          <cell r="K173">
            <v>0</v>
          </cell>
        </row>
        <row r="174">
          <cell r="K174">
            <v>0</v>
          </cell>
        </row>
        <row r="175">
          <cell r="K175">
            <v>0</v>
          </cell>
        </row>
        <row r="177">
          <cell r="K177">
            <v>0</v>
          </cell>
        </row>
        <row r="178">
          <cell r="K178">
            <v>0</v>
          </cell>
        </row>
        <row r="179">
          <cell r="K179">
            <v>0</v>
          </cell>
        </row>
        <row r="180">
          <cell r="K180">
            <v>0</v>
          </cell>
        </row>
        <row r="181">
          <cell r="K181">
            <v>0</v>
          </cell>
        </row>
        <row r="182">
          <cell r="K182">
            <v>0</v>
          </cell>
        </row>
        <row r="184">
          <cell r="K184">
            <v>0</v>
          </cell>
        </row>
        <row r="185">
          <cell r="K185">
            <v>0</v>
          </cell>
        </row>
        <row r="186">
          <cell r="K186">
            <v>0</v>
          </cell>
        </row>
        <row r="187">
          <cell r="K187">
            <v>0</v>
          </cell>
        </row>
        <row r="188">
          <cell r="K188">
            <v>0</v>
          </cell>
        </row>
        <row r="189">
          <cell r="K189">
            <v>0</v>
          </cell>
        </row>
        <row r="190">
          <cell r="K190">
            <v>0</v>
          </cell>
        </row>
        <row r="191">
          <cell r="K191">
            <v>0</v>
          </cell>
        </row>
        <row r="192">
          <cell r="K192">
            <v>0</v>
          </cell>
        </row>
        <row r="193">
          <cell r="K193">
            <v>0</v>
          </cell>
        </row>
        <row r="195">
          <cell r="K195">
            <v>0</v>
          </cell>
        </row>
        <row r="196">
          <cell r="K196">
            <v>0</v>
          </cell>
        </row>
        <row r="197">
          <cell r="K197">
            <v>0</v>
          </cell>
        </row>
        <row r="198">
          <cell r="K198">
            <v>0</v>
          </cell>
        </row>
        <row r="199">
          <cell r="K199">
            <v>0</v>
          </cell>
        </row>
      </sheetData>
      <sheetData sheetId="5">
        <row r="28">
          <cell r="E28">
            <v>36.14</v>
          </cell>
        </row>
        <row r="29">
          <cell r="E29">
            <v>54.1</v>
          </cell>
        </row>
        <row r="30">
          <cell r="E30">
            <v>53</v>
          </cell>
        </row>
        <row r="32">
          <cell r="E32">
            <v>13.01</v>
          </cell>
        </row>
        <row r="34">
          <cell r="E34">
            <v>97.1</v>
          </cell>
        </row>
        <row r="37">
          <cell r="E37">
            <v>486.6</v>
          </cell>
        </row>
        <row r="38">
          <cell r="E38">
            <v>104.5</v>
          </cell>
        </row>
        <row r="39">
          <cell r="E39">
            <v>37.76</v>
          </cell>
        </row>
        <row r="42">
          <cell r="E42">
            <v>395.11</v>
          </cell>
        </row>
        <row r="47">
          <cell r="E47">
            <v>181.29</v>
          </cell>
        </row>
        <row r="67">
          <cell r="E67">
            <v>757.22</v>
          </cell>
        </row>
        <row r="68">
          <cell r="E68">
            <v>111.98000000000002</v>
          </cell>
        </row>
        <row r="70">
          <cell r="E70">
            <v>470.96</v>
          </cell>
        </row>
        <row r="71">
          <cell r="E71">
            <v>286.27</v>
          </cell>
        </row>
        <row r="114">
          <cell r="E114">
            <v>144.75</v>
          </cell>
        </row>
        <row r="115">
          <cell r="E115">
            <v>606.45000000000005</v>
          </cell>
        </row>
        <row r="136">
          <cell r="E136">
            <v>112.78</v>
          </cell>
        </row>
        <row r="148">
          <cell r="E148">
            <v>29.14</v>
          </cell>
        </row>
        <row r="149">
          <cell r="E149">
            <v>37.74</v>
          </cell>
        </row>
        <row r="150">
          <cell r="E150">
            <v>11.32</v>
          </cell>
        </row>
      </sheetData>
      <sheetData sheetId="6">
        <row r="19">
          <cell r="M19">
            <v>2.4900000000000002</v>
          </cell>
        </row>
        <row r="20">
          <cell r="M20">
            <v>12</v>
          </cell>
        </row>
        <row r="21">
          <cell r="M21">
            <v>101.16000000000003</v>
          </cell>
        </row>
        <row r="22">
          <cell r="M22">
            <v>222.59</v>
          </cell>
        </row>
        <row r="24">
          <cell r="M24">
            <v>28.88</v>
          </cell>
        </row>
        <row r="25">
          <cell r="M25">
            <v>52.16</v>
          </cell>
        </row>
        <row r="28">
          <cell r="M28">
            <v>5.16</v>
          </cell>
        </row>
        <row r="29">
          <cell r="M29">
            <v>96.48</v>
          </cell>
        </row>
        <row r="30">
          <cell r="M30">
            <v>630.6</v>
          </cell>
        </row>
        <row r="31">
          <cell r="M31">
            <v>235.2</v>
          </cell>
        </row>
        <row r="32">
          <cell r="M32">
            <v>220.31</v>
          </cell>
        </row>
        <row r="33">
          <cell r="M33">
            <v>18.100000000000001</v>
          </cell>
        </row>
        <row r="34">
          <cell r="M34">
            <v>7.6</v>
          </cell>
        </row>
        <row r="35">
          <cell r="M35">
            <v>277.10000000000002</v>
          </cell>
        </row>
        <row r="36">
          <cell r="M36">
            <v>23.28</v>
          </cell>
        </row>
        <row r="37">
          <cell r="M37">
            <v>23.28</v>
          </cell>
        </row>
        <row r="40">
          <cell r="M40">
            <v>264.23</v>
          </cell>
        </row>
        <row r="41">
          <cell r="M41">
            <v>199.64</v>
          </cell>
        </row>
        <row r="42">
          <cell r="M42">
            <v>54.1</v>
          </cell>
        </row>
        <row r="43">
          <cell r="M43">
            <v>516.29999999999995</v>
          </cell>
        </row>
        <row r="44">
          <cell r="M44">
            <v>285.3</v>
          </cell>
        </row>
        <row r="45">
          <cell r="M45">
            <v>37.76</v>
          </cell>
        </row>
        <row r="46">
          <cell r="M46">
            <v>174.4</v>
          </cell>
        </row>
        <row r="47">
          <cell r="M47">
            <v>645.4</v>
          </cell>
        </row>
        <row r="48">
          <cell r="M48">
            <v>77.8</v>
          </cell>
        </row>
        <row r="49">
          <cell r="M49">
            <v>40.299999999999997</v>
          </cell>
        </row>
        <row r="50">
          <cell r="M50">
            <v>486.6</v>
          </cell>
        </row>
        <row r="51">
          <cell r="M51">
            <v>104.5</v>
          </cell>
        </row>
        <row r="52">
          <cell r="M52">
            <v>37.76</v>
          </cell>
        </row>
        <row r="53">
          <cell r="M53">
            <v>39.32</v>
          </cell>
        </row>
        <row r="54">
          <cell r="M54">
            <v>102.36</v>
          </cell>
        </row>
        <row r="55">
          <cell r="M55">
            <v>395.11</v>
          </cell>
        </row>
        <row r="58">
          <cell r="M58">
            <v>20.04</v>
          </cell>
        </row>
        <row r="60">
          <cell r="M60">
            <v>615.89</v>
          </cell>
        </row>
        <row r="61">
          <cell r="M61">
            <v>0</v>
          </cell>
        </row>
        <row r="62">
          <cell r="M62">
            <v>0</v>
          </cell>
        </row>
        <row r="65">
          <cell r="M65">
            <v>15</v>
          </cell>
        </row>
        <row r="67">
          <cell r="M67">
            <v>11.11</v>
          </cell>
        </row>
        <row r="69">
          <cell r="M69">
            <v>0</v>
          </cell>
        </row>
        <row r="70">
          <cell r="M70">
            <v>29.52</v>
          </cell>
        </row>
        <row r="72">
          <cell r="M72">
            <v>398.67</v>
          </cell>
        </row>
        <row r="73">
          <cell r="M73">
            <v>0</v>
          </cell>
        </row>
        <row r="74">
          <cell r="M74">
            <v>0</v>
          </cell>
        </row>
        <row r="75">
          <cell r="M75">
            <v>398.67</v>
          </cell>
        </row>
        <row r="77">
          <cell r="M77">
            <v>76.5</v>
          </cell>
        </row>
        <row r="78">
          <cell r="M78">
            <v>213.98</v>
          </cell>
        </row>
        <row r="80">
          <cell r="M80">
            <v>757.22</v>
          </cell>
        </row>
        <row r="81">
          <cell r="M81">
            <v>293.27</v>
          </cell>
        </row>
        <row r="82">
          <cell r="M82">
            <v>0</v>
          </cell>
        </row>
        <row r="83">
          <cell r="M83">
            <v>470.96</v>
          </cell>
        </row>
        <row r="84">
          <cell r="M84">
            <v>286.27</v>
          </cell>
        </row>
        <row r="85">
          <cell r="M85">
            <v>0</v>
          </cell>
        </row>
        <row r="86">
          <cell r="M86">
            <v>0</v>
          </cell>
        </row>
        <row r="87">
          <cell r="M87">
            <v>0</v>
          </cell>
        </row>
        <row r="88">
          <cell r="M88">
            <v>220.51999999999998</v>
          </cell>
        </row>
        <row r="90">
          <cell r="M90">
            <v>0</v>
          </cell>
        </row>
        <row r="91">
          <cell r="M91">
            <v>0</v>
          </cell>
        </row>
        <row r="92">
          <cell r="M92">
            <v>294.47000000000003</v>
          </cell>
        </row>
        <row r="93">
          <cell r="M93">
            <v>0</v>
          </cell>
        </row>
        <row r="94">
          <cell r="M94">
            <v>0</v>
          </cell>
        </row>
        <row r="95">
          <cell r="M95">
            <v>0</v>
          </cell>
        </row>
        <row r="96">
          <cell r="M96">
            <v>0</v>
          </cell>
        </row>
        <row r="97">
          <cell r="M97">
            <v>96.44</v>
          </cell>
        </row>
        <row r="98">
          <cell r="M98">
            <v>0</v>
          </cell>
        </row>
        <row r="99">
          <cell r="M99">
            <v>0</v>
          </cell>
        </row>
        <row r="101">
          <cell r="M101">
            <v>0</v>
          </cell>
        </row>
        <row r="102">
          <cell r="M102">
            <v>0</v>
          </cell>
        </row>
        <row r="103">
          <cell r="M103">
            <v>0</v>
          </cell>
        </row>
        <row r="105">
          <cell r="M105">
            <v>0</v>
          </cell>
        </row>
        <row r="106">
          <cell r="M106">
            <v>0</v>
          </cell>
        </row>
        <row r="107">
          <cell r="M107">
            <v>0</v>
          </cell>
        </row>
        <row r="108">
          <cell r="M108">
            <v>0</v>
          </cell>
        </row>
        <row r="109">
          <cell r="M109">
            <v>0</v>
          </cell>
        </row>
        <row r="110">
          <cell r="M110">
            <v>0</v>
          </cell>
        </row>
        <row r="112">
          <cell r="M112">
            <v>0</v>
          </cell>
        </row>
        <row r="113">
          <cell r="M113">
            <v>0</v>
          </cell>
        </row>
        <row r="114">
          <cell r="M114">
            <v>0</v>
          </cell>
        </row>
        <row r="115">
          <cell r="M115">
            <v>0</v>
          </cell>
        </row>
        <row r="116">
          <cell r="M116">
            <v>0</v>
          </cell>
        </row>
        <row r="117">
          <cell r="M117">
            <v>0</v>
          </cell>
        </row>
        <row r="118">
          <cell r="M118">
            <v>0</v>
          </cell>
        </row>
        <row r="119">
          <cell r="M119">
            <v>0</v>
          </cell>
        </row>
        <row r="120">
          <cell r="M120">
            <v>0</v>
          </cell>
        </row>
        <row r="121">
          <cell r="M121">
            <v>0</v>
          </cell>
        </row>
        <row r="122">
          <cell r="M122">
            <v>0</v>
          </cell>
        </row>
        <row r="123">
          <cell r="M123">
            <v>0</v>
          </cell>
        </row>
        <row r="124">
          <cell r="M124">
            <v>0</v>
          </cell>
        </row>
        <row r="125">
          <cell r="M125">
            <v>0</v>
          </cell>
        </row>
        <row r="126">
          <cell r="M126">
            <v>0</v>
          </cell>
        </row>
        <row r="127">
          <cell r="M127">
            <v>0</v>
          </cell>
        </row>
        <row r="128">
          <cell r="M128">
            <v>144.75</v>
          </cell>
        </row>
        <row r="129">
          <cell r="M129">
            <v>606.45000000000005</v>
          </cell>
        </row>
        <row r="130">
          <cell r="M130">
            <v>0</v>
          </cell>
        </row>
        <row r="131">
          <cell r="M131">
            <v>0</v>
          </cell>
        </row>
        <row r="132">
          <cell r="M132">
            <v>0</v>
          </cell>
        </row>
        <row r="133">
          <cell r="M133">
            <v>0</v>
          </cell>
        </row>
        <row r="134">
          <cell r="M134">
            <v>0</v>
          </cell>
        </row>
        <row r="135">
          <cell r="M135">
            <v>0</v>
          </cell>
        </row>
        <row r="136">
          <cell r="M136">
            <v>0</v>
          </cell>
        </row>
        <row r="137">
          <cell r="M137">
            <v>0</v>
          </cell>
        </row>
        <row r="138">
          <cell r="M138">
            <v>0</v>
          </cell>
        </row>
        <row r="139">
          <cell r="M139">
            <v>0</v>
          </cell>
        </row>
        <row r="140">
          <cell r="M140">
            <v>0</v>
          </cell>
        </row>
        <row r="141">
          <cell r="M141">
            <v>0</v>
          </cell>
        </row>
        <row r="142">
          <cell r="M142">
            <v>0</v>
          </cell>
        </row>
        <row r="143">
          <cell r="M143">
            <v>0</v>
          </cell>
        </row>
        <row r="144">
          <cell r="M144">
            <v>0</v>
          </cell>
        </row>
        <row r="145">
          <cell r="M145">
            <v>0</v>
          </cell>
        </row>
        <row r="146">
          <cell r="M146">
            <v>0</v>
          </cell>
        </row>
        <row r="147">
          <cell r="M147">
            <v>0</v>
          </cell>
        </row>
        <row r="149">
          <cell r="M149">
            <v>112.78</v>
          </cell>
        </row>
        <row r="150">
          <cell r="M150">
            <v>0</v>
          </cell>
        </row>
        <row r="151">
          <cell r="M151">
            <v>0</v>
          </cell>
        </row>
        <row r="152">
          <cell r="M152">
            <v>0</v>
          </cell>
        </row>
        <row r="153">
          <cell r="M153">
            <v>0</v>
          </cell>
        </row>
        <row r="154">
          <cell r="M154">
            <v>0</v>
          </cell>
        </row>
        <row r="155">
          <cell r="M155">
            <v>0</v>
          </cell>
        </row>
        <row r="156">
          <cell r="M156">
            <v>0</v>
          </cell>
        </row>
        <row r="157">
          <cell r="M157">
            <v>0</v>
          </cell>
        </row>
        <row r="158">
          <cell r="M158">
            <v>0</v>
          </cell>
        </row>
        <row r="159">
          <cell r="M159">
            <v>0</v>
          </cell>
        </row>
        <row r="161">
          <cell r="M161">
            <v>65.14</v>
          </cell>
        </row>
        <row r="162">
          <cell r="M162">
            <v>37.74</v>
          </cell>
        </row>
        <row r="163">
          <cell r="M163">
            <v>17.32</v>
          </cell>
        </row>
        <row r="164">
          <cell r="M164">
            <v>0</v>
          </cell>
        </row>
        <row r="165">
          <cell r="M165">
            <v>0</v>
          </cell>
        </row>
        <row r="166">
          <cell r="M166">
            <v>0</v>
          </cell>
        </row>
        <row r="167">
          <cell r="M167">
            <v>0</v>
          </cell>
        </row>
        <row r="170">
          <cell r="M170">
            <v>0</v>
          </cell>
        </row>
        <row r="171">
          <cell r="M171">
            <v>0</v>
          </cell>
        </row>
        <row r="172">
          <cell r="M172">
            <v>0</v>
          </cell>
        </row>
        <row r="173">
          <cell r="M173">
            <v>0</v>
          </cell>
        </row>
        <row r="174">
          <cell r="M174">
            <v>0</v>
          </cell>
        </row>
        <row r="175">
          <cell r="M175">
            <v>0</v>
          </cell>
        </row>
        <row r="177">
          <cell r="M177">
            <v>0</v>
          </cell>
        </row>
        <row r="178">
          <cell r="M178">
            <v>0</v>
          </cell>
        </row>
        <row r="179">
          <cell r="M179">
            <v>0</v>
          </cell>
        </row>
        <row r="180">
          <cell r="M180">
            <v>0</v>
          </cell>
        </row>
        <row r="181">
          <cell r="M181">
            <v>0</v>
          </cell>
        </row>
        <row r="182">
          <cell r="M182">
            <v>0</v>
          </cell>
        </row>
        <row r="184">
          <cell r="M184">
            <v>0</v>
          </cell>
        </row>
        <row r="185">
          <cell r="M185">
            <v>0</v>
          </cell>
        </row>
        <row r="186">
          <cell r="M186">
            <v>0</v>
          </cell>
        </row>
        <row r="187">
          <cell r="M187">
            <v>0</v>
          </cell>
        </row>
        <row r="188">
          <cell r="M188">
            <v>0</v>
          </cell>
        </row>
        <row r="189">
          <cell r="M189">
            <v>0</v>
          </cell>
        </row>
        <row r="190">
          <cell r="M190">
            <v>0</v>
          </cell>
        </row>
        <row r="191">
          <cell r="M191">
            <v>0</v>
          </cell>
        </row>
        <row r="192">
          <cell r="M192">
            <v>0</v>
          </cell>
        </row>
        <row r="193">
          <cell r="M193">
            <v>0</v>
          </cell>
        </row>
        <row r="195">
          <cell r="M195">
            <v>0</v>
          </cell>
        </row>
        <row r="196">
          <cell r="M196">
            <v>0</v>
          </cell>
        </row>
        <row r="197">
          <cell r="M197">
            <v>0</v>
          </cell>
        </row>
        <row r="198">
          <cell r="M198">
            <v>0</v>
          </cell>
        </row>
        <row r="199">
          <cell r="M199">
            <v>0</v>
          </cell>
        </row>
        <row r="200">
          <cell r="A200">
            <v>18</v>
          </cell>
          <cell r="D200" t="str">
            <v>SERVIÇOS EXTRA PLANILHA ORÇAMENTÁRIA</v>
          </cell>
          <cell r="M200">
            <v>0</v>
          </cell>
        </row>
        <row r="201">
          <cell r="A201" t="str">
            <v>18.1</v>
          </cell>
          <cell r="D201" t="str">
            <v>EXECUÇÃO DE PASSEIO (CALÇADA) OU PISO DE CONCRETO COM CONCRETO MOLDADO IN LOCO, USINADO, ACABAMENTO CONVENCIONAL, ESPESSURA 6 CM, ARMADO. AF_07/2016</v>
          </cell>
          <cell r="E201" t="str">
            <v>m²</v>
          </cell>
          <cell r="M201">
            <v>390.91</v>
          </cell>
        </row>
        <row r="202">
          <cell r="A202" t="str">
            <v>18.2</v>
          </cell>
          <cell r="D202" t="str">
            <v>FORRO EM PLACAS DE GESSO, PARA AMBIENTES COMERCIAIS. AF_05/2017_P</v>
          </cell>
          <cell r="E202" t="str">
            <v>m²</v>
          </cell>
          <cell r="M202">
            <v>0</v>
          </cell>
        </row>
        <row r="203">
          <cell r="A203" t="str">
            <v>18.3</v>
          </cell>
          <cell r="D203" t="str">
            <v>APLICAÇÃO E LIXAMENTO DE MASSA LÁTEX EM PAREDES, DUAS DEMÃOS. AF_06/2014</v>
          </cell>
          <cell r="E203" t="str">
            <v>m²</v>
          </cell>
          <cell r="M203">
            <v>0</v>
          </cell>
        </row>
        <row r="204">
          <cell r="A204" t="str">
            <v>18.4</v>
          </cell>
          <cell r="D204" t="str">
            <v>FECHADURA DE EMBUTIR COM CILINDRO, EXTERNA, COMPLETA, ACABAMENTO PADRÃO POPULAR, INCLUSO EXECUÇÃO DE FURO - FORNECIMENTO E INSTALAÇÃO. AF_12/2019</v>
          </cell>
          <cell r="E204" t="str">
            <v>Und</v>
          </cell>
          <cell r="M204">
            <v>15</v>
          </cell>
        </row>
        <row r="205">
          <cell r="A205" t="str">
            <v>18.5</v>
          </cell>
          <cell r="D205" t="str">
            <v>INSTALAÇÃO DE VIDRO LISO INCOLOR, E = 3 MM, EM ESQUADRIA DE ALUMÍNIO OU PVC, FIXADO COM BAGUETE. AF_01/2021_P</v>
          </cell>
          <cell r="E205" t="str">
            <v>m²</v>
          </cell>
          <cell r="M205">
            <v>12.12</v>
          </cell>
        </row>
        <row r="206">
          <cell r="A206" t="str">
            <v>18.6</v>
          </cell>
          <cell r="D206" t="str">
            <v>Rufo de concreto armado fck=20mpa l=30cm e h=5cm</v>
          </cell>
          <cell r="E206" t="str">
            <v>m</v>
          </cell>
          <cell r="M206">
            <v>105</v>
          </cell>
        </row>
        <row r="207">
          <cell r="A207" t="str">
            <v>18.7</v>
          </cell>
          <cell r="D207" t="str">
            <v>REGISTRO DE PRESSÃO BRUTO, LATÃO, ROSCÁVEL, 3/4", COM ACABAMENTO E CANOPLA CROMADOS - FORNECIMENTO E INSTALAÇÃO. AF_08/2021</v>
          </cell>
          <cell r="E207" t="str">
            <v>Und</v>
          </cell>
          <cell r="M207">
            <v>0</v>
          </cell>
        </row>
        <row r="208">
          <cell r="A208" t="str">
            <v>18.8</v>
          </cell>
          <cell r="D208" t="str">
            <v>APLICAÇÃO DE FUNDO SELADOR ACRÍLICO EM PAREDES, UMA DEMÃO. AF_06/2014</v>
          </cell>
          <cell r="E208" t="str">
            <v>m²</v>
          </cell>
          <cell r="M208">
            <v>0</v>
          </cell>
        </row>
        <row r="209">
          <cell r="A209" t="str">
            <v>18.9</v>
          </cell>
          <cell r="D209" t="str">
            <v>APLICAÇÃO DE LONA PLÁSTICA PARA EXECUÇÃO DE PAVIMENTOS DE CONCRETO. AF_11/2017</v>
          </cell>
          <cell r="E209" t="str">
            <v>m²</v>
          </cell>
          <cell r="M209">
            <v>390.91</v>
          </cell>
        </row>
        <row r="210">
          <cell r="A210" t="str">
            <v>18.10</v>
          </cell>
          <cell r="D210" t="str">
            <v>PORTA EM ALUMÍNIO DE ABRIR TIPO VENEZIANA COM GUARNIÇÃO, FIXAÇÃO COM PARAFUSOS - FORNECIMENTO E INSTALAÇÃO. AF_12/2019</v>
          </cell>
          <cell r="E210" t="str">
            <v>m²</v>
          </cell>
          <cell r="M210">
            <v>0</v>
          </cell>
        </row>
      </sheetData>
      <sheetData sheetId="7">
        <row r="41">
          <cell r="E41">
            <v>38.159999999999997</v>
          </cell>
        </row>
        <row r="45">
          <cell r="E45">
            <v>20.04</v>
          </cell>
        </row>
        <row r="52">
          <cell r="E52">
            <v>15</v>
          </cell>
        </row>
        <row r="54">
          <cell r="E54">
            <v>11.11</v>
          </cell>
        </row>
        <row r="57">
          <cell r="E57">
            <v>29.52</v>
          </cell>
        </row>
        <row r="59">
          <cell r="E59">
            <v>398.67</v>
          </cell>
        </row>
        <row r="62">
          <cell r="E62">
            <v>398.67</v>
          </cell>
        </row>
        <row r="64">
          <cell r="E64">
            <v>76.5</v>
          </cell>
        </row>
        <row r="68">
          <cell r="E68">
            <v>181.29</v>
          </cell>
        </row>
        <row r="75">
          <cell r="E75">
            <v>220.51999999999998</v>
          </cell>
        </row>
        <row r="79">
          <cell r="E79">
            <v>294.47000000000003</v>
          </cell>
        </row>
        <row r="84">
          <cell r="E84">
            <v>96.44</v>
          </cell>
        </row>
        <row r="114">
          <cell r="E114">
            <v>-144.75</v>
          </cell>
        </row>
        <row r="115">
          <cell r="E115">
            <v>-461.70000000000005</v>
          </cell>
        </row>
        <row r="116">
          <cell r="E116">
            <v>606.45000000000005</v>
          </cell>
        </row>
        <row r="148">
          <cell r="E148">
            <v>36</v>
          </cell>
        </row>
        <row r="150">
          <cell r="E150">
            <v>6</v>
          </cell>
        </row>
        <row r="188">
          <cell r="E188">
            <v>390.91</v>
          </cell>
        </row>
        <row r="191">
          <cell r="E191">
            <v>15</v>
          </cell>
        </row>
        <row r="192">
          <cell r="E192">
            <v>12.12</v>
          </cell>
        </row>
        <row r="193">
          <cell r="E193">
            <v>105</v>
          </cell>
        </row>
        <row r="196">
          <cell r="E196">
            <v>390.91</v>
          </cell>
        </row>
      </sheetData>
      <sheetData sheetId="8">
        <row r="19">
          <cell r="M19">
            <v>2.4900000000000002</v>
          </cell>
        </row>
        <row r="20">
          <cell r="M20">
            <v>12</v>
          </cell>
        </row>
        <row r="21">
          <cell r="M21">
            <v>101.16000000000003</v>
          </cell>
        </row>
        <row r="22">
          <cell r="M22">
            <v>222.59</v>
          </cell>
        </row>
        <row r="24">
          <cell r="M24">
            <v>28.88</v>
          </cell>
        </row>
        <row r="25">
          <cell r="M25">
            <v>52.16</v>
          </cell>
        </row>
        <row r="28">
          <cell r="M28">
            <v>5.16</v>
          </cell>
        </row>
        <row r="29">
          <cell r="M29">
            <v>96.48</v>
          </cell>
        </row>
        <row r="30">
          <cell r="M30">
            <v>630.6</v>
          </cell>
        </row>
        <row r="31">
          <cell r="M31">
            <v>235.2</v>
          </cell>
        </row>
        <row r="32">
          <cell r="M32">
            <v>220.31</v>
          </cell>
        </row>
        <row r="33">
          <cell r="M33">
            <v>18.100000000000001</v>
          </cell>
        </row>
        <row r="34">
          <cell r="M34">
            <v>7.6</v>
          </cell>
        </row>
        <row r="35">
          <cell r="M35">
            <v>277.10000000000002</v>
          </cell>
        </row>
        <row r="36">
          <cell r="M36">
            <v>23.28</v>
          </cell>
        </row>
        <row r="37">
          <cell r="M37">
            <v>23.28</v>
          </cell>
        </row>
        <row r="40">
          <cell r="M40">
            <v>264.23</v>
          </cell>
        </row>
        <row r="41">
          <cell r="M41">
            <v>199.64</v>
          </cell>
        </row>
        <row r="42">
          <cell r="M42">
            <v>54.1</v>
          </cell>
        </row>
        <row r="43">
          <cell r="M43">
            <v>516.29999999999995</v>
          </cell>
        </row>
        <row r="44">
          <cell r="M44">
            <v>285.3</v>
          </cell>
        </row>
        <row r="45">
          <cell r="M45">
            <v>37.76</v>
          </cell>
        </row>
        <row r="46">
          <cell r="M46">
            <v>174.4</v>
          </cell>
        </row>
        <row r="47">
          <cell r="M47">
            <v>645.4</v>
          </cell>
        </row>
        <row r="48">
          <cell r="M48">
            <v>77.8</v>
          </cell>
        </row>
        <row r="49">
          <cell r="M49">
            <v>40.299999999999997</v>
          </cell>
        </row>
        <row r="50">
          <cell r="M50">
            <v>486.6</v>
          </cell>
        </row>
        <row r="51">
          <cell r="M51">
            <v>104.5</v>
          </cell>
        </row>
        <row r="52">
          <cell r="M52">
            <v>37.76</v>
          </cell>
        </row>
        <row r="53">
          <cell r="M53">
            <v>39.32</v>
          </cell>
        </row>
        <row r="54">
          <cell r="M54">
            <v>102.36</v>
          </cell>
        </row>
        <row r="55">
          <cell r="M55">
            <v>395.11</v>
          </cell>
        </row>
        <row r="58">
          <cell r="M58">
            <v>20.04</v>
          </cell>
        </row>
        <row r="60">
          <cell r="M60">
            <v>629.12</v>
          </cell>
        </row>
        <row r="61">
          <cell r="M61">
            <v>7.8000000000000007</v>
          </cell>
        </row>
        <row r="62">
          <cell r="M62">
            <v>0</v>
          </cell>
        </row>
        <row r="65">
          <cell r="M65">
            <v>15</v>
          </cell>
        </row>
        <row r="67">
          <cell r="M67">
            <v>11.11</v>
          </cell>
        </row>
        <row r="69">
          <cell r="M69">
            <v>0</v>
          </cell>
        </row>
        <row r="70">
          <cell r="M70">
            <v>29.52</v>
          </cell>
        </row>
        <row r="72">
          <cell r="M72">
            <v>398.67</v>
          </cell>
        </row>
        <row r="73">
          <cell r="M73">
            <v>0</v>
          </cell>
        </row>
        <row r="74">
          <cell r="M74">
            <v>0</v>
          </cell>
        </row>
        <row r="75">
          <cell r="M75">
            <v>398.67</v>
          </cell>
        </row>
        <row r="77">
          <cell r="M77">
            <v>76.5</v>
          </cell>
        </row>
        <row r="78">
          <cell r="M78">
            <v>213.98</v>
          </cell>
        </row>
        <row r="80">
          <cell r="M80">
            <v>757.22</v>
          </cell>
        </row>
        <row r="81">
          <cell r="M81">
            <v>293.27</v>
          </cell>
        </row>
        <row r="82">
          <cell r="M82">
            <v>0</v>
          </cell>
        </row>
        <row r="83">
          <cell r="M83">
            <v>470.96</v>
          </cell>
        </row>
        <row r="84">
          <cell r="M84">
            <v>286.27</v>
          </cell>
        </row>
        <row r="85">
          <cell r="M85">
            <v>0</v>
          </cell>
        </row>
        <row r="86">
          <cell r="M86">
            <v>48.905300000000004</v>
          </cell>
        </row>
        <row r="87">
          <cell r="M87">
            <v>0</v>
          </cell>
        </row>
        <row r="88">
          <cell r="M88">
            <v>220.51999999999998</v>
          </cell>
        </row>
        <row r="90">
          <cell r="M90">
            <v>0</v>
          </cell>
        </row>
        <row r="91">
          <cell r="M91">
            <v>0</v>
          </cell>
        </row>
        <row r="92">
          <cell r="M92">
            <v>294.47000000000003</v>
          </cell>
        </row>
        <row r="93">
          <cell r="M93">
            <v>0</v>
          </cell>
        </row>
        <row r="94">
          <cell r="M94">
            <v>0</v>
          </cell>
        </row>
        <row r="95">
          <cell r="M95">
            <v>0</v>
          </cell>
        </row>
        <row r="96">
          <cell r="M96">
            <v>0</v>
          </cell>
        </row>
        <row r="97">
          <cell r="M97">
            <v>96.44</v>
          </cell>
        </row>
        <row r="98">
          <cell r="M98">
            <v>0</v>
          </cell>
        </row>
        <row r="99">
          <cell r="M99">
            <v>0</v>
          </cell>
        </row>
        <row r="101">
          <cell r="M101">
            <v>176.67</v>
          </cell>
        </row>
        <row r="102">
          <cell r="M102">
            <v>0</v>
          </cell>
        </row>
        <row r="103">
          <cell r="M103">
            <v>0</v>
          </cell>
        </row>
        <row r="105">
          <cell r="M105">
            <v>286.27</v>
          </cell>
        </row>
        <row r="106">
          <cell r="M106">
            <v>365.06</v>
          </cell>
        </row>
        <row r="107">
          <cell r="M107">
            <v>348.34</v>
          </cell>
        </row>
        <row r="108">
          <cell r="M108">
            <v>365.06</v>
          </cell>
        </row>
        <row r="109">
          <cell r="M109">
            <v>0</v>
          </cell>
        </row>
        <row r="110">
          <cell r="M110">
            <v>0</v>
          </cell>
        </row>
        <row r="112">
          <cell r="M112">
            <v>0</v>
          </cell>
        </row>
        <row r="113">
          <cell r="M113">
            <v>57</v>
          </cell>
        </row>
        <row r="114">
          <cell r="M114">
            <v>0</v>
          </cell>
        </row>
        <row r="115">
          <cell r="M115">
            <v>2</v>
          </cell>
        </row>
        <row r="116">
          <cell r="M116">
            <v>72</v>
          </cell>
        </row>
        <row r="117">
          <cell r="M117">
            <v>4</v>
          </cell>
        </row>
        <row r="118">
          <cell r="M118">
            <v>16</v>
          </cell>
        </row>
        <row r="119">
          <cell r="M119">
            <v>1</v>
          </cell>
        </row>
        <row r="120">
          <cell r="M120">
            <v>0</v>
          </cell>
        </row>
        <row r="121">
          <cell r="M121">
            <v>0</v>
          </cell>
        </row>
        <row r="122">
          <cell r="M122">
            <v>0</v>
          </cell>
        </row>
        <row r="123">
          <cell r="M123">
            <v>0</v>
          </cell>
        </row>
        <row r="124">
          <cell r="M124">
            <v>0</v>
          </cell>
        </row>
        <row r="125">
          <cell r="M125">
            <v>0</v>
          </cell>
        </row>
        <row r="126">
          <cell r="M126">
            <v>0</v>
          </cell>
        </row>
        <row r="127">
          <cell r="M127">
            <v>0</v>
          </cell>
        </row>
        <row r="128">
          <cell r="M128">
            <v>144.75</v>
          </cell>
        </row>
        <row r="129">
          <cell r="M129">
            <v>606.45000000000005</v>
          </cell>
        </row>
        <row r="130">
          <cell r="M130">
            <v>817.5</v>
          </cell>
        </row>
        <row r="131">
          <cell r="M131">
            <v>1805.7</v>
          </cell>
        </row>
        <row r="132">
          <cell r="M132">
            <v>143.69999999999999</v>
          </cell>
        </row>
        <row r="133">
          <cell r="M133">
            <v>166</v>
          </cell>
        </row>
        <row r="134">
          <cell r="M134">
            <v>0</v>
          </cell>
        </row>
        <row r="135">
          <cell r="M135">
            <v>0</v>
          </cell>
        </row>
        <row r="136">
          <cell r="M136">
            <v>0</v>
          </cell>
        </row>
        <row r="137">
          <cell r="M137">
            <v>0</v>
          </cell>
        </row>
        <row r="138">
          <cell r="M138">
            <v>0</v>
          </cell>
        </row>
        <row r="139">
          <cell r="M139">
            <v>0</v>
          </cell>
        </row>
        <row r="140">
          <cell r="M140">
            <v>0</v>
          </cell>
        </row>
        <row r="141">
          <cell r="M141">
            <v>0</v>
          </cell>
        </row>
        <row r="142">
          <cell r="M142">
            <v>0</v>
          </cell>
        </row>
        <row r="143">
          <cell r="M143">
            <v>0</v>
          </cell>
        </row>
        <row r="144">
          <cell r="M144">
            <v>0</v>
          </cell>
        </row>
        <row r="145">
          <cell r="M145">
            <v>0</v>
          </cell>
        </row>
        <row r="146">
          <cell r="M146">
            <v>0</v>
          </cell>
        </row>
        <row r="147">
          <cell r="M147">
            <v>0</v>
          </cell>
        </row>
        <row r="149">
          <cell r="M149">
            <v>112.78</v>
          </cell>
        </row>
        <row r="150">
          <cell r="M150">
            <v>0</v>
          </cell>
        </row>
        <row r="151">
          <cell r="M151">
            <v>0</v>
          </cell>
        </row>
        <row r="152">
          <cell r="M152">
            <v>73.53</v>
          </cell>
        </row>
        <row r="153">
          <cell r="M153">
            <v>2</v>
          </cell>
        </row>
        <row r="154">
          <cell r="M154">
            <v>14</v>
          </cell>
        </row>
        <row r="155">
          <cell r="M155">
            <v>0</v>
          </cell>
        </row>
        <row r="156">
          <cell r="M156">
            <v>0</v>
          </cell>
        </row>
        <row r="157">
          <cell r="M157">
            <v>1</v>
          </cell>
        </row>
        <row r="158">
          <cell r="M158">
            <v>0</v>
          </cell>
        </row>
        <row r="159">
          <cell r="M159">
            <v>0</v>
          </cell>
        </row>
        <row r="161">
          <cell r="M161">
            <v>65.14</v>
          </cell>
        </row>
        <row r="162">
          <cell r="M162">
            <v>37.74</v>
          </cell>
        </row>
        <row r="163">
          <cell r="M163">
            <v>17.32</v>
          </cell>
        </row>
        <row r="164">
          <cell r="M164">
            <v>88.09</v>
          </cell>
        </row>
        <row r="165">
          <cell r="M165">
            <v>7</v>
          </cell>
        </row>
        <row r="166">
          <cell r="M166">
            <v>11</v>
          </cell>
        </row>
        <row r="167">
          <cell r="M167">
            <v>0</v>
          </cell>
        </row>
        <row r="170">
          <cell r="M170">
            <v>2</v>
          </cell>
        </row>
        <row r="171">
          <cell r="M171">
            <v>0</v>
          </cell>
        </row>
        <row r="172">
          <cell r="M172">
            <v>2</v>
          </cell>
        </row>
        <row r="173">
          <cell r="M173">
            <v>2</v>
          </cell>
        </row>
        <row r="174">
          <cell r="M174">
            <v>2</v>
          </cell>
        </row>
        <row r="175">
          <cell r="M175">
            <v>0</v>
          </cell>
        </row>
        <row r="177">
          <cell r="M177">
            <v>2</v>
          </cell>
        </row>
        <row r="178">
          <cell r="M178">
            <v>0</v>
          </cell>
        </row>
        <row r="179">
          <cell r="M179">
            <v>3</v>
          </cell>
        </row>
        <row r="180">
          <cell r="M180">
            <v>3</v>
          </cell>
        </row>
        <row r="181">
          <cell r="M181">
            <v>1</v>
          </cell>
        </row>
        <row r="182">
          <cell r="M182">
            <v>2</v>
          </cell>
        </row>
        <row r="184">
          <cell r="M184">
            <v>3</v>
          </cell>
        </row>
        <row r="185">
          <cell r="M185">
            <v>0</v>
          </cell>
        </row>
        <row r="186">
          <cell r="M186">
            <v>2</v>
          </cell>
        </row>
        <row r="187">
          <cell r="M187">
            <v>2</v>
          </cell>
        </row>
        <row r="188">
          <cell r="M188">
            <v>3</v>
          </cell>
        </row>
        <row r="189">
          <cell r="M189">
            <v>2</v>
          </cell>
        </row>
        <row r="190">
          <cell r="M190">
            <v>2</v>
          </cell>
        </row>
        <row r="191">
          <cell r="M191">
            <v>2</v>
          </cell>
        </row>
        <row r="192">
          <cell r="M192">
            <v>3</v>
          </cell>
        </row>
        <row r="193">
          <cell r="M193">
            <v>0</v>
          </cell>
        </row>
        <row r="195">
          <cell r="M195">
            <v>18.850000000000001</v>
          </cell>
        </row>
        <row r="196">
          <cell r="M196">
            <v>0</v>
          </cell>
        </row>
        <row r="197">
          <cell r="M197">
            <v>0</v>
          </cell>
        </row>
        <row r="198">
          <cell r="M198">
            <v>0</v>
          </cell>
        </row>
        <row r="199">
          <cell r="M199">
            <v>9</v>
          </cell>
        </row>
        <row r="200">
          <cell r="M200">
            <v>0</v>
          </cell>
        </row>
        <row r="201">
          <cell r="A201" t="str">
            <v>18.1</v>
          </cell>
          <cell r="D201" t="str">
            <v>EXECUÇÃO DE PASSEIO (CALÇADA) OU PISO DE CONCRETO COM CONCRETO MOLDADO IN LOCO, USINADO, ACABAMENTO CONVENCIONAL, ESPESSURA 6 CM, ARMADO. AF_07/2016</v>
          </cell>
          <cell r="E201" t="str">
            <v>m²</v>
          </cell>
          <cell r="M201">
            <v>390.91</v>
          </cell>
        </row>
        <row r="202">
          <cell r="A202" t="str">
            <v>18.2</v>
          </cell>
          <cell r="D202" t="str">
            <v>FORRO EM PLACAS DE GESSO, PARA AMBIENTES COMERCIAIS. AF_05/2017_P</v>
          </cell>
          <cell r="E202" t="str">
            <v>m²</v>
          </cell>
          <cell r="M202">
            <v>365.06</v>
          </cell>
        </row>
        <row r="203">
          <cell r="A203" t="str">
            <v>18.3</v>
          </cell>
          <cell r="D203" t="str">
            <v>APLICAÇÃO E LIXAMENTO DE MASSA LÁTEX EM PAREDES, DUAS DEMÃOS. AF_06/2014</v>
          </cell>
          <cell r="E203" t="str">
            <v>m²</v>
          </cell>
          <cell r="M203">
            <v>348.34</v>
          </cell>
        </row>
        <row r="204">
          <cell r="A204" t="str">
            <v>18.4</v>
          </cell>
          <cell r="D204" t="str">
            <v>FECHADURA DE EMBUTIR COM CILINDRO, EXTERNA, COMPLETA, ACABAMENTO PADRÃO POPULAR, INCLUSO EXECUÇÃO DE FURO - FORNECIMENTO E INSTALAÇÃO. AF_12/2019</v>
          </cell>
          <cell r="E204" t="str">
            <v>Und</v>
          </cell>
          <cell r="M204">
            <v>15</v>
          </cell>
        </row>
        <row r="205">
          <cell r="A205" t="str">
            <v>18.5</v>
          </cell>
          <cell r="D205" t="str">
            <v>INSTALAÇÃO DE VIDRO LISO INCOLOR, E = 3 MM, EM ESQUADRIA DE ALUMÍNIO OU PVC, FIXADO COM BAGUETE. AF_01/2021_P</v>
          </cell>
          <cell r="E205" t="str">
            <v>m²</v>
          </cell>
          <cell r="M205">
            <v>0</v>
          </cell>
        </row>
        <row r="206">
          <cell r="A206" t="str">
            <v>18.6</v>
          </cell>
          <cell r="D206" t="str">
            <v xml:space="preserve">	Janela de alumínio tipo maxim-ar, com vidros, batente e ferragens. exclusive alizar, acabamento e contramarco. fornecimento e instalação. af_12/2019</v>
          </cell>
          <cell r="E206" t="str">
            <v>m²</v>
          </cell>
          <cell r="M206">
            <v>12.12</v>
          </cell>
        </row>
        <row r="207">
          <cell r="A207" t="str">
            <v>18.7</v>
          </cell>
          <cell r="D207" t="str">
            <v>Rufo de concreto armado fck=20mpa l=30cm e h=5cm</v>
          </cell>
          <cell r="E207" t="str">
            <v>m</v>
          </cell>
          <cell r="M207">
            <v>105</v>
          </cell>
        </row>
        <row r="208">
          <cell r="A208" t="str">
            <v>18.8</v>
          </cell>
          <cell r="D208" t="str">
            <v>REGISTRO DE PRESSÃO BRUTO, LATÃO, ROSCÁVEL, 3/4", COM ACABAMENTO E CANOPLA CROMADOS - FORNECIMENTO E INSTALAÇÃO. AF_08/2021</v>
          </cell>
          <cell r="E208" t="str">
            <v>Und</v>
          </cell>
          <cell r="M208">
            <v>4</v>
          </cell>
        </row>
        <row r="209">
          <cell r="A209" t="str">
            <v>18.9</v>
          </cell>
          <cell r="D209" t="str">
            <v>APLICAÇÃO DE FUNDO SELADOR ACRÍLICO EM PAREDES, UMA DEMÃO. AF_06/2014</v>
          </cell>
          <cell r="E209" t="str">
            <v>m²</v>
          </cell>
          <cell r="M209">
            <v>634.61</v>
          </cell>
        </row>
        <row r="210">
          <cell r="A210" t="str">
            <v>18.10</v>
          </cell>
          <cell r="D210" t="str">
            <v>APLICAÇÃO DE LONA PLÁSTICA PARA EXECUÇÃO DE PAVIMENTOS DE CONCRETO. AF_11/2017</v>
          </cell>
          <cell r="E210" t="str">
            <v>m²</v>
          </cell>
          <cell r="M210">
            <v>390.91</v>
          </cell>
        </row>
        <row r="211">
          <cell r="A211" t="str">
            <v>18.11</v>
          </cell>
          <cell r="D211" t="str">
            <v>PORTA EM ALUMÍNIO DE ABRIR TIPO VENEZIANA COM GUARNIÇÃO, FIXAÇÃO COM PARAFUSOS - FORNECIMENTO E INSTALAÇÃO. AF_12/2019</v>
          </cell>
          <cell r="E211" t="str">
            <v>m²</v>
          </cell>
          <cell r="M211">
            <v>0</v>
          </cell>
        </row>
        <row r="212">
          <cell r="A212" t="str">
            <v>18.12</v>
          </cell>
          <cell r="D212" t="str">
            <v>CUBA DE EMBUTIR DE AÇO INOXIDÁVEL MÉDIA, INCLUSO VÁLVULA TIPO AMERICANA EM METAL CROMADO E SIFÃO FLEXÍVEL EM PVC - FORNECIMENTO E INSTALAÇÃO. AF_01/2020</v>
          </cell>
          <cell r="E212" t="str">
            <v>unid</v>
          </cell>
          <cell r="M212">
            <v>9</v>
          </cell>
        </row>
      </sheetData>
      <sheetData sheetId="9">
        <row r="47">
          <cell r="E47">
            <v>13.23</v>
          </cell>
        </row>
        <row r="48">
          <cell r="E48">
            <v>7.8000000000000007</v>
          </cell>
        </row>
        <row r="73">
          <cell r="E73">
            <v>48.905300000000004</v>
          </cell>
        </row>
        <row r="88">
          <cell r="E88">
            <v>176.67</v>
          </cell>
        </row>
        <row r="92">
          <cell r="E92">
            <v>286.27</v>
          </cell>
        </row>
        <row r="93">
          <cell r="E93">
            <v>365.06</v>
          </cell>
        </row>
        <row r="94">
          <cell r="E94">
            <v>348.34</v>
          </cell>
        </row>
        <row r="95">
          <cell r="E95">
            <v>365.06</v>
          </cell>
        </row>
        <row r="100">
          <cell r="E100">
            <v>57</v>
          </cell>
        </row>
        <row r="102">
          <cell r="E102">
            <v>2</v>
          </cell>
        </row>
        <row r="103">
          <cell r="E103">
            <v>72</v>
          </cell>
        </row>
        <row r="104">
          <cell r="E104">
            <v>4</v>
          </cell>
        </row>
        <row r="105">
          <cell r="E105">
            <v>16</v>
          </cell>
        </row>
        <row r="106">
          <cell r="E106">
            <v>1</v>
          </cell>
        </row>
        <row r="117">
          <cell r="E117">
            <v>817.5</v>
          </cell>
        </row>
        <row r="118">
          <cell r="E118">
            <v>1805.7</v>
          </cell>
        </row>
        <row r="119">
          <cell r="E119">
            <v>143.69999999999999</v>
          </cell>
        </row>
        <row r="120">
          <cell r="E120">
            <v>166</v>
          </cell>
        </row>
        <row r="139">
          <cell r="E139">
            <v>73.53</v>
          </cell>
        </row>
        <row r="140">
          <cell r="E140">
            <v>2</v>
          </cell>
        </row>
        <row r="141">
          <cell r="E141">
            <v>14</v>
          </cell>
        </row>
        <row r="144">
          <cell r="E144">
            <v>1</v>
          </cell>
        </row>
        <row r="151">
          <cell r="E151">
            <v>88.09</v>
          </cell>
        </row>
        <row r="152">
          <cell r="E152">
            <v>7</v>
          </cell>
        </row>
        <row r="153">
          <cell r="E153">
            <v>11</v>
          </cell>
        </row>
        <row r="157">
          <cell r="E157">
            <v>2</v>
          </cell>
        </row>
        <row r="159">
          <cell r="E159">
            <v>2</v>
          </cell>
        </row>
        <row r="160">
          <cell r="E160">
            <v>2</v>
          </cell>
        </row>
        <row r="161">
          <cell r="E161">
            <v>2</v>
          </cell>
        </row>
        <row r="164">
          <cell r="E164">
            <v>2</v>
          </cell>
        </row>
        <row r="166">
          <cell r="E166">
            <v>3</v>
          </cell>
        </row>
        <row r="167">
          <cell r="E167">
            <v>3</v>
          </cell>
        </row>
        <row r="168">
          <cell r="E168">
            <v>1</v>
          </cell>
        </row>
        <row r="169">
          <cell r="E169">
            <v>2</v>
          </cell>
        </row>
        <row r="171">
          <cell r="E171">
            <v>3</v>
          </cell>
        </row>
        <row r="173">
          <cell r="E173">
            <v>2</v>
          </cell>
        </row>
        <row r="174">
          <cell r="E174">
            <v>2</v>
          </cell>
        </row>
        <row r="175">
          <cell r="E175">
            <v>3</v>
          </cell>
        </row>
        <row r="176">
          <cell r="E176">
            <v>2</v>
          </cell>
        </row>
        <row r="177">
          <cell r="E177">
            <v>2</v>
          </cell>
        </row>
        <row r="178">
          <cell r="E178">
            <v>2</v>
          </cell>
        </row>
        <row r="179">
          <cell r="E179">
            <v>3</v>
          </cell>
        </row>
        <row r="182">
          <cell r="E182">
            <v>18.850000000000001</v>
          </cell>
        </row>
        <row r="186">
          <cell r="E186">
            <v>9</v>
          </cell>
        </row>
        <row r="189">
          <cell r="E189">
            <v>365.06</v>
          </cell>
        </row>
        <row r="190">
          <cell r="E190">
            <v>348.34</v>
          </cell>
        </row>
        <row r="192">
          <cell r="E192">
            <v>-12.12</v>
          </cell>
        </row>
        <row r="193">
          <cell r="E193">
            <v>12.12</v>
          </cell>
        </row>
        <row r="195">
          <cell r="E195">
            <v>4</v>
          </cell>
        </row>
        <row r="196">
          <cell r="E196">
            <v>634.61</v>
          </cell>
        </row>
        <row r="199">
          <cell r="E199">
            <v>9</v>
          </cell>
        </row>
      </sheetData>
      <sheetData sheetId="10">
        <row r="19">
          <cell r="M19">
            <v>2.4900000000000002</v>
          </cell>
        </row>
        <row r="20">
          <cell r="M20">
            <v>12</v>
          </cell>
        </row>
        <row r="21">
          <cell r="M21">
            <v>101.16000000000003</v>
          </cell>
        </row>
        <row r="22">
          <cell r="M22">
            <v>222.59</v>
          </cell>
        </row>
        <row r="24">
          <cell r="M24">
            <v>28.88</v>
          </cell>
        </row>
        <row r="25">
          <cell r="M25">
            <v>52.16</v>
          </cell>
        </row>
        <row r="28">
          <cell r="M28">
            <v>5.16</v>
          </cell>
        </row>
        <row r="29">
          <cell r="M29">
            <v>96.48</v>
          </cell>
        </row>
        <row r="30">
          <cell r="M30">
            <v>630.6</v>
          </cell>
        </row>
        <row r="31">
          <cell r="M31">
            <v>235.2</v>
          </cell>
        </row>
        <row r="32">
          <cell r="M32">
            <v>220.31</v>
          </cell>
        </row>
        <row r="33">
          <cell r="M33">
            <v>18.100000000000001</v>
          </cell>
        </row>
        <row r="34">
          <cell r="M34">
            <v>7.6</v>
          </cell>
        </row>
        <row r="35">
          <cell r="M35">
            <v>277.10000000000002</v>
          </cell>
        </row>
        <row r="36">
          <cell r="M36">
            <v>23.28</v>
          </cell>
        </row>
        <row r="37">
          <cell r="M37">
            <v>23.28</v>
          </cell>
        </row>
        <row r="40">
          <cell r="M40">
            <v>264.23</v>
          </cell>
        </row>
        <row r="41">
          <cell r="M41">
            <v>199.64</v>
          </cell>
        </row>
        <row r="42">
          <cell r="M42">
            <v>54.1</v>
          </cell>
        </row>
        <row r="43">
          <cell r="M43">
            <v>516.29999999999995</v>
          </cell>
        </row>
        <row r="44">
          <cell r="M44">
            <v>285.3</v>
          </cell>
        </row>
        <row r="45">
          <cell r="M45">
            <v>37.76</v>
          </cell>
        </row>
        <row r="46">
          <cell r="M46">
            <v>174.4</v>
          </cell>
        </row>
        <row r="47">
          <cell r="M47">
            <v>645.4</v>
          </cell>
        </row>
        <row r="48">
          <cell r="M48">
            <v>77.8</v>
          </cell>
        </row>
        <row r="49">
          <cell r="M49">
            <v>40.299999999999997</v>
          </cell>
        </row>
        <row r="50">
          <cell r="M50">
            <v>486.6</v>
          </cell>
        </row>
        <row r="51">
          <cell r="M51">
            <v>104.5</v>
          </cell>
        </row>
        <row r="52">
          <cell r="M52">
            <v>37.76</v>
          </cell>
        </row>
        <row r="53">
          <cell r="M53">
            <v>39.32</v>
          </cell>
        </row>
        <row r="54">
          <cell r="M54">
            <v>102.36</v>
          </cell>
        </row>
        <row r="55">
          <cell r="M55">
            <v>395.11</v>
          </cell>
        </row>
        <row r="58">
          <cell r="M58">
            <v>20.04</v>
          </cell>
        </row>
        <row r="60">
          <cell r="M60">
            <v>629.12</v>
          </cell>
        </row>
        <row r="61">
          <cell r="M61">
            <v>7.8000000000000007</v>
          </cell>
        </row>
        <row r="62">
          <cell r="M62">
            <v>24.330000000000002</v>
          </cell>
        </row>
        <row r="65">
          <cell r="M65">
            <v>15</v>
          </cell>
        </row>
        <row r="67">
          <cell r="M67">
            <v>11.11</v>
          </cell>
        </row>
        <row r="69">
          <cell r="M69">
            <v>0</v>
          </cell>
        </row>
        <row r="70">
          <cell r="M70">
            <v>29.52</v>
          </cell>
        </row>
        <row r="72">
          <cell r="M72">
            <v>398.67</v>
          </cell>
        </row>
        <row r="73">
          <cell r="M73">
            <v>0</v>
          </cell>
        </row>
        <row r="74">
          <cell r="M74">
            <v>0</v>
          </cell>
        </row>
        <row r="75">
          <cell r="M75">
            <v>398.67</v>
          </cell>
        </row>
        <row r="77">
          <cell r="M77">
            <v>93.5</v>
          </cell>
        </row>
        <row r="78">
          <cell r="M78">
            <v>213.98</v>
          </cell>
        </row>
        <row r="80">
          <cell r="M80">
            <v>757.22</v>
          </cell>
        </row>
        <row r="81">
          <cell r="M81">
            <v>293.27</v>
          </cell>
        </row>
        <row r="82">
          <cell r="M82">
            <v>0</v>
          </cell>
        </row>
        <row r="83">
          <cell r="M83">
            <v>470.96</v>
          </cell>
        </row>
        <row r="84">
          <cell r="M84">
            <v>286.27</v>
          </cell>
        </row>
        <row r="85">
          <cell r="M85">
            <v>0</v>
          </cell>
        </row>
        <row r="86">
          <cell r="M86">
            <v>48.905300000000004</v>
          </cell>
        </row>
        <row r="87">
          <cell r="M87">
            <v>0</v>
          </cell>
        </row>
        <row r="88">
          <cell r="M88">
            <v>220.51999999999998</v>
          </cell>
        </row>
        <row r="90">
          <cell r="M90">
            <v>0</v>
          </cell>
        </row>
        <row r="91">
          <cell r="M91">
            <v>0</v>
          </cell>
        </row>
        <row r="92">
          <cell r="M92">
            <v>294.47000000000003</v>
          </cell>
        </row>
        <row r="93">
          <cell r="M93">
            <v>0</v>
          </cell>
        </row>
        <row r="94">
          <cell r="M94">
            <v>0</v>
          </cell>
        </row>
        <row r="95">
          <cell r="M95">
            <v>0</v>
          </cell>
        </row>
        <row r="96">
          <cell r="M96">
            <v>0</v>
          </cell>
        </row>
        <row r="97">
          <cell r="M97">
            <v>96.44</v>
          </cell>
        </row>
        <row r="98">
          <cell r="M98">
            <v>0</v>
          </cell>
        </row>
        <row r="99">
          <cell r="M99">
            <v>0</v>
          </cell>
        </row>
        <row r="101">
          <cell r="M101">
            <v>176.67</v>
          </cell>
        </row>
        <row r="102">
          <cell r="M102">
            <v>0</v>
          </cell>
        </row>
        <row r="103">
          <cell r="M103">
            <v>0</v>
          </cell>
        </row>
        <row r="105">
          <cell r="M105">
            <v>286.27</v>
          </cell>
        </row>
        <row r="106">
          <cell r="M106">
            <v>365.06</v>
          </cell>
        </row>
        <row r="107">
          <cell r="M107">
            <v>348.34</v>
          </cell>
        </row>
        <row r="108">
          <cell r="M108">
            <v>365.06</v>
          </cell>
        </row>
        <row r="109">
          <cell r="M109">
            <v>0</v>
          </cell>
        </row>
        <row r="110">
          <cell r="M110">
            <v>0</v>
          </cell>
        </row>
        <row r="112">
          <cell r="M112">
            <v>0</v>
          </cell>
        </row>
        <row r="113">
          <cell r="M113">
            <v>58</v>
          </cell>
        </row>
        <row r="114">
          <cell r="M114">
            <v>20</v>
          </cell>
        </row>
        <row r="115">
          <cell r="M115">
            <v>2</v>
          </cell>
        </row>
        <row r="116">
          <cell r="M116">
            <v>72</v>
          </cell>
        </row>
        <row r="117">
          <cell r="M117">
            <v>4</v>
          </cell>
        </row>
        <row r="118">
          <cell r="M118">
            <v>16</v>
          </cell>
        </row>
        <row r="119">
          <cell r="M119">
            <v>1</v>
          </cell>
        </row>
        <row r="120">
          <cell r="M120">
            <v>0</v>
          </cell>
        </row>
        <row r="121">
          <cell r="M121">
            <v>3</v>
          </cell>
        </row>
        <row r="122">
          <cell r="M122">
            <v>31.55</v>
          </cell>
        </row>
        <row r="123">
          <cell r="M123">
            <v>0</v>
          </cell>
        </row>
        <row r="124">
          <cell r="M124">
            <v>0</v>
          </cell>
        </row>
        <row r="125">
          <cell r="M125">
            <v>0</v>
          </cell>
        </row>
        <row r="126">
          <cell r="M126">
            <v>0</v>
          </cell>
        </row>
        <row r="127">
          <cell r="M127">
            <v>0</v>
          </cell>
        </row>
        <row r="128">
          <cell r="M128">
            <v>144.75</v>
          </cell>
        </row>
        <row r="129">
          <cell r="M129">
            <v>606.45000000000005</v>
          </cell>
        </row>
        <row r="130">
          <cell r="M130">
            <v>817.5</v>
          </cell>
        </row>
        <row r="131">
          <cell r="M131">
            <v>1805.7</v>
          </cell>
        </row>
        <row r="132">
          <cell r="M132">
            <v>143.69999999999999</v>
          </cell>
        </row>
        <row r="133">
          <cell r="M133">
            <v>166</v>
          </cell>
        </row>
        <row r="134">
          <cell r="M134">
            <v>190</v>
          </cell>
        </row>
        <row r="135">
          <cell r="M135">
            <v>0</v>
          </cell>
        </row>
        <row r="136">
          <cell r="M136">
            <v>0</v>
          </cell>
        </row>
        <row r="137">
          <cell r="M137">
            <v>0</v>
          </cell>
        </row>
        <row r="138">
          <cell r="M138">
            <v>0</v>
          </cell>
        </row>
        <row r="139">
          <cell r="M139">
            <v>15</v>
          </cell>
        </row>
        <row r="140">
          <cell r="M140">
            <v>8</v>
          </cell>
        </row>
        <row r="141">
          <cell r="M141">
            <v>1</v>
          </cell>
        </row>
        <row r="142">
          <cell r="M142">
            <v>1</v>
          </cell>
        </row>
        <row r="143">
          <cell r="M143">
            <v>2</v>
          </cell>
        </row>
        <row r="144">
          <cell r="M144">
            <v>0</v>
          </cell>
        </row>
        <row r="145">
          <cell r="M145">
            <v>0</v>
          </cell>
        </row>
        <row r="146">
          <cell r="M146">
            <v>0</v>
          </cell>
        </row>
        <row r="147">
          <cell r="M147">
            <v>0</v>
          </cell>
        </row>
        <row r="149">
          <cell r="M149">
            <v>112.78</v>
          </cell>
        </row>
        <row r="150">
          <cell r="M150">
            <v>14.66</v>
          </cell>
        </row>
        <row r="151">
          <cell r="M151">
            <v>26.63</v>
          </cell>
        </row>
        <row r="152">
          <cell r="M152">
            <v>73.53</v>
          </cell>
        </row>
        <row r="153">
          <cell r="M153">
            <v>2</v>
          </cell>
        </row>
        <row r="154">
          <cell r="M154">
            <v>14</v>
          </cell>
        </row>
        <row r="155">
          <cell r="M155">
            <v>1</v>
          </cell>
        </row>
        <row r="156">
          <cell r="M156">
            <v>1</v>
          </cell>
        </row>
        <row r="157">
          <cell r="M157">
            <v>1</v>
          </cell>
        </row>
        <row r="158">
          <cell r="M158">
            <v>0</v>
          </cell>
        </row>
        <row r="159">
          <cell r="M159">
            <v>1</v>
          </cell>
        </row>
        <row r="161">
          <cell r="M161">
            <v>65.14</v>
          </cell>
        </row>
        <row r="162">
          <cell r="M162">
            <v>37.74</v>
          </cell>
        </row>
        <row r="163">
          <cell r="M163">
            <v>17.32</v>
          </cell>
        </row>
        <row r="164">
          <cell r="M164">
            <v>88.09</v>
          </cell>
        </row>
        <row r="165">
          <cell r="M165">
            <v>7</v>
          </cell>
        </row>
        <row r="166">
          <cell r="M166">
            <v>11</v>
          </cell>
        </row>
        <row r="167">
          <cell r="M167">
            <v>0</v>
          </cell>
        </row>
        <row r="170">
          <cell r="M170">
            <v>2</v>
          </cell>
        </row>
        <row r="171">
          <cell r="M171">
            <v>0</v>
          </cell>
        </row>
        <row r="172">
          <cell r="M172">
            <v>2</v>
          </cell>
        </row>
        <row r="173">
          <cell r="M173">
            <v>2</v>
          </cell>
        </row>
        <row r="174">
          <cell r="M174">
            <v>2</v>
          </cell>
        </row>
        <row r="175">
          <cell r="M175">
            <v>6</v>
          </cell>
        </row>
        <row r="177">
          <cell r="M177">
            <v>2</v>
          </cell>
        </row>
        <row r="178">
          <cell r="M178">
            <v>0</v>
          </cell>
        </row>
        <row r="179">
          <cell r="M179">
            <v>3</v>
          </cell>
        </row>
        <row r="180">
          <cell r="M180">
            <v>3</v>
          </cell>
        </row>
        <row r="181">
          <cell r="M181">
            <v>1</v>
          </cell>
        </row>
        <row r="182">
          <cell r="M182">
            <v>2</v>
          </cell>
        </row>
        <row r="184">
          <cell r="M184">
            <v>3</v>
          </cell>
        </row>
        <row r="185">
          <cell r="M185">
            <v>0</v>
          </cell>
        </row>
        <row r="186">
          <cell r="M186">
            <v>2</v>
          </cell>
        </row>
        <row r="187">
          <cell r="M187">
            <v>2</v>
          </cell>
        </row>
        <row r="188">
          <cell r="M188">
            <v>3</v>
          </cell>
        </row>
        <row r="189">
          <cell r="M189">
            <v>2</v>
          </cell>
        </row>
        <row r="190">
          <cell r="M190">
            <v>2</v>
          </cell>
        </row>
        <row r="191">
          <cell r="M191">
            <v>2</v>
          </cell>
        </row>
        <row r="192">
          <cell r="M192">
            <v>3</v>
          </cell>
        </row>
        <row r="193">
          <cell r="M193">
            <v>6</v>
          </cell>
        </row>
        <row r="195">
          <cell r="M195">
            <v>18.850000000000001</v>
          </cell>
        </row>
        <row r="196">
          <cell r="M196">
            <v>0</v>
          </cell>
        </row>
        <row r="197">
          <cell r="M197">
            <v>0</v>
          </cell>
        </row>
        <row r="198">
          <cell r="M198">
            <v>0</v>
          </cell>
        </row>
        <row r="199">
          <cell r="M199">
            <v>9</v>
          </cell>
        </row>
        <row r="200">
          <cell r="M200">
            <v>0</v>
          </cell>
        </row>
        <row r="201">
          <cell r="M201">
            <v>390.91</v>
          </cell>
        </row>
        <row r="202">
          <cell r="M202">
            <v>365.06</v>
          </cell>
        </row>
        <row r="203">
          <cell r="M203">
            <v>348.34</v>
          </cell>
        </row>
        <row r="204">
          <cell r="M204">
            <v>15</v>
          </cell>
        </row>
        <row r="205">
          <cell r="M205">
            <v>0</v>
          </cell>
        </row>
        <row r="206">
          <cell r="M206">
            <v>12.12</v>
          </cell>
        </row>
        <row r="207">
          <cell r="M207">
            <v>105</v>
          </cell>
        </row>
        <row r="208">
          <cell r="M208">
            <v>4</v>
          </cell>
        </row>
        <row r="209">
          <cell r="M209">
            <v>634.61</v>
          </cell>
        </row>
        <row r="210">
          <cell r="M210">
            <v>390.91</v>
          </cell>
        </row>
        <row r="211">
          <cell r="M211">
            <v>0</v>
          </cell>
        </row>
        <row r="212">
          <cell r="M212">
            <v>9</v>
          </cell>
        </row>
      </sheetData>
      <sheetData sheetId="11">
        <row r="49">
          <cell r="E49">
            <v>24.330000000000002</v>
          </cell>
        </row>
        <row r="64">
          <cell r="E64">
            <v>17</v>
          </cell>
        </row>
        <row r="100">
          <cell r="E100">
            <v>1</v>
          </cell>
        </row>
        <row r="101">
          <cell r="E101">
            <v>20</v>
          </cell>
        </row>
        <row r="108">
          <cell r="E108">
            <v>3</v>
          </cell>
        </row>
        <row r="109">
          <cell r="E109">
            <v>31.55</v>
          </cell>
        </row>
        <row r="121">
          <cell r="E121">
            <v>190</v>
          </cell>
        </row>
        <row r="126">
          <cell r="E126">
            <v>15</v>
          </cell>
        </row>
        <row r="127">
          <cell r="E127">
            <v>8</v>
          </cell>
        </row>
        <row r="128">
          <cell r="E128">
            <v>1</v>
          </cell>
        </row>
        <row r="129">
          <cell r="E129">
            <v>1</v>
          </cell>
        </row>
        <row r="130">
          <cell r="E130">
            <v>2</v>
          </cell>
        </row>
        <row r="137">
          <cell r="E137">
            <v>14.66</v>
          </cell>
        </row>
        <row r="138">
          <cell r="E138">
            <v>26.63</v>
          </cell>
        </row>
        <row r="142">
          <cell r="E142">
            <v>1</v>
          </cell>
        </row>
        <row r="143">
          <cell r="E143">
            <v>1</v>
          </cell>
        </row>
        <row r="146">
          <cell r="E146">
            <v>1</v>
          </cell>
        </row>
        <row r="162">
          <cell r="E162">
            <v>6</v>
          </cell>
        </row>
        <row r="180">
          <cell r="E180">
            <v>6</v>
          </cell>
        </row>
      </sheetData>
      <sheetData sheetId="12">
        <row r="105">
          <cell r="F105">
            <v>286.27</v>
          </cell>
        </row>
      </sheetData>
      <sheetData sheetId="13">
        <row r="12">
          <cell r="E12">
            <v>22.05</v>
          </cell>
        </row>
        <row r="33">
          <cell r="E33">
            <v>179.8</v>
          </cell>
        </row>
        <row r="49">
          <cell r="E49">
            <v>90.77</v>
          </cell>
        </row>
        <row r="81">
          <cell r="E81">
            <v>12.25</v>
          </cell>
        </row>
        <row r="94">
          <cell r="E94">
            <v>286.27</v>
          </cell>
        </row>
      </sheetData>
      <sheetData sheetId="14"/>
      <sheetData sheetId="15"/>
      <sheetData sheetId="16"/>
      <sheetData sheetId="17"/>
      <sheetData sheetId="18"/>
      <sheetData sheetId="19">
        <row r="16">
          <cell r="F16">
            <v>390.91</v>
          </cell>
          <cell r="H16">
            <v>83.55</v>
          </cell>
        </row>
        <row r="17">
          <cell r="F17">
            <v>365.06</v>
          </cell>
          <cell r="H17">
            <v>35.840000000000003</v>
          </cell>
        </row>
        <row r="18">
          <cell r="F18">
            <v>348.34</v>
          </cell>
          <cell r="H18">
            <v>14.43</v>
          </cell>
        </row>
        <row r="19">
          <cell r="F19">
            <v>348.34</v>
          </cell>
        </row>
        <row r="20">
          <cell r="F20">
            <v>20</v>
          </cell>
          <cell r="H20">
            <v>99.29</v>
          </cell>
        </row>
        <row r="21">
          <cell r="F21">
            <v>9.7200000000000006</v>
          </cell>
          <cell r="H21">
            <v>295.51</v>
          </cell>
        </row>
        <row r="22">
          <cell r="F22">
            <v>128.29</v>
          </cell>
        </row>
        <row r="23">
          <cell r="F23">
            <v>36.5</v>
          </cell>
        </row>
        <row r="24">
          <cell r="F24">
            <v>105</v>
          </cell>
          <cell r="H24">
            <v>41.47</v>
          </cell>
        </row>
        <row r="25">
          <cell r="F25">
            <v>36</v>
          </cell>
        </row>
        <row r="26">
          <cell r="F26">
            <v>6</v>
          </cell>
        </row>
        <row r="27">
          <cell r="F27">
            <v>4</v>
          </cell>
          <cell r="H27">
            <v>114.15</v>
          </cell>
        </row>
        <row r="28">
          <cell r="F28">
            <v>38.159999999999997</v>
          </cell>
        </row>
        <row r="29">
          <cell r="F29">
            <v>634.61</v>
          </cell>
          <cell r="H29">
            <v>2.7</v>
          </cell>
        </row>
        <row r="30">
          <cell r="F30">
            <v>390.91</v>
          </cell>
          <cell r="H30">
            <v>2.42</v>
          </cell>
        </row>
        <row r="31">
          <cell r="F31">
            <v>3.6000000000000005</v>
          </cell>
          <cell r="H31">
            <v>908.02</v>
          </cell>
        </row>
        <row r="32">
          <cell r="F32">
            <v>15.73</v>
          </cell>
        </row>
        <row r="33">
          <cell r="H33">
            <v>294.08</v>
          </cell>
        </row>
      </sheetData>
      <sheetData sheetId="20"/>
      <sheetData sheetId="21"/>
      <sheetData sheetId="22"/>
      <sheetData sheetId="23"/>
      <sheetData sheetId="24"/>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EBA57-930C-4963-AB19-7883150FE172}">
  <sheetPr>
    <pageSetUpPr fitToPage="1"/>
  </sheetPr>
  <dimension ref="A2:P202"/>
  <sheetViews>
    <sheetView view="pageBreakPreview" topLeftCell="A92" zoomScale="80" zoomScaleNormal="80" zoomScaleSheetLayoutView="80" workbookViewId="0">
      <selection activeCell="P78" sqref="P78:Q78"/>
    </sheetView>
  </sheetViews>
  <sheetFormatPr defaultColWidth="10" defaultRowHeight="14.25" x14ac:dyDescent="0.2"/>
  <cols>
    <col min="1" max="1" width="8.28515625" style="1" customWidth="1"/>
    <col min="2" max="2" width="9" style="25" customWidth="1"/>
    <col min="3" max="3" width="7.7109375" style="1" bestFit="1" customWidth="1"/>
    <col min="4" max="4" width="68.5703125" style="1" bestFit="1" customWidth="1"/>
    <col min="5" max="5" width="5.140625" style="1" bestFit="1" customWidth="1"/>
    <col min="6" max="6" width="7.85546875" style="1" bestFit="1" customWidth="1"/>
    <col min="7" max="7" width="11" style="1" bestFit="1" customWidth="1"/>
    <col min="8" max="8" width="10.85546875" style="1" bestFit="1" customWidth="1"/>
    <col min="9" max="9" width="14.28515625" style="1" customWidth="1"/>
    <col min="10" max="10" width="12.42578125" style="1" customWidth="1"/>
    <col min="11" max="11" width="14.42578125" style="1" customWidth="1"/>
    <col min="12" max="12" width="14.28515625" style="1" customWidth="1"/>
    <col min="13" max="13" width="10.85546875" style="1" customWidth="1"/>
    <col min="14" max="14" width="14.42578125" style="1" customWidth="1"/>
    <col min="15" max="15" width="10" style="1" bestFit="1" customWidth="1"/>
    <col min="16" max="16384" width="10" style="1"/>
  </cols>
  <sheetData>
    <row r="2" spans="1:15" ht="15" customHeight="1" x14ac:dyDescent="0.2">
      <c r="A2" s="56" t="s">
        <v>0</v>
      </c>
      <c r="B2" s="56"/>
      <c r="C2" s="56"/>
      <c r="D2" s="56"/>
      <c r="E2" s="56"/>
      <c r="F2" s="56"/>
      <c r="G2" s="56"/>
      <c r="H2" s="56"/>
      <c r="I2" s="56"/>
      <c r="J2" s="56"/>
      <c r="K2" s="56"/>
      <c r="L2" s="56"/>
      <c r="M2" s="56"/>
      <c r="N2" s="56"/>
      <c r="O2" s="57"/>
    </row>
    <row r="3" spans="1:15" ht="15" customHeight="1" x14ac:dyDescent="0.2">
      <c r="A3" s="56" t="s">
        <v>1</v>
      </c>
      <c r="B3" s="56"/>
      <c r="C3" s="56"/>
      <c r="D3" s="56"/>
      <c r="E3" s="56"/>
      <c r="F3" s="56"/>
      <c r="G3" s="56"/>
      <c r="H3" s="56"/>
      <c r="I3" s="56"/>
      <c r="J3" s="56"/>
      <c r="K3" s="56"/>
      <c r="L3" s="56"/>
      <c r="M3" s="56"/>
      <c r="N3" s="56"/>
      <c r="O3" s="57"/>
    </row>
    <row r="4" spans="1:15" ht="15.75" customHeight="1" x14ac:dyDescent="0.2">
      <c r="A4" s="58" t="s">
        <v>2</v>
      </c>
      <c r="B4" s="58"/>
      <c r="C4" s="58"/>
      <c r="D4" s="58"/>
      <c r="E4" s="58"/>
      <c r="F4" s="58"/>
      <c r="G4" s="58"/>
      <c r="H4" s="58"/>
      <c r="I4" s="58"/>
      <c r="J4" s="58"/>
      <c r="K4" s="58"/>
      <c r="L4" s="58"/>
      <c r="M4" s="58"/>
      <c r="N4" s="58"/>
      <c r="O4" s="59"/>
    </row>
    <row r="5" spans="1:15" ht="15" customHeight="1" x14ac:dyDescent="0.2">
      <c r="A5" s="60" t="s">
        <v>3</v>
      </c>
      <c r="B5" s="60"/>
      <c r="C5" s="60"/>
      <c r="D5" s="2"/>
      <c r="E5" s="60" t="s">
        <v>4</v>
      </c>
      <c r="F5" s="60"/>
      <c r="G5" s="60"/>
      <c r="H5" s="60" t="s">
        <v>5</v>
      </c>
      <c r="I5" s="60"/>
      <c r="J5" s="60"/>
      <c r="K5" s="60"/>
      <c r="L5" s="2" t="s">
        <v>6</v>
      </c>
      <c r="M5" s="60" t="s">
        <v>7</v>
      </c>
      <c r="N5" s="60"/>
      <c r="O5" s="60"/>
    </row>
    <row r="6" spans="1:15" x14ac:dyDescent="0.2">
      <c r="A6" s="61" t="s">
        <v>8</v>
      </c>
      <c r="B6" s="62"/>
      <c r="C6" s="63"/>
      <c r="D6" s="3"/>
      <c r="E6" s="64">
        <v>44845</v>
      </c>
      <c r="F6" s="65"/>
      <c r="G6" s="65"/>
      <c r="H6" s="66">
        <v>44931</v>
      </c>
      <c r="I6" s="66"/>
      <c r="J6" s="66"/>
      <c r="K6" s="66"/>
      <c r="L6" s="4">
        <v>0.25219999999999998</v>
      </c>
      <c r="M6" s="67">
        <f>H200</f>
        <v>845452.13000000012</v>
      </c>
      <c r="N6" s="67"/>
      <c r="O6" s="67"/>
    </row>
    <row r="7" spans="1:15" x14ac:dyDescent="0.2">
      <c r="A7" s="60" t="s">
        <v>9</v>
      </c>
      <c r="B7" s="60"/>
      <c r="C7" s="60"/>
      <c r="D7" s="2"/>
      <c r="E7" s="68" t="s">
        <v>10</v>
      </c>
      <c r="F7" s="69"/>
      <c r="G7" s="69"/>
      <c r="H7" s="69"/>
      <c r="I7" s="69"/>
      <c r="J7" s="69"/>
      <c r="K7" s="70"/>
      <c r="L7" s="2" t="s">
        <v>11</v>
      </c>
      <c r="M7" s="60" t="s">
        <v>12</v>
      </c>
      <c r="N7" s="60"/>
      <c r="O7" s="60"/>
    </row>
    <row r="8" spans="1:15" x14ac:dyDescent="0.2">
      <c r="A8" s="71" t="s">
        <v>13</v>
      </c>
      <c r="B8" s="72"/>
      <c r="C8" s="73"/>
      <c r="D8" s="5"/>
      <c r="E8" s="74" t="s">
        <v>14</v>
      </c>
      <c r="F8" s="75"/>
      <c r="G8" s="75"/>
      <c r="H8" s="75"/>
      <c r="I8" s="75"/>
      <c r="J8" s="75"/>
      <c r="K8" s="75"/>
      <c r="L8" s="6">
        <v>0.87229999999999996</v>
      </c>
      <c r="M8" s="67">
        <v>0</v>
      </c>
      <c r="N8" s="67"/>
      <c r="O8" s="67"/>
    </row>
    <row r="9" spans="1:15" x14ac:dyDescent="0.2">
      <c r="A9" s="76" t="s">
        <v>15</v>
      </c>
      <c r="B9" s="76"/>
      <c r="C9" s="76"/>
      <c r="D9" s="76"/>
      <c r="E9" s="76" t="s">
        <v>16</v>
      </c>
      <c r="F9" s="76"/>
      <c r="G9" s="76"/>
      <c r="H9" s="76"/>
      <c r="I9" s="76"/>
      <c r="J9" s="76"/>
      <c r="K9" s="76"/>
      <c r="L9" s="76"/>
      <c r="M9" s="60" t="s">
        <v>17</v>
      </c>
      <c r="N9" s="60"/>
      <c r="O9" s="60"/>
    </row>
    <row r="10" spans="1:15" ht="15.75" customHeight="1" x14ac:dyDescent="0.2">
      <c r="A10" s="77" t="s">
        <v>18</v>
      </c>
      <c r="B10" s="77"/>
      <c r="C10" s="77"/>
      <c r="D10" s="77"/>
      <c r="E10" s="77" t="s">
        <v>19</v>
      </c>
      <c r="F10" s="77"/>
      <c r="G10" s="77"/>
      <c r="H10" s="77"/>
      <c r="I10" s="77"/>
      <c r="J10" s="77"/>
      <c r="K10" s="77"/>
      <c r="L10" s="77"/>
      <c r="M10" s="67">
        <f>M6+M8</f>
        <v>845452.13000000012</v>
      </c>
      <c r="N10" s="67"/>
      <c r="O10" s="67"/>
    </row>
    <row r="11" spans="1:15" x14ac:dyDescent="0.2">
      <c r="A11" s="76" t="s">
        <v>20</v>
      </c>
      <c r="B11" s="76"/>
      <c r="C11" s="76"/>
      <c r="D11" s="76"/>
      <c r="E11" s="76"/>
      <c r="F11" s="76"/>
      <c r="G11" s="76"/>
      <c r="H11" s="76"/>
      <c r="I11" s="76"/>
      <c r="J11" s="76"/>
      <c r="K11" s="76"/>
      <c r="L11" s="76"/>
      <c r="M11" s="76"/>
      <c r="N11" s="76"/>
      <c r="O11" s="76"/>
    </row>
    <row r="12" spans="1:15" ht="14.25" customHeight="1" x14ac:dyDescent="0.2">
      <c r="A12" s="74" t="s">
        <v>21</v>
      </c>
      <c r="B12" s="74"/>
      <c r="C12" s="74"/>
      <c r="D12" s="74"/>
      <c r="E12" s="74"/>
      <c r="F12" s="74"/>
      <c r="G12" s="74"/>
      <c r="H12" s="74"/>
      <c r="I12" s="74"/>
      <c r="J12" s="74"/>
      <c r="K12" s="74"/>
      <c r="L12" s="74"/>
      <c r="M12" s="74"/>
      <c r="N12" s="74"/>
      <c r="O12" s="74"/>
    </row>
    <row r="13" spans="1:15" x14ac:dyDescent="0.2">
      <c r="A13" s="2" t="s">
        <v>22</v>
      </c>
      <c r="B13" s="2"/>
      <c r="C13" s="2" t="s">
        <v>23</v>
      </c>
      <c r="D13" s="2"/>
      <c r="E13" s="78" t="s">
        <v>24</v>
      </c>
      <c r="F13" s="79"/>
      <c r="G13" s="79"/>
      <c r="H13" s="80"/>
      <c r="I13" s="2" t="s">
        <v>25</v>
      </c>
      <c r="J13" s="2"/>
      <c r="K13" s="60" t="s">
        <v>26</v>
      </c>
      <c r="L13" s="60"/>
      <c r="M13" s="60"/>
      <c r="N13" s="60" t="s">
        <v>27</v>
      </c>
      <c r="O13" s="60"/>
    </row>
    <row r="14" spans="1:15" ht="15.75" customHeight="1" x14ac:dyDescent="0.2">
      <c r="A14" s="81" t="s">
        <v>28</v>
      </c>
      <c r="B14" s="75"/>
      <c r="C14" s="82">
        <f>M200</f>
        <v>114585.33</v>
      </c>
      <c r="D14" s="83"/>
      <c r="E14" s="84" t="s">
        <v>29</v>
      </c>
      <c r="F14" s="65"/>
      <c r="G14" s="65"/>
      <c r="H14" s="65"/>
      <c r="I14" s="85">
        <f>L200</f>
        <v>0</v>
      </c>
      <c r="J14" s="75"/>
      <c r="K14" s="86">
        <f>N200</f>
        <v>114585.33</v>
      </c>
      <c r="L14" s="86"/>
      <c r="M14" s="86"/>
      <c r="N14" s="67">
        <f>M10-K14</f>
        <v>730866.80000000016</v>
      </c>
      <c r="O14" s="67"/>
    </row>
    <row r="15" spans="1:15" ht="15" x14ac:dyDescent="0.25">
      <c r="A15" s="89"/>
      <c r="B15" s="89"/>
      <c r="C15" s="89"/>
      <c r="D15" s="89"/>
      <c r="E15" s="89"/>
      <c r="F15" s="89"/>
      <c r="G15" s="89"/>
      <c r="H15" s="89"/>
      <c r="I15" s="89"/>
      <c r="J15" s="89"/>
      <c r="K15" s="89"/>
      <c r="L15" s="89"/>
      <c r="M15" s="89"/>
      <c r="N15" s="89"/>
      <c r="O15" s="89"/>
    </row>
    <row r="16" spans="1:15" x14ac:dyDescent="0.2">
      <c r="A16" s="90" t="s">
        <v>30</v>
      </c>
      <c r="B16" s="90" t="s">
        <v>31</v>
      </c>
      <c r="C16" s="90" t="s">
        <v>32</v>
      </c>
      <c r="D16" s="90" t="s">
        <v>33</v>
      </c>
      <c r="E16" s="90" t="s">
        <v>34</v>
      </c>
      <c r="F16" s="90" t="s">
        <v>35</v>
      </c>
      <c r="G16" s="90"/>
      <c r="H16" s="90"/>
      <c r="I16" s="90" t="s">
        <v>36</v>
      </c>
      <c r="J16" s="90"/>
      <c r="K16" s="90"/>
      <c r="L16" s="90" t="s">
        <v>37</v>
      </c>
      <c r="M16" s="90"/>
      <c r="N16" s="90"/>
      <c r="O16" s="8" t="s">
        <v>38</v>
      </c>
    </row>
    <row r="17" spans="1:16" ht="38.25" x14ac:dyDescent="0.2">
      <c r="A17" s="90"/>
      <c r="B17" s="90"/>
      <c r="C17" s="90"/>
      <c r="D17" s="90"/>
      <c r="E17" s="90"/>
      <c r="F17" s="8" t="s">
        <v>39</v>
      </c>
      <c r="G17" s="8" t="s">
        <v>40</v>
      </c>
      <c r="H17" s="8" t="s">
        <v>41</v>
      </c>
      <c r="I17" s="7" t="s">
        <v>42</v>
      </c>
      <c r="J17" s="7" t="s">
        <v>43</v>
      </c>
      <c r="K17" s="7" t="s">
        <v>44</v>
      </c>
      <c r="L17" s="7" t="s">
        <v>42</v>
      </c>
      <c r="M17" s="7" t="s">
        <v>43</v>
      </c>
      <c r="N17" s="7" t="s">
        <v>45</v>
      </c>
      <c r="O17" s="8"/>
    </row>
    <row r="18" spans="1:16" ht="24" customHeight="1" x14ac:dyDescent="0.2">
      <c r="A18" s="9" t="s">
        <v>46</v>
      </c>
      <c r="B18" s="10"/>
      <c r="C18" s="9"/>
      <c r="D18" s="9" t="s">
        <v>47</v>
      </c>
      <c r="E18" s="9"/>
      <c r="F18" s="11"/>
      <c r="G18" s="9"/>
      <c r="H18" s="12">
        <v>36166.44</v>
      </c>
      <c r="I18" s="12"/>
      <c r="J18" s="12"/>
      <c r="K18" s="12"/>
      <c r="L18" s="12">
        <f>SUM(L19:L22)</f>
        <v>0</v>
      </c>
      <c r="M18" s="12">
        <f t="shared" ref="M18:N18" si="0">SUM(M19:M22)</f>
        <v>34439.33</v>
      </c>
      <c r="N18" s="12">
        <f t="shared" si="0"/>
        <v>34439.33</v>
      </c>
      <c r="O18" s="13">
        <v>4.2777631892653697E-2</v>
      </c>
    </row>
    <row r="19" spans="1:16" ht="24" customHeight="1" x14ac:dyDescent="0.2">
      <c r="A19" s="14" t="s">
        <v>48</v>
      </c>
      <c r="B19" s="15" t="s">
        <v>49</v>
      </c>
      <c r="C19" s="14" t="s">
        <v>50</v>
      </c>
      <c r="D19" s="14" t="s">
        <v>51</v>
      </c>
      <c r="E19" s="15" t="s">
        <v>52</v>
      </c>
      <c r="F19" s="16">
        <v>2.4900000000000002</v>
      </c>
      <c r="G19" s="17">
        <v>289.08</v>
      </c>
      <c r="H19" s="17">
        <v>719.8</v>
      </c>
      <c r="I19" s="17">
        <v>0</v>
      </c>
      <c r="J19" s="17">
        <f>'[1]Memória 01'!E6</f>
        <v>2.4900000000000002</v>
      </c>
      <c r="K19" s="17">
        <f>I19+J19</f>
        <v>2.4900000000000002</v>
      </c>
      <c r="L19" s="17">
        <f>ROUND(I19*G19,2)</f>
        <v>0</v>
      </c>
      <c r="M19" s="17">
        <f>ROUND(J19*G19,2)</f>
        <v>719.81</v>
      </c>
      <c r="N19" s="17">
        <f>ROUND(K19*G19,2)</f>
        <v>719.81</v>
      </c>
      <c r="O19" s="18">
        <v>8.513787764660313E-4</v>
      </c>
    </row>
    <row r="20" spans="1:16" ht="36" customHeight="1" x14ac:dyDescent="0.2">
      <c r="A20" s="14" t="s">
        <v>53</v>
      </c>
      <c r="B20" s="15" t="s">
        <v>54</v>
      </c>
      <c r="C20" s="14" t="s">
        <v>55</v>
      </c>
      <c r="D20" s="14" t="s">
        <v>56</v>
      </c>
      <c r="E20" s="15" t="s">
        <v>52</v>
      </c>
      <c r="F20" s="16">
        <v>12.43</v>
      </c>
      <c r="G20" s="17">
        <v>916.39</v>
      </c>
      <c r="H20" s="17">
        <v>11390.72</v>
      </c>
      <c r="I20" s="17">
        <v>0</v>
      </c>
      <c r="J20" s="17">
        <f>'[1]Memória 01'!E7</f>
        <v>12</v>
      </c>
      <c r="K20" s="17">
        <f t="shared" ref="K20:K83" si="1">I20+J20</f>
        <v>12</v>
      </c>
      <c r="L20" s="17">
        <f t="shared" ref="L20:L83" si="2">ROUND(I20*G20,2)</f>
        <v>0</v>
      </c>
      <c r="M20" s="17">
        <f t="shared" ref="M20:M83" si="3">ROUND(J20*G20,2)</f>
        <v>10996.68</v>
      </c>
      <c r="N20" s="17">
        <f t="shared" ref="N20:N83" si="4">ROUND(K20*G20,2)</f>
        <v>10996.68</v>
      </c>
      <c r="O20" s="18">
        <v>1.3472933115680956E-2</v>
      </c>
    </row>
    <row r="21" spans="1:16" ht="36" customHeight="1" x14ac:dyDescent="0.2">
      <c r="A21" s="14" t="s">
        <v>57</v>
      </c>
      <c r="B21" s="15" t="s">
        <v>58</v>
      </c>
      <c r="C21" s="14" t="s">
        <v>55</v>
      </c>
      <c r="D21" s="14" t="s">
        <v>59</v>
      </c>
      <c r="E21" s="15" t="s">
        <v>60</v>
      </c>
      <c r="F21" s="16">
        <v>101.16</v>
      </c>
      <c r="G21" s="17">
        <v>56.14</v>
      </c>
      <c r="H21" s="17">
        <v>5679.12</v>
      </c>
      <c r="I21" s="17">
        <v>0</v>
      </c>
      <c r="J21" s="17">
        <f>'[1]Memória 01'!E8</f>
        <v>101.16000000000003</v>
      </c>
      <c r="K21" s="17">
        <f t="shared" si="1"/>
        <v>101.16000000000003</v>
      </c>
      <c r="L21" s="17">
        <f t="shared" si="2"/>
        <v>0</v>
      </c>
      <c r="M21" s="17">
        <f t="shared" si="3"/>
        <v>5679.12</v>
      </c>
      <c r="N21" s="17">
        <f t="shared" si="4"/>
        <v>5679.12</v>
      </c>
      <c r="O21" s="18">
        <v>6.7172579008110134E-3</v>
      </c>
    </row>
    <row r="22" spans="1:16" ht="24" customHeight="1" x14ac:dyDescent="0.2">
      <c r="A22" s="14" t="s">
        <v>61</v>
      </c>
      <c r="B22" s="15" t="s">
        <v>62</v>
      </c>
      <c r="C22" s="14" t="s">
        <v>55</v>
      </c>
      <c r="D22" s="14" t="s">
        <v>63</v>
      </c>
      <c r="E22" s="15" t="s">
        <v>64</v>
      </c>
      <c r="F22" s="16">
        <v>240</v>
      </c>
      <c r="G22" s="17">
        <v>76.569999999999993</v>
      </c>
      <c r="H22" s="17">
        <v>18376.8</v>
      </c>
      <c r="I22" s="17">
        <v>0</v>
      </c>
      <c r="J22" s="17">
        <f>'[1]Memória 01'!E9</f>
        <v>222.59</v>
      </c>
      <c r="K22" s="17">
        <f t="shared" si="1"/>
        <v>222.59</v>
      </c>
      <c r="L22" s="17">
        <f t="shared" si="2"/>
        <v>0</v>
      </c>
      <c r="M22" s="17">
        <f t="shared" si="3"/>
        <v>17043.72</v>
      </c>
      <c r="N22" s="17">
        <f t="shared" si="4"/>
        <v>17043.72</v>
      </c>
      <c r="O22" s="18">
        <v>2.1736062099695697E-2</v>
      </c>
      <c r="P22" s="19"/>
    </row>
    <row r="23" spans="1:16" ht="24" customHeight="1" x14ac:dyDescent="0.2">
      <c r="A23" s="9" t="s">
        <v>65</v>
      </c>
      <c r="B23" s="10"/>
      <c r="C23" s="9"/>
      <c r="D23" s="9" t="s">
        <v>66</v>
      </c>
      <c r="E23" s="9"/>
      <c r="F23" s="11"/>
      <c r="G23" s="9"/>
      <c r="H23" s="12">
        <v>4491.2299999999996</v>
      </c>
      <c r="I23" s="17"/>
      <c r="J23" s="17"/>
      <c r="K23" s="20"/>
      <c r="L23" s="20">
        <f>SUM(L24:L25)</f>
        <v>0</v>
      </c>
      <c r="M23" s="20">
        <f t="shared" ref="M23:N23" si="5">SUM(M24:M25)</f>
        <v>4491.2300000000005</v>
      </c>
      <c r="N23" s="20">
        <f t="shared" si="5"/>
        <v>4491.2300000000005</v>
      </c>
      <c r="O23" s="13">
        <v>5.3122227038448645E-3</v>
      </c>
    </row>
    <row r="24" spans="1:16" ht="24" customHeight="1" x14ac:dyDescent="0.2">
      <c r="A24" s="14" t="s">
        <v>67</v>
      </c>
      <c r="B24" s="15" t="s">
        <v>68</v>
      </c>
      <c r="C24" s="14" t="s">
        <v>55</v>
      </c>
      <c r="D24" s="14" t="s">
        <v>69</v>
      </c>
      <c r="E24" s="15" t="s">
        <v>64</v>
      </c>
      <c r="F24" s="16">
        <v>28.88</v>
      </c>
      <c r="G24" s="17">
        <v>28.13</v>
      </c>
      <c r="H24" s="17">
        <v>812.39</v>
      </c>
      <c r="I24" s="17">
        <v>0</v>
      </c>
      <c r="J24" s="17">
        <f>'[1]Memória 01'!E11</f>
        <v>28.88</v>
      </c>
      <c r="K24" s="17">
        <f t="shared" si="1"/>
        <v>28.88</v>
      </c>
      <c r="L24" s="17">
        <f t="shared" si="2"/>
        <v>0</v>
      </c>
      <c r="M24" s="17">
        <f t="shared" si="3"/>
        <v>812.39</v>
      </c>
      <c r="N24" s="17">
        <f t="shared" si="4"/>
        <v>812.39</v>
      </c>
      <c r="O24" s="18">
        <v>9.6089414311369701E-4</v>
      </c>
    </row>
    <row r="25" spans="1:16" ht="24" customHeight="1" x14ac:dyDescent="0.2">
      <c r="A25" s="14" t="s">
        <v>70</v>
      </c>
      <c r="B25" s="15" t="s">
        <v>71</v>
      </c>
      <c r="C25" s="14" t="s">
        <v>55</v>
      </c>
      <c r="D25" s="14" t="s">
        <v>72</v>
      </c>
      <c r="E25" s="15" t="s">
        <v>64</v>
      </c>
      <c r="F25" s="16">
        <v>52.16</v>
      </c>
      <c r="G25" s="17">
        <v>70.53</v>
      </c>
      <c r="H25" s="17">
        <v>3678.84</v>
      </c>
      <c r="I25" s="17">
        <v>0</v>
      </c>
      <c r="J25" s="17">
        <f>'[1]Memória 01'!E12</f>
        <v>52.16</v>
      </c>
      <c r="K25" s="17">
        <f t="shared" si="1"/>
        <v>52.16</v>
      </c>
      <c r="L25" s="17">
        <f t="shared" si="2"/>
        <v>0</v>
      </c>
      <c r="M25" s="17">
        <f t="shared" si="3"/>
        <v>3678.84</v>
      </c>
      <c r="N25" s="17">
        <f t="shared" si="4"/>
        <v>3678.84</v>
      </c>
      <c r="O25" s="18">
        <v>4.3513285607311679E-3</v>
      </c>
    </row>
    <row r="26" spans="1:16" ht="24" customHeight="1" x14ac:dyDescent="0.2">
      <c r="A26" s="9" t="s">
        <v>73</v>
      </c>
      <c r="B26" s="10"/>
      <c r="C26" s="9"/>
      <c r="D26" s="9" t="s">
        <v>74</v>
      </c>
      <c r="E26" s="9"/>
      <c r="F26" s="11"/>
      <c r="G26" s="9"/>
      <c r="H26" s="12">
        <v>65745.289999999994</v>
      </c>
      <c r="I26" s="17"/>
      <c r="J26" s="17"/>
      <c r="K26" s="17"/>
      <c r="L26" s="20">
        <f>L27</f>
        <v>0</v>
      </c>
      <c r="M26" s="20">
        <f t="shared" ref="M26:N26" si="6">M27</f>
        <v>65745.36</v>
      </c>
      <c r="N26" s="20">
        <f t="shared" si="6"/>
        <v>65745.36</v>
      </c>
      <c r="O26" s="13">
        <v>7.7763468405952205E-2</v>
      </c>
    </row>
    <row r="27" spans="1:16" ht="24" customHeight="1" x14ac:dyDescent="0.2">
      <c r="A27" s="9" t="s">
        <v>75</v>
      </c>
      <c r="B27" s="10"/>
      <c r="C27" s="9"/>
      <c r="D27" s="9" t="s">
        <v>76</v>
      </c>
      <c r="E27" s="9"/>
      <c r="F27" s="11"/>
      <c r="G27" s="9"/>
      <c r="H27" s="12">
        <v>65745.289999999994</v>
      </c>
      <c r="I27" s="17"/>
      <c r="J27" s="17"/>
      <c r="K27" s="17"/>
      <c r="L27" s="20">
        <f>SUM(L28:L37)</f>
        <v>0</v>
      </c>
      <c r="M27" s="20">
        <f t="shared" ref="M27:N27" si="7">SUM(M28:M37)</f>
        <v>65745.36</v>
      </c>
      <c r="N27" s="20">
        <f t="shared" si="7"/>
        <v>65745.36</v>
      </c>
      <c r="O27" s="13">
        <v>7.7763468405952205E-2</v>
      </c>
    </row>
    <row r="28" spans="1:16" ht="24" customHeight="1" x14ac:dyDescent="0.2">
      <c r="A28" s="14" t="s">
        <v>77</v>
      </c>
      <c r="B28" s="15" t="s">
        <v>78</v>
      </c>
      <c r="C28" s="14" t="s">
        <v>55</v>
      </c>
      <c r="D28" s="14" t="s">
        <v>79</v>
      </c>
      <c r="E28" s="15" t="s">
        <v>64</v>
      </c>
      <c r="F28" s="16">
        <v>5.16</v>
      </c>
      <c r="G28" s="17">
        <v>554.19000000000005</v>
      </c>
      <c r="H28" s="17">
        <v>2859.62</v>
      </c>
      <c r="I28" s="17">
        <v>0</v>
      </c>
      <c r="J28" s="17">
        <f>'[1]Memória 01'!E15</f>
        <v>5.16</v>
      </c>
      <c r="K28" s="17">
        <f t="shared" si="1"/>
        <v>5.16</v>
      </c>
      <c r="L28" s="17">
        <f t="shared" si="2"/>
        <v>0</v>
      </c>
      <c r="M28" s="17">
        <f t="shared" si="3"/>
        <v>2859.62</v>
      </c>
      <c r="N28" s="17">
        <f t="shared" si="4"/>
        <v>2859.62</v>
      </c>
      <c r="O28" s="18">
        <v>3.3823558999135765E-3</v>
      </c>
    </row>
    <row r="29" spans="1:16" ht="36" customHeight="1" x14ac:dyDescent="0.2">
      <c r="A29" s="14" t="s">
        <v>80</v>
      </c>
      <c r="B29" s="15" t="s">
        <v>81</v>
      </c>
      <c r="C29" s="14" t="s">
        <v>55</v>
      </c>
      <c r="D29" s="14" t="s">
        <v>82</v>
      </c>
      <c r="E29" s="15" t="s">
        <v>52</v>
      </c>
      <c r="F29" s="16">
        <v>96.48</v>
      </c>
      <c r="G29" s="17">
        <v>143.88999999999999</v>
      </c>
      <c r="H29" s="17">
        <v>13882.5</v>
      </c>
      <c r="I29" s="17">
        <v>0</v>
      </c>
      <c r="J29" s="17">
        <f>'[1]Memória 01'!E16</f>
        <v>96.48</v>
      </c>
      <c r="K29" s="17">
        <f t="shared" si="1"/>
        <v>96.48</v>
      </c>
      <c r="L29" s="17">
        <f t="shared" si="2"/>
        <v>0</v>
      </c>
      <c r="M29" s="17">
        <f t="shared" si="3"/>
        <v>13882.51</v>
      </c>
      <c r="N29" s="17">
        <f t="shared" si="4"/>
        <v>13882.51</v>
      </c>
      <c r="O29" s="18">
        <v>1.6420208202680853E-2</v>
      </c>
    </row>
    <row r="30" spans="1:16" ht="24" customHeight="1" x14ac:dyDescent="0.2">
      <c r="A30" s="14" t="s">
        <v>83</v>
      </c>
      <c r="B30" s="15" t="s">
        <v>84</v>
      </c>
      <c r="C30" s="14" t="s">
        <v>55</v>
      </c>
      <c r="D30" s="14" t="s">
        <v>85</v>
      </c>
      <c r="E30" s="15" t="s">
        <v>86</v>
      </c>
      <c r="F30" s="16">
        <v>630.6</v>
      </c>
      <c r="G30" s="17">
        <v>19.23</v>
      </c>
      <c r="H30" s="17">
        <v>12126.43</v>
      </c>
      <c r="I30" s="17">
        <v>0</v>
      </c>
      <c r="J30" s="17">
        <f>'[1]Memória 01'!E17</f>
        <v>630.6</v>
      </c>
      <c r="K30" s="17">
        <f t="shared" si="1"/>
        <v>630.6</v>
      </c>
      <c r="L30" s="17">
        <f t="shared" si="2"/>
        <v>0</v>
      </c>
      <c r="M30" s="17">
        <f t="shared" si="3"/>
        <v>12126.44</v>
      </c>
      <c r="N30" s="17">
        <f t="shared" si="4"/>
        <v>12126.44</v>
      </c>
      <c r="O30" s="18">
        <v>1.4343130225480656E-2</v>
      </c>
    </row>
    <row r="31" spans="1:16" ht="24" customHeight="1" x14ac:dyDescent="0.2">
      <c r="A31" s="14" t="s">
        <v>87</v>
      </c>
      <c r="B31" s="15" t="s">
        <v>88</v>
      </c>
      <c r="C31" s="14" t="s">
        <v>55</v>
      </c>
      <c r="D31" s="14" t="s">
        <v>89</v>
      </c>
      <c r="E31" s="15" t="s">
        <v>86</v>
      </c>
      <c r="F31" s="16">
        <v>235.2</v>
      </c>
      <c r="G31" s="17">
        <v>16.39</v>
      </c>
      <c r="H31" s="17">
        <v>3854.92</v>
      </c>
      <c r="I31" s="17">
        <v>0</v>
      </c>
      <c r="J31" s="17">
        <f>'[1]Memória 01'!E18</f>
        <v>235.2</v>
      </c>
      <c r="K31" s="17">
        <f t="shared" si="1"/>
        <v>235.2</v>
      </c>
      <c r="L31" s="17">
        <f t="shared" si="2"/>
        <v>0</v>
      </c>
      <c r="M31" s="17">
        <f t="shared" si="3"/>
        <v>3854.93</v>
      </c>
      <c r="N31" s="17">
        <f t="shared" si="4"/>
        <v>3854.93</v>
      </c>
      <c r="O31" s="18">
        <v>4.5595958224151616E-3</v>
      </c>
    </row>
    <row r="32" spans="1:16" ht="36" customHeight="1" x14ac:dyDescent="0.2">
      <c r="A32" s="14" t="s">
        <v>90</v>
      </c>
      <c r="B32" s="15" t="s">
        <v>91</v>
      </c>
      <c r="C32" s="14" t="s">
        <v>55</v>
      </c>
      <c r="D32" s="14" t="s">
        <v>92</v>
      </c>
      <c r="E32" s="15" t="s">
        <v>52</v>
      </c>
      <c r="F32" s="16">
        <v>220.31</v>
      </c>
      <c r="G32" s="17">
        <v>75.290000000000006</v>
      </c>
      <c r="H32" s="17">
        <v>16587.13</v>
      </c>
      <c r="I32" s="17">
        <v>0</v>
      </c>
      <c r="J32" s="17">
        <f>'[1]Memória 01'!E19</f>
        <v>220.31</v>
      </c>
      <c r="K32" s="17">
        <f t="shared" si="1"/>
        <v>220.31</v>
      </c>
      <c r="L32" s="17">
        <f t="shared" si="2"/>
        <v>0</v>
      </c>
      <c r="M32" s="17">
        <f t="shared" si="3"/>
        <v>16587.14</v>
      </c>
      <c r="N32" s="17">
        <f t="shared" si="4"/>
        <v>16587.14</v>
      </c>
      <c r="O32" s="18">
        <v>1.9619242073469021E-2</v>
      </c>
    </row>
    <row r="33" spans="1:15" ht="24" customHeight="1" x14ac:dyDescent="0.2">
      <c r="A33" s="14" t="s">
        <v>93</v>
      </c>
      <c r="B33" s="15" t="s">
        <v>94</v>
      </c>
      <c r="C33" s="14" t="s">
        <v>55</v>
      </c>
      <c r="D33" s="14" t="s">
        <v>95</v>
      </c>
      <c r="E33" s="15" t="s">
        <v>86</v>
      </c>
      <c r="F33" s="16">
        <v>18.100000000000001</v>
      </c>
      <c r="G33" s="17">
        <v>13.91</v>
      </c>
      <c r="H33" s="17">
        <v>251.77</v>
      </c>
      <c r="I33" s="17">
        <v>0</v>
      </c>
      <c r="J33" s="17">
        <f>'[1]Memória 01'!E20</f>
        <v>18.100000000000001</v>
      </c>
      <c r="K33" s="17">
        <f t="shared" si="1"/>
        <v>18.100000000000001</v>
      </c>
      <c r="L33" s="17">
        <f t="shared" si="2"/>
        <v>0</v>
      </c>
      <c r="M33" s="17">
        <f t="shared" si="3"/>
        <v>251.77</v>
      </c>
      <c r="N33" s="17">
        <f t="shared" si="4"/>
        <v>251.77</v>
      </c>
      <c r="O33" s="18">
        <v>2.9779332391060388E-4</v>
      </c>
    </row>
    <row r="34" spans="1:15" ht="24" customHeight="1" x14ac:dyDescent="0.2">
      <c r="A34" s="14" t="s">
        <v>96</v>
      </c>
      <c r="B34" s="15" t="s">
        <v>97</v>
      </c>
      <c r="C34" s="14" t="s">
        <v>55</v>
      </c>
      <c r="D34" s="14" t="s">
        <v>98</v>
      </c>
      <c r="E34" s="15" t="s">
        <v>86</v>
      </c>
      <c r="F34" s="16">
        <v>7.6</v>
      </c>
      <c r="G34" s="17">
        <v>13.26</v>
      </c>
      <c r="H34" s="17">
        <v>100.77</v>
      </c>
      <c r="I34" s="17">
        <v>0</v>
      </c>
      <c r="J34" s="17">
        <f>'[1]Memória 01'!E21</f>
        <v>7.6</v>
      </c>
      <c r="K34" s="17">
        <f t="shared" si="1"/>
        <v>7.6</v>
      </c>
      <c r="L34" s="17">
        <f t="shared" si="2"/>
        <v>0</v>
      </c>
      <c r="M34" s="17">
        <f t="shared" si="3"/>
        <v>100.78</v>
      </c>
      <c r="N34" s="17">
        <f t="shared" si="4"/>
        <v>100.78</v>
      </c>
      <c r="O34" s="18">
        <v>1.1919066310708804E-4</v>
      </c>
    </row>
    <row r="35" spans="1:15" ht="24" customHeight="1" x14ac:dyDescent="0.2">
      <c r="A35" s="14" t="s">
        <v>99</v>
      </c>
      <c r="B35" s="15" t="s">
        <v>100</v>
      </c>
      <c r="C35" s="14" t="s">
        <v>55</v>
      </c>
      <c r="D35" s="14" t="s">
        <v>101</v>
      </c>
      <c r="E35" s="15" t="s">
        <v>86</v>
      </c>
      <c r="F35" s="16">
        <v>277.10000000000002</v>
      </c>
      <c r="G35" s="17">
        <v>20.14</v>
      </c>
      <c r="H35" s="17">
        <v>5580.79</v>
      </c>
      <c r="I35" s="17">
        <v>0</v>
      </c>
      <c r="J35" s="17">
        <f>'[1]Memória 01'!E22</f>
        <v>277.10000000000002</v>
      </c>
      <c r="K35" s="17">
        <f t="shared" si="1"/>
        <v>277.10000000000002</v>
      </c>
      <c r="L35" s="17">
        <f t="shared" si="2"/>
        <v>0</v>
      </c>
      <c r="M35" s="17">
        <f t="shared" si="3"/>
        <v>5580.79</v>
      </c>
      <c r="N35" s="17">
        <f t="shared" si="4"/>
        <v>5580.79</v>
      </c>
      <c r="O35" s="18">
        <v>6.6009532674546579E-3</v>
      </c>
    </row>
    <row r="36" spans="1:15" ht="24" customHeight="1" x14ac:dyDescent="0.2">
      <c r="A36" s="14" t="s">
        <v>102</v>
      </c>
      <c r="B36" s="15" t="s">
        <v>103</v>
      </c>
      <c r="C36" s="14" t="s">
        <v>55</v>
      </c>
      <c r="D36" s="14" t="s">
        <v>104</v>
      </c>
      <c r="E36" s="15" t="s">
        <v>64</v>
      </c>
      <c r="F36" s="16">
        <v>23.28</v>
      </c>
      <c r="G36" s="17">
        <v>30.21</v>
      </c>
      <c r="H36" s="17">
        <v>703.28</v>
      </c>
      <c r="I36" s="17">
        <v>0</v>
      </c>
      <c r="J36" s="17">
        <f>'[1]Memória 01'!E23</f>
        <v>23.28</v>
      </c>
      <c r="K36" s="17">
        <f t="shared" si="1"/>
        <v>23.28</v>
      </c>
      <c r="L36" s="17">
        <f t="shared" si="2"/>
        <v>0</v>
      </c>
      <c r="M36" s="17">
        <f t="shared" si="3"/>
        <v>703.29</v>
      </c>
      <c r="N36" s="17">
        <f t="shared" si="4"/>
        <v>703.29</v>
      </c>
      <c r="O36" s="18">
        <v>8.3183893569467972E-4</v>
      </c>
    </row>
    <row r="37" spans="1:15" ht="36" customHeight="1" x14ac:dyDescent="0.2">
      <c r="A37" s="14" t="s">
        <v>105</v>
      </c>
      <c r="B37" s="15" t="s">
        <v>106</v>
      </c>
      <c r="C37" s="14" t="s">
        <v>55</v>
      </c>
      <c r="D37" s="14" t="s">
        <v>107</v>
      </c>
      <c r="E37" s="15" t="s">
        <v>64</v>
      </c>
      <c r="F37" s="16">
        <v>23.28</v>
      </c>
      <c r="G37" s="17">
        <v>420.88</v>
      </c>
      <c r="H37" s="17">
        <v>9798.08</v>
      </c>
      <c r="I37" s="17">
        <v>0</v>
      </c>
      <c r="J37" s="17">
        <f>'[1]Memória 01'!E24</f>
        <v>23.28</v>
      </c>
      <c r="K37" s="17">
        <f t="shared" si="1"/>
        <v>23.28</v>
      </c>
      <c r="L37" s="17">
        <f t="shared" si="2"/>
        <v>0</v>
      </c>
      <c r="M37" s="17">
        <f t="shared" si="3"/>
        <v>9798.09</v>
      </c>
      <c r="N37" s="17">
        <f t="shared" si="4"/>
        <v>9798.09</v>
      </c>
      <c r="O37" s="18">
        <v>1.1589159991825913E-2</v>
      </c>
    </row>
    <row r="38" spans="1:15" ht="24" customHeight="1" x14ac:dyDescent="0.2">
      <c r="A38" s="9" t="s">
        <v>108</v>
      </c>
      <c r="B38" s="10"/>
      <c r="C38" s="9"/>
      <c r="D38" s="9" t="s">
        <v>109</v>
      </c>
      <c r="E38" s="9"/>
      <c r="F38" s="11"/>
      <c r="G38" s="9"/>
      <c r="H38" s="12">
        <v>200468.53</v>
      </c>
      <c r="I38" s="17"/>
      <c r="J38" s="17"/>
      <c r="K38" s="17"/>
      <c r="L38" s="20">
        <f>L39</f>
        <v>0</v>
      </c>
      <c r="M38" s="20">
        <f t="shared" ref="M38:N38" si="8">M39</f>
        <v>0</v>
      </c>
      <c r="N38" s="20">
        <f t="shared" si="8"/>
        <v>0</v>
      </c>
      <c r="O38" s="13">
        <v>0.23711399248589035</v>
      </c>
    </row>
    <row r="39" spans="1:15" ht="24" customHeight="1" x14ac:dyDescent="0.2">
      <c r="A39" s="9" t="s">
        <v>110</v>
      </c>
      <c r="B39" s="10"/>
      <c r="C39" s="9"/>
      <c r="D39" s="9" t="s">
        <v>111</v>
      </c>
      <c r="E39" s="9"/>
      <c r="F39" s="11"/>
      <c r="G39" s="9"/>
      <c r="H39" s="12">
        <v>200468.53</v>
      </c>
      <c r="I39" s="17"/>
      <c r="J39" s="17"/>
      <c r="K39" s="17"/>
      <c r="L39" s="20">
        <f>SUM(L40:L55)</f>
        <v>0</v>
      </c>
      <c r="M39" s="20">
        <f t="shared" ref="M39:N39" si="9">SUM(M40:M55)</f>
        <v>0</v>
      </c>
      <c r="N39" s="20">
        <f t="shared" si="9"/>
        <v>0</v>
      </c>
      <c r="O39" s="13">
        <v>0.23711399248589035</v>
      </c>
    </row>
    <row r="40" spans="1:15" ht="36" customHeight="1" x14ac:dyDescent="0.2">
      <c r="A40" s="14" t="s">
        <v>112</v>
      </c>
      <c r="B40" s="15" t="s">
        <v>113</v>
      </c>
      <c r="C40" s="14" t="s">
        <v>55</v>
      </c>
      <c r="D40" s="14" t="s">
        <v>114</v>
      </c>
      <c r="E40" s="15" t="s">
        <v>52</v>
      </c>
      <c r="F40" s="16">
        <v>264.23</v>
      </c>
      <c r="G40" s="17">
        <v>166.45</v>
      </c>
      <c r="H40" s="17">
        <v>43981.08</v>
      </c>
      <c r="I40" s="17">
        <v>0</v>
      </c>
      <c r="J40" s="17">
        <f>'[1]Memória 01'!E27</f>
        <v>0</v>
      </c>
      <c r="K40" s="17">
        <f t="shared" si="1"/>
        <v>0</v>
      </c>
      <c r="L40" s="17">
        <f t="shared" si="2"/>
        <v>0</v>
      </c>
      <c r="M40" s="17">
        <f t="shared" si="3"/>
        <v>0</v>
      </c>
      <c r="N40" s="17">
        <f t="shared" si="4"/>
        <v>0</v>
      </c>
      <c r="O40" s="18">
        <v>5.2020780880876132E-2</v>
      </c>
    </row>
    <row r="41" spans="1:15" ht="48" customHeight="1" x14ac:dyDescent="0.2">
      <c r="A41" s="14" t="s">
        <v>115</v>
      </c>
      <c r="B41" s="15" t="s">
        <v>116</v>
      </c>
      <c r="C41" s="14" t="s">
        <v>55</v>
      </c>
      <c r="D41" s="14" t="s">
        <v>117</v>
      </c>
      <c r="E41" s="15" t="s">
        <v>52</v>
      </c>
      <c r="F41" s="16">
        <v>199.64</v>
      </c>
      <c r="G41" s="17">
        <v>39.729999999999997</v>
      </c>
      <c r="H41" s="17">
        <v>7931.69</v>
      </c>
      <c r="I41" s="17">
        <v>0</v>
      </c>
      <c r="J41" s="17">
        <f>'[1]Memória 01'!E28</f>
        <v>0</v>
      </c>
      <c r="K41" s="17">
        <f t="shared" si="1"/>
        <v>0</v>
      </c>
      <c r="L41" s="17">
        <f t="shared" si="2"/>
        <v>0</v>
      </c>
      <c r="M41" s="17">
        <f t="shared" si="3"/>
        <v>0</v>
      </c>
      <c r="N41" s="17">
        <f t="shared" si="4"/>
        <v>0</v>
      </c>
      <c r="O41" s="18">
        <v>9.3815956203221109E-3</v>
      </c>
    </row>
    <row r="42" spans="1:15" ht="36" customHeight="1" x14ac:dyDescent="0.2">
      <c r="A42" s="14" t="s">
        <v>118</v>
      </c>
      <c r="B42" s="15" t="s">
        <v>119</v>
      </c>
      <c r="C42" s="14" t="s">
        <v>55</v>
      </c>
      <c r="D42" s="14" t="s">
        <v>120</v>
      </c>
      <c r="E42" s="15" t="s">
        <v>52</v>
      </c>
      <c r="F42" s="16">
        <v>54.1</v>
      </c>
      <c r="G42" s="17">
        <v>153.55000000000001</v>
      </c>
      <c r="H42" s="17">
        <v>8307.0499999999993</v>
      </c>
      <c r="I42" s="17">
        <v>0</v>
      </c>
      <c r="J42" s="17">
        <f>'[1]Memória 01'!E29</f>
        <v>0</v>
      </c>
      <c r="K42" s="17">
        <f t="shared" si="1"/>
        <v>0</v>
      </c>
      <c r="L42" s="17">
        <f t="shared" si="2"/>
        <v>0</v>
      </c>
      <c r="M42" s="17">
        <f t="shared" si="3"/>
        <v>0</v>
      </c>
      <c r="N42" s="17">
        <f t="shared" si="4"/>
        <v>0</v>
      </c>
      <c r="O42" s="18">
        <v>9.8255710823036187E-3</v>
      </c>
    </row>
    <row r="43" spans="1:15" ht="48" customHeight="1" x14ac:dyDescent="0.2">
      <c r="A43" s="14" t="s">
        <v>121</v>
      </c>
      <c r="B43" s="15" t="s">
        <v>122</v>
      </c>
      <c r="C43" s="14" t="s">
        <v>55</v>
      </c>
      <c r="D43" s="14" t="s">
        <v>123</v>
      </c>
      <c r="E43" s="15" t="s">
        <v>86</v>
      </c>
      <c r="F43" s="16">
        <v>516.29999999999995</v>
      </c>
      <c r="G43" s="17">
        <v>20.13</v>
      </c>
      <c r="H43" s="17">
        <v>10393.11</v>
      </c>
      <c r="I43" s="17">
        <v>0</v>
      </c>
      <c r="J43" s="17">
        <f>'[1]Memória 01'!E30</f>
        <v>0</v>
      </c>
      <c r="K43" s="17">
        <f t="shared" si="1"/>
        <v>0</v>
      </c>
      <c r="L43" s="17">
        <f t="shared" si="2"/>
        <v>0</v>
      </c>
      <c r="M43" s="17">
        <f t="shared" si="3"/>
        <v>0</v>
      </c>
      <c r="N43" s="17">
        <f t="shared" si="4"/>
        <v>0</v>
      </c>
      <c r="O43" s="18">
        <v>1.22929609273088E-2</v>
      </c>
    </row>
    <row r="44" spans="1:15" ht="48" customHeight="1" x14ac:dyDescent="0.2">
      <c r="A44" s="14" t="s">
        <v>124</v>
      </c>
      <c r="B44" s="15" t="s">
        <v>125</v>
      </c>
      <c r="C44" s="14" t="s">
        <v>55</v>
      </c>
      <c r="D44" s="14" t="s">
        <v>126</v>
      </c>
      <c r="E44" s="15" t="s">
        <v>86</v>
      </c>
      <c r="F44" s="16">
        <v>285.3</v>
      </c>
      <c r="G44" s="17">
        <v>19.25</v>
      </c>
      <c r="H44" s="17">
        <v>5492.02</v>
      </c>
      <c r="I44" s="17">
        <v>0</v>
      </c>
      <c r="J44" s="17">
        <f>'[1]Memória 01'!E31</f>
        <v>0</v>
      </c>
      <c r="K44" s="17">
        <f t="shared" si="1"/>
        <v>0</v>
      </c>
      <c r="L44" s="17">
        <f t="shared" si="2"/>
        <v>0</v>
      </c>
      <c r="M44" s="17">
        <f t="shared" si="3"/>
        <v>0</v>
      </c>
      <c r="N44" s="17">
        <f t="shared" si="4"/>
        <v>0</v>
      </c>
      <c r="O44" s="18">
        <v>6.4959561932855974E-3</v>
      </c>
    </row>
    <row r="45" spans="1:15" ht="36" customHeight="1" x14ac:dyDescent="0.2">
      <c r="A45" s="14" t="s">
        <v>127</v>
      </c>
      <c r="B45" s="15" t="s">
        <v>106</v>
      </c>
      <c r="C45" s="14" t="s">
        <v>55</v>
      </c>
      <c r="D45" s="14" t="s">
        <v>107</v>
      </c>
      <c r="E45" s="15" t="s">
        <v>64</v>
      </c>
      <c r="F45" s="16">
        <v>37.76</v>
      </c>
      <c r="G45" s="17">
        <v>420.88</v>
      </c>
      <c r="H45" s="17">
        <v>15892.42</v>
      </c>
      <c r="I45" s="17">
        <v>0</v>
      </c>
      <c r="J45" s="17">
        <f>'[1]Memória 01'!E32</f>
        <v>0</v>
      </c>
      <c r="K45" s="17">
        <f t="shared" si="1"/>
        <v>0</v>
      </c>
      <c r="L45" s="17">
        <f t="shared" si="2"/>
        <v>0</v>
      </c>
      <c r="M45" s="17">
        <f t="shared" si="3"/>
        <v>0</v>
      </c>
      <c r="N45" s="17">
        <f t="shared" si="4"/>
        <v>0</v>
      </c>
      <c r="O45" s="18">
        <v>1.8797539725874248E-2</v>
      </c>
    </row>
    <row r="46" spans="1:15" ht="48" customHeight="1" x14ac:dyDescent="0.2">
      <c r="A46" s="14" t="s">
        <v>128</v>
      </c>
      <c r="B46" s="15" t="s">
        <v>129</v>
      </c>
      <c r="C46" s="14" t="s">
        <v>55</v>
      </c>
      <c r="D46" s="14" t="s">
        <v>130</v>
      </c>
      <c r="E46" s="15" t="s">
        <v>86</v>
      </c>
      <c r="F46" s="16">
        <v>354.2</v>
      </c>
      <c r="G46" s="17">
        <v>18.18</v>
      </c>
      <c r="H46" s="17">
        <v>6439.35</v>
      </c>
      <c r="I46" s="17">
        <v>0</v>
      </c>
      <c r="J46" s="17">
        <f>'[1]Memória 01'!E33</f>
        <v>0</v>
      </c>
      <c r="K46" s="17">
        <f t="shared" si="1"/>
        <v>0</v>
      </c>
      <c r="L46" s="17">
        <f t="shared" si="2"/>
        <v>0</v>
      </c>
      <c r="M46" s="17">
        <f t="shared" si="3"/>
        <v>0</v>
      </c>
      <c r="N46" s="17">
        <f t="shared" si="4"/>
        <v>0</v>
      </c>
      <c r="O46" s="18">
        <v>7.6164572440074168E-3</v>
      </c>
    </row>
    <row r="47" spans="1:15" ht="48" customHeight="1" x14ac:dyDescent="0.2">
      <c r="A47" s="14" t="s">
        <v>131</v>
      </c>
      <c r="B47" s="15" t="s">
        <v>132</v>
      </c>
      <c r="C47" s="14" t="s">
        <v>55</v>
      </c>
      <c r="D47" s="14" t="s">
        <v>133</v>
      </c>
      <c r="E47" s="15" t="s">
        <v>86</v>
      </c>
      <c r="F47" s="16">
        <v>645.4</v>
      </c>
      <c r="G47" s="17">
        <v>16.309999999999999</v>
      </c>
      <c r="H47" s="17">
        <v>10526.47</v>
      </c>
      <c r="I47" s="17">
        <v>0</v>
      </c>
      <c r="J47" s="17">
        <f>'[1]Memória 01'!E34</f>
        <v>0</v>
      </c>
      <c r="K47" s="17">
        <f t="shared" si="1"/>
        <v>0</v>
      </c>
      <c r="L47" s="17">
        <f t="shared" si="2"/>
        <v>0</v>
      </c>
      <c r="M47" s="17">
        <f t="shared" si="3"/>
        <v>0</v>
      </c>
      <c r="N47" s="17">
        <f t="shared" si="4"/>
        <v>0</v>
      </c>
      <c r="O47" s="18">
        <v>1.2450699012373416E-2</v>
      </c>
    </row>
    <row r="48" spans="1:15" ht="48" customHeight="1" x14ac:dyDescent="0.2">
      <c r="A48" s="14" t="s">
        <v>134</v>
      </c>
      <c r="B48" s="15" t="s">
        <v>135</v>
      </c>
      <c r="C48" s="14" t="s">
        <v>55</v>
      </c>
      <c r="D48" s="14" t="s">
        <v>136</v>
      </c>
      <c r="E48" s="15" t="s">
        <v>86</v>
      </c>
      <c r="F48" s="16">
        <v>77.8</v>
      </c>
      <c r="G48" s="17">
        <v>13.77</v>
      </c>
      <c r="H48" s="17">
        <v>1071.3</v>
      </c>
      <c r="I48" s="17">
        <v>0</v>
      </c>
      <c r="J48" s="17">
        <f>'[1]Memória 01'!E35</f>
        <v>0</v>
      </c>
      <c r="K48" s="17">
        <f t="shared" si="1"/>
        <v>0</v>
      </c>
      <c r="L48" s="17">
        <f t="shared" si="2"/>
        <v>0</v>
      </c>
      <c r="M48" s="17">
        <f t="shared" si="3"/>
        <v>0</v>
      </c>
      <c r="N48" s="17">
        <f t="shared" si="4"/>
        <v>0</v>
      </c>
      <c r="O48" s="18">
        <v>1.2671326524424274E-3</v>
      </c>
    </row>
    <row r="49" spans="1:15" ht="48" customHeight="1" x14ac:dyDescent="0.2">
      <c r="A49" s="14" t="s">
        <v>137</v>
      </c>
      <c r="B49" s="15" t="s">
        <v>138</v>
      </c>
      <c r="C49" s="14" t="s">
        <v>55</v>
      </c>
      <c r="D49" s="14" t="s">
        <v>139</v>
      </c>
      <c r="E49" s="15" t="s">
        <v>86</v>
      </c>
      <c r="F49" s="16">
        <v>40.299999999999997</v>
      </c>
      <c r="G49" s="17">
        <v>13.07</v>
      </c>
      <c r="H49" s="17">
        <v>526.72</v>
      </c>
      <c r="I49" s="17">
        <v>0</v>
      </c>
      <c r="J49" s="17">
        <f>'[1]Memória 01'!E36</f>
        <v>0</v>
      </c>
      <c r="K49" s="17">
        <f t="shared" si="1"/>
        <v>0</v>
      </c>
      <c r="L49" s="17">
        <f t="shared" si="2"/>
        <v>0</v>
      </c>
      <c r="M49" s="17">
        <f t="shared" si="3"/>
        <v>0</v>
      </c>
      <c r="N49" s="17">
        <f t="shared" si="4"/>
        <v>0</v>
      </c>
      <c r="O49" s="18">
        <v>6.2300393045316472E-4</v>
      </c>
    </row>
    <row r="50" spans="1:15" ht="48" customHeight="1" x14ac:dyDescent="0.2">
      <c r="A50" s="14" t="s">
        <v>140</v>
      </c>
      <c r="B50" s="15" t="s">
        <v>141</v>
      </c>
      <c r="C50" s="14" t="s">
        <v>55</v>
      </c>
      <c r="D50" s="14" t="s">
        <v>142</v>
      </c>
      <c r="E50" s="15" t="s">
        <v>86</v>
      </c>
      <c r="F50" s="16">
        <v>486.6</v>
      </c>
      <c r="G50" s="17">
        <v>16.97</v>
      </c>
      <c r="H50" s="17">
        <v>8257.6</v>
      </c>
      <c r="I50" s="17">
        <v>0</v>
      </c>
      <c r="J50" s="17">
        <f>'[1]Memória 01'!E37</f>
        <v>0</v>
      </c>
      <c r="K50" s="17">
        <f t="shared" si="1"/>
        <v>0</v>
      </c>
      <c r="L50" s="17">
        <f t="shared" si="2"/>
        <v>0</v>
      </c>
      <c r="M50" s="17">
        <f t="shared" si="3"/>
        <v>0</v>
      </c>
      <c r="N50" s="17">
        <f t="shared" si="4"/>
        <v>0</v>
      </c>
      <c r="O50" s="18">
        <v>9.7670816678881636E-3</v>
      </c>
    </row>
    <row r="51" spans="1:15" ht="48" customHeight="1" x14ac:dyDescent="0.2">
      <c r="A51" s="14" t="s">
        <v>143</v>
      </c>
      <c r="B51" s="15" t="s">
        <v>144</v>
      </c>
      <c r="C51" s="14" t="s">
        <v>55</v>
      </c>
      <c r="D51" s="14" t="s">
        <v>145</v>
      </c>
      <c r="E51" s="15" t="s">
        <v>86</v>
      </c>
      <c r="F51" s="16">
        <v>121.9</v>
      </c>
      <c r="G51" s="17">
        <v>15.35</v>
      </c>
      <c r="H51" s="17">
        <v>1871.16</v>
      </c>
      <c r="I51" s="17">
        <v>0</v>
      </c>
      <c r="J51" s="17">
        <f>'[1]Memória 01'!E38</f>
        <v>0</v>
      </c>
      <c r="K51" s="17">
        <f t="shared" si="1"/>
        <v>0</v>
      </c>
      <c r="L51" s="17">
        <f t="shared" si="2"/>
        <v>0</v>
      </c>
      <c r="M51" s="17">
        <f t="shared" si="3"/>
        <v>0</v>
      </c>
      <c r="N51" s="17">
        <f t="shared" si="4"/>
        <v>0</v>
      </c>
      <c r="O51" s="18">
        <v>2.2132063231066674E-3</v>
      </c>
    </row>
    <row r="52" spans="1:15" ht="24" customHeight="1" x14ac:dyDescent="0.2">
      <c r="A52" s="14" t="s">
        <v>146</v>
      </c>
      <c r="B52" s="15" t="s">
        <v>103</v>
      </c>
      <c r="C52" s="14" t="s">
        <v>55</v>
      </c>
      <c r="D52" s="14" t="s">
        <v>104</v>
      </c>
      <c r="E52" s="15" t="s">
        <v>64</v>
      </c>
      <c r="F52" s="16">
        <v>37.76</v>
      </c>
      <c r="G52" s="17">
        <v>30.21</v>
      </c>
      <c r="H52" s="17">
        <v>1140.72</v>
      </c>
      <c r="I52" s="17">
        <v>0</v>
      </c>
      <c r="J52" s="17">
        <f>'[1]Memória 01'!E39</f>
        <v>0</v>
      </c>
      <c r="K52" s="17">
        <f t="shared" si="1"/>
        <v>0</v>
      </c>
      <c r="L52" s="17">
        <f t="shared" si="2"/>
        <v>0</v>
      </c>
      <c r="M52" s="17">
        <f t="shared" si="3"/>
        <v>0</v>
      </c>
      <c r="N52" s="17">
        <f t="shared" si="4"/>
        <v>0</v>
      </c>
      <c r="O52" s="18">
        <v>1.349242564448918E-3</v>
      </c>
    </row>
    <row r="53" spans="1:15" ht="24" customHeight="1" x14ac:dyDescent="0.2">
      <c r="A53" s="14" t="s">
        <v>147</v>
      </c>
      <c r="B53" s="15" t="s">
        <v>148</v>
      </c>
      <c r="C53" s="14" t="s">
        <v>55</v>
      </c>
      <c r="D53" s="14" t="s">
        <v>149</v>
      </c>
      <c r="E53" s="15" t="s">
        <v>60</v>
      </c>
      <c r="F53" s="16">
        <v>39.32</v>
      </c>
      <c r="G53" s="17">
        <v>91.93</v>
      </c>
      <c r="H53" s="17">
        <v>3614.68</v>
      </c>
      <c r="I53" s="17">
        <v>0</v>
      </c>
      <c r="J53" s="17">
        <f>'[1]Memória 01'!E40</f>
        <v>0</v>
      </c>
      <c r="K53" s="17">
        <f t="shared" si="1"/>
        <v>0</v>
      </c>
      <c r="L53" s="17">
        <f t="shared" si="2"/>
        <v>0</v>
      </c>
      <c r="M53" s="17">
        <f t="shared" si="3"/>
        <v>0</v>
      </c>
      <c r="N53" s="17">
        <f t="shared" si="4"/>
        <v>0</v>
      </c>
      <c r="O53" s="18">
        <v>4.2754401718758462E-3</v>
      </c>
    </row>
    <row r="54" spans="1:15" ht="24" customHeight="1" x14ac:dyDescent="0.2">
      <c r="A54" s="14" t="s">
        <v>150</v>
      </c>
      <c r="B54" s="15" t="s">
        <v>151</v>
      </c>
      <c r="C54" s="14" t="s">
        <v>55</v>
      </c>
      <c r="D54" s="14" t="s">
        <v>152</v>
      </c>
      <c r="E54" s="15" t="s">
        <v>60</v>
      </c>
      <c r="F54" s="16">
        <v>64.2</v>
      </c>
      <c r="G54" s="17">
        <v>105.05</v>
      </c>
      <c r="H54" s="17">
        <v>6744.21</v>
      </c>
      <c r="I54" s="17">
        <v>0</v>
      </c>
      <c r="J54" s="17">
        <f>'[1]Memória 01'!E41</f>
        <v>0</v>
      </c>
      <c r="K54" s="17">
        <f t="shared" si="1"/>
        <v>0</v>
      </c>
      <c r="L54" s="17">
        <f t="shared" si="2"/>
        <v>0</v>
      </c>
      <c r="M54" s="17">
        <f t="shared" si="3"/>
        <v>0</v>
      </c>
      <c r="N54" s="17">
        <f t="shared" si="4"/>
        <v>0</v>
      </c>
      <c r="O54" s="18">
        <v>7.9770453709780108E-3</v>
      </c>
    </row>
    <row r="55" spans="1:15" ht="48" customHeight="1" x14ac:dyDescent="0.2">
      <c r="A55" s="14" t="s">
        <v>153</v>
      </c>
      <c r="B55" s="15" t="s">
        <v>154</v>
      </c>
      <c r="C55" s="14" t="s">
        <v>55</v>
      </c>
      <c r="D55" s="14" t="s">
        <v>155</v>
      </c>
      <c r="E55" s="15" t="s">
        <v>52</v>
      </c>
      <c r="F55" s="16">
        <v>395.11</v>
      </c>
      <c r="G55" s="17">
        <v>172.81</v>
      </c>
      <c r="H55" s="17">
        <v>68278.95</v>
      </c>
      <c r="I55" s="17">
        <v>0</v>
      </c>
      <c r="J55" s="17">
        <f>'[1]Memória 01'!E42</f>
        <v>0</v>
      </c>
      <c r="K55" s="17">
        <f t="shared" si="1"/>
        <v>0</v>
      </c>
      <c r="L55" s="17">
        <f t="shared" si="2"/>
        <v>0</v>
      </c>
      <c r="M55" s="17">
        <f t="shared" si="3"/>
        <v>0</v>
      </c>
      <c r="N55" s="17">
        <f t="shared" si="4"/>
        <v>0</v>
      </c>
      <c r="O55" s="18">
        <v>8.0760279118345824E-2</v>
      </c>
    </row>
    <row r="56" spans="1:15" ht="24" customHeight="1" x14ac:dyDescent="0.2">
      <c r="A56" s="9" t="s">
        <v>156</v>
      </c>
      <c r="B56" s="10"/>
      <c r="C56" s="9"/>
      <c r="D56" s="9" t="s">
        <v>157</v>
      </c>
      <c r="E56" s="9"/>
      <c r="F56" s="11"/>
      <c r="G56" s="9"/>
      <c r="H56" s="12">
        <v>81823.53</v>
      </c>
      <c r="I56" s="17"/>
      <c r="J56" s="17"/>
      <c r="K56" s="17"/>
      <c r="L56" s="20">
        <f>L57+L59</f>
        <v>0</v>
      </c>
      <c r="M56" s="20">
        <f t="shared" ref="M56:N56" si="10">M57+M59</f>
        <v>0</v>
      </c>
      <c r="N56" s="20">
        <f t="shared" si="10"/>
        <v>0</v>
      </c>
      <c r="O56" s="13">
        <v>9.678079585653182E-2</v>
      </c>
    </row>
    <row r="57" spans="1:15" ht="24" customHeight="1" x14ac:dyDescent="0.2">
      <c r="A57" s="9" t="s">
        <v>158</v>
      </c>
      <c r="B57" s="10"/>
      <c r="C57" s="9"/>
      <c r="D57" s="9" t="s">
        <v>159</v>
      </c>
      <c r="E57" s="9"/>
      <c r="F57" s="11"/>
      <c r="G57" s="9"/>
      <c r="H57" s="12">
        <v>6102.78</v>
      </c>
      <c r="I57" s="17"/>
      <c r="J57" s="17"/>
      <c r="K57" s="17"/>
      <c r="L57" s="20">
        <f>L58</f>
        <v>0</v>
      </c>
      <c r="M57" s="20">
        <f t="shared" ref="M57:N57" si="11">M58</f>
        <v>0</v>
      </c>
      <c r="N57" s="20">
        <f t="shared" si="11"/>
        <v>0</v>
      </c>
      <c r="O57" s="13">
        <v>7.2183625582680835E-3</v>
      </c>
    </row>
    <row r="58" spans="1:15" ht="36" customHeight="1" x14ac:dyDescent="0.2">
      <c r="A58" s="14" t="s">
        <v>160</v>
      </c>
      <c r="B58" s="15" t="s">
        <v>161</v>
      </c>
      <c r="C58" s="14" t="s">
        <v>55</v>
      </c>
      <c r="D58" s="14" t="s">
        <v>162</v>
      </c>
      <c r="E58" s="15" t="s">
        <v>52</v>
      </c>
      <c r="F58" s="16">
        <v>31.87</v>
      </c>
      <c r="G58" s="17">
        <v>191.49</v>
      </c>
      <c r="H58" s="17">
        <v>6102.78</v>
      </c>
      <c r="I58" s="17">
        <v>0</v>
      </c>
      <c r="J58" s="17">
        <f>'[1]Memória 01'!E45</f>
        <v>0</v>
      </c>
      <c r="K58" s="17">
        <f t="shared" si="1"/>
        <v>0</v>
      </c>
      <c r="L58" s="17">
        <f t="shared" si="2"/>
        <v>0</v>
      </c>
      <c r="M58" s="17">
        <f t="shared" si="3"/>
        <v>0</v>
      </c>
      <c r="N58" s="17">
        <f t="shared" si="4"/>
        <v>0</v>
      </c>
      <c r="O58" s="18">
        <v>7.2183625582680835E-3</v>
      </c>
    </row>
    <row r="59" spans="1:15" ht="24" customHeight="1" x14ac:dyDescent="0.2">
      <c r="A59" s="9" t="s">
        <v>163</v>
      </c>
      <c r="B59" s="10"/>
      <c r="C59" s="9"/>
      <c r="D59" s="9" t="s">
        <v>164</v>
      </c>
      <c r="E59" s="9"/>
      <c r="F59" s="11"/>
      <c r="G59" s="9"/>
      <c r="H59" s="12">
        <v>75720.75</v>
      </c>
      <c r="I59" s="17"/>
      <c r="J59" s="17"/>
      <c r="K59" s="17"/>
      <c r="L59" s="20">
        <f>SUM(L60:L62)</f>
        <v>0</v>
      </c>
      <c r="M59" s="20">
        <f t="shared" ref="M59:N59" si="12">SUM(M60:M62)</f>
        <v>0</v>
      </c>
      <c r="N59" s="20">
        <f t="shared" si="12"/>
        <v>0</v>
      </c>
      <c r="O59" s="13">
        <v>8.956243329826373E-2</v>
      </c>
    </row>
    <row r="60" spans="1:15" ht="60" customHeight="1" x14ac:dyDescent="0.2">
      <c r="A60" s="14" t="s">
        <v>165</v>
      </c>
      <c r="B60" s="15" t="s">
        <v>166</v>
      </c>
      <c r="C60" s="14" t="s">
        <v>55</v>
      </c>
      <c r="D60" s="14" t="s">
        <v>167</v>
      </c>
      <c r="E60" s="15" t="s">
        <v>52</v>
      </c>
      <c r="F60" s="16">
        <v>656.2</v>
      </c>
      <c r="G60" s="17">
        <v>70.34</v>
      </c>
      <c r="H60" s="17">
        <v>46157.1</v>
      </c>
      <c r="I60" s="17">
        <v>0</v>
      </c>
      <c r="J60" s="17">
        <f>'[1]Memória 01'!E47</f>
        <v>0</v>
      </c>
      <c r="K60" s="17">
        <f t="shared" si="1"/>
        <v>0</v>
      </c>
      <c r="L60" s="17">
        <f t="shared" si="2"/>
        <v>0</v>
      </c>
      <c r="M60" s="17">
        <f t="shared" si="3"/>
        <v>0</v>
      </c>
      <c r="N60" s="17">
        <f t="shared" si="4"/>
        <v>0</v>
      </c>
      <c r="O60" s="18">
        <v>5.4594575330953389E-2</v>
      </c>
    </row>
    <row r="61" spans="1:15" ht="36" customHeight="1" x14ac:dyDescent="0.2">
      <c r="A61" s="14" t="s">
        <v>168</v>
      </c>
      <c r="B61" s="15" t="s">
        <v>169</v>
      </c>
      <c r="C61" s="14" t="s">
        <v>55</v>
      </c>
      <c r="D61" s="14" t="s">
        <v>170</v>
      </c>
      <c r="E61" s="15" t="s">
        <v>52</v>
      </c>
      <c r="F61" s="16">
        <v>21.03</v>
      </c>
      <c r="G61" s="17">
        <v>650.59</v>
      </c>
      <c r="H61" s="17">
        <v>13681.9</v>
      </c>
      <c r="I61" s="17">
        <v>0</v>
      </c>
      <c r="J61" s="17">
        <f>'[1]Memória 01'!E48</f>
        <v>0</v>
      </c>
      <c r="K61" s="17">
        <f t="shared" si="1"/>
        <v>0</v>
      </c>
      <c r="L61" s="17">
        <f t="shared" si="2"/>
        <v>0</v>
      </c>
      <c r="M61" s="17">
        <f t="shared" si="3"/>
        <v>0</v>
      </c>
      <c r="N61" s="17">
        <f t="shared" si="4"/>
        <v>0</v>
      </c>
      <c r="O61" s="18">
        <v>1.6182938707600156E-2</v>
      </c>
    </row>
    <row r="62" spans="1:15" ht="72" customHeight="1" x14ac:dyDescent="0.2">
      <c r="A62" s="14" t="s">
        <v>171</v>
      </c>
      <c r="B62" s="15" t="s">
        <v>172</v>
      </c>
      <c r="C62" s="14" t="s">
        <v>173</v>
      </c>
      <c r="D62" s="14" t="s">
        <v>174</v>
      </c>
      <c r="E62" s="15" t="s">
        <v>60</v>
      </c>
      <c r="F62" s="16">
        <v>21.76</v>
      </c>
      <c r="G62" s="17">
        <v>729.86</v>
      </c>
      <c r="H62" s="17">
        <v>15881.75</v>
      </c>
      <c r="I62" s="17">
        <v>0</v>
      </c>
      <c r="J62" s="17">
        <f>'[1]Memória 01'!E49</f>
        <v>0</v>
      </c>
      <c r="K62" s="17">
        <f t="shared" si="1"/>
        <v>0</v>
      </c>
      <c r="L62" s="17">
        <f t="shared" si="2"/>
        <v>0</v>
      </c>
      <c r="M62" s="17">
        <f t="shared" si="3"/>
        <v>0</v>
      </c>
      <c r="N62" s="17">
        <f t="shared" si="4"/>
        <v>0</v>
      </c>
      <c r="O62" s="18">
        <v>1.8784919259710185E-2</v>
      </c>
    </row>
    <row r="63" spans="1:15" ht="24" customHeight="1" x14ac:dyDescent="0.2">
      <c r="A63" s="9" t="s">
        <v>175</v>
      </c>
      <c r="B63" s="10"/>
      <c r="C63" s="9"/>
      <c r="D63" s="9" t="s">
        <v>176</v>
      </c>
      <c r="E63" s="9"/>
      <c r="F63" s="11"/>
      <c r="G63" s="9"/>
      <c r="H63" s="12">
        <v>55017.72</v>
      </c>
      <c r="I63" s="17"/>
      <c r="J63" s="17"/>
      <c r="K63" s="17"/>
      <c r="L63" s="20">
        <f>L64+L66+L68</f>
        <v>0</v>
      </c>
      <c r="M63" s="20">
        <f t="shared" ref="M63:N63" si="13">M64+M66+M68</f>
        <v>0</v>
      </c>
      <c r="N63" s="20">
        <f t="shared" si="13"/>
        <v>0</v>
      </c>
      <c r="O63" s="13">
        <v>6.5074908498959014E-2</v>
      </c>
    </row>
    <row r="64" spans="1:15" ht="24" customHeight="1" x14ac:dyDescent="0.2">
      <c r="A64" s="9" t="s">
        <v>177</v>
      </c>
      <c r="B64" s="10"/>
      <c r="C64" s="9"/>
      <c r="D64" s="9" t="s">
        <v>178</v>
      </c>
      <c r="E64" s="9"/>
      <c r="F64" s="11"/>
      <c r="G64" s="9"/>
      <c r="H64" s="12">
        <v>15876</v>
      </c>
      <c r="I64" s="17"/>
      <c r="J64" s="17"/>
      <c r="K64" s="17"/>
      <c r="L64" s="20">
        <f>L65</f>
        <v>0</v>
      </c>
      <c r="M64" s="20">
        <f t="shared" ref="M64:N64" si="14">M65</f>
        <v>0</v>
      </c>
      <c r="N64" s="20">
        <f t="shared" si="14"/>
        <v>0</v>
      </c>
      <c r="O64" s="13">
        <v>1.8778118165010713E-2</v>
      </c>
    </row>
    <row r="65" spans="1:16" ht="60" customHeight="1" x14ac:dyDescent="0.2">
      <c r="A65" s="14" t="s">
        <v>179</v>
      </c>
      <c r="B65" s="15" t="s">
        <v>180</v>
      </c>
      <c r="C65" s="14" t="s">
        <v>55</v>
      </c>
      <c r="D65" s="14" t="s">
        <v>181</v>
      </c>
      <c r="E65" s="15" t="s">
        <v>182</v>
      </c>
      <c r="F65" s="16">
        <v>20</v>
      </c>
      <c r="G65" s="17">
        <v>793.8</v>
      </c>
      <c r="H65" s="17">
        <v>15876</v>
      </c>
      <c r="I65" s="17">
        <v>0</v>
      </c>
      <c r="J65" s="17">
        <f>'[1]Memória 01'!E52</f>
        <v>0</v>
      </c>
      <c r="K65" s="17">
        <f t="shared" si="1"/>
        <v>0</v>
      </c>
      <c r="L65" s="17">
        <f t="shared" si="2"/>
        <v>0</v>
      </c>
      <c r="M65" s="17">
        <f t="shared" si="3"/>
        <v>0</v>
      </c>
      <c r="N65" s="17">
        <f t="shared" si="4"/>
        <v>0</v>
      </c>
      <c r="O65" s="18">
        <v>1.8778118165010713E-2</v>
      </c>
    </row>
    <row r="66" spans="1:16" ht="24" customHeight="1" x14ac:dyDescent="0.2">
      <c r="A66" s="9" t="s">
        <v>183</v>
      </c>
      <c r="B66" s="10"/>
      <c r="C66" s="9"/>
      <c r="D66" s="9" t="s">
        <v>184</v>
      </c>
      <c r="E66" s="9"/>
      <c r="F66" s="11"/>
      <c r="G66" s="9"/>
      <c r="H66" s="12">
        <v>12192.99</v>
      </c>
      <c r="I66" s="17"/>
      <c r="J66" s="17"/>
      <c r="K66" s="17"/>
      <c r="L66" s="20">
        <f>L67</f>
        <v>0</v>
      </c>
      <c r="M66" s="20">
        <f t="shared" ref="M66:N66" si="15">M67</f>
        <v>0</v>
      </c>
      <c r="N66" s="20">
        <f t="shared" si="15"/>
        <v>0</v>
      </c>
      <c r="O66" s="13">
        <v>1.4421857332123582E-2</v>
      </c>
    </row>
    <row r="67" spans="1:16" ht="36" customHeight="1" x14ac:dyDescent="0.2">
      <c r="A67" s="14" t="s">
        <v>185</v>
      </c>
      <c r="B67" s="15" t="s">
        <v>186</v>
      </c>
      <c r="C67" s="14" t="s">
        <v>55</v>
      </c>
      <c r="D67" s="14" t="s">
        <v>187</v>
      </c>
      <c r="E67" s="15" t="s">
        <v>52</v>
      </c>
      <c r="F67" s="16">
        <v>13.69</v>
      </c>
      <c r="G67" s="17">
        <v>890.65</v>
      </c>
      <c r="H67" s="17">
        <v>12192.99</v>
      </c>
      <c r="I67" s="17">
        <v>0</v>
      </c>
      <c r="J67" s="17">
        <f>'[1]Memória 01'!E54</f>
        <v>0</v>
      </c>
      <c r="K67" s="17">
        <f t="shared" si="1"/>
        <v>0</v>
      </c>
      <c r="L67" s="17">
        <f t="shared" si="2"/>
        <v>0</v>
      </c>
      <c r="M67" s="17">
        <f t="shared" si="3"/>
        <v>0</v>
      </c>
      <c r="N67" s="17">
        <f t="shared" si="4"/>
        <v>0</v>
      </c>
      <c r="O67" s="18">
        <v>1.4421857332123582E-2</v>
      </c>
    </row>
    <row r="68" spans="1:16" ht="24" customHeight="1" x14ac:dyDescent="0.2">
      <c r="A68" s="9" t="s">
        <v>188</v>
      </c>
      <c r="B68" s="10"/>
      <c r="C68" s="9"/>
      <c r="D68" s="9" t="s">
        <v>189</v>
      </c>
      <c r="E68" s="9"/>
      <c r="F68" s="11"/>
      <c r="G68" s="9"/>
      <c r="H68" s="12">
        <v>26948.73</v>
      </c>
      <c r="I68" s="17"/>
      <c r="J68" s="17"/>
      <c r="K68" s="17"/>
      <c r="L68" s="20">
        <f>SUM(L69:L70)</f>
        <v>0</v>
      </c>
      <c r="M68" s="20">
        <f t="shared" ref="M68:N68" si="16">SUM(M69:M70)</f>
        <v>0</v>
      </c>
      <c r="N68" s="20">
        <f t="shared" si="16"/>
        <v>0</v>
      </c>
      <c r="O68" s="13">
        <v>3.1874933001824715E-2</v>
      </c>
    </row>
    <row r="69" spans="1:16" ht="48" customHeight="1" x14ac:dyDescent="0.2">
      <c r="A69" s="14" t="s">
        <v>190</v>
      </c>
      <c r="B69" s="15" t="s">
        <v>191</v>
      </c>
      <c r="C69" s="14" t="s">
        <v>55</v>
      </c>
      <c r="D69" s="14" t="s">
        <v>192</v>
      </c>
      <c r="E69" s="15" t="s">
        <v>52</v>
      </c>
      <c r="F69" s="16">
        <v>9.7200000000000006</v>
      </c>
      <c r="G69" s="17">
        <v>803.17</v>
      </c>
      <c r="H69" s="17">
        <v>7806.81</v>
      </c>
      <c r="I69" s="17">
        <v>0</v>
      </c>
      <c r="J69" s="17">
        <f>'[1]Memória 01'!E56</f>
        <v>0</v>
      </c>
      <c r="K69" s="17">
        <f t="shared" si="1"/>
        <v>0</v>
      </c>
      <c r="L69" s="17">
        <f t="shared" si="2"/>
        <v>0</v>
      </c>
      <c r="M69" s="17">
        <f t="shared" si="3"/>
        <v>0</v>
      </c>
      <c r="N69" s="17">
        <f t="shared" si="4"/>
        <v>0</v>
      </c>
      <c r="O69" s="18">
        <v>9.2338876714403682E-3</v>
      </c>
    </row>
    <row r="70" spans="1:16" ht="48" customHeight="1" x14ac:dyDescent="0.2">
      <c r="A70" s="14" t="s">
        <v>193</v>
      </c>
      <c r="B70" s="15" t="s">
        <v>194</v>
      </c>
      <c r="C70" s="14" t="s">
        <v>55</v>
      </c>
      <c r="D70" s="14" t="s">
        <v>195</v>
      </c>
      <c r="E70" s="15" t="s">
        <v>52</v>
      </c>
      <c r="F70" s="16">
        <v>28.8</v>
      </c>
      <c r="G70" s="17">
        <v>664.65</v>
      </c>
      <c r="H70" s="17">
        <v>19141.919999999998</v>
      </c>
      <c r="I70" s="17">
        <v>0</v>
      </c>
      <c r="J70" s="17">
        <f>'[1]Memória 01'!E57</f>
        <v>0</v>
      </c>
      <c r="K70" s="17">
        <f t="shared" si="1"/>
        <v>0</v>
      </c>
      <c r="L70" s="17">
        <f t="shared" si="2"/>
        <v>0</v>
      </c>
      <c r="M70" s="17">
        <f t="shared" si="3"/>
        <v>0</v>
      </c>
      <c r="N70" s="17">
        <f t="shared" si="4"/>
        <v>0</v>
      </c>
      <c r="O70" s="18">
        <v>2.2641045330384347E-2</v>
      </c>
    </row>
    <row r="71" spans="1:16" ht="24" customHeight="1" x14ac:dyDescent="0.2">
      <c r="A71" s="9" t="s">
        <v>196</v>
      </c>
      <c r="B71" s="10"/>
      <c r="C71" s="9"/>
      <c r="D71" s="9" t="s">
        <v>197</v>
      </c>
      <c r="E71" s="9"/>
      <c r="F71" s="11"/>
      <c r="G71" s="9"/>
      <c r="H71" s="12">
        <v>50215.86</v>
      </c>
      <c r="I71" s="17"/>
      <c r="J71" s="17"/>
      <c r="K71" s="17"/>
      <c r="L71" s="20">
        <f>SUM(L72:L75)</f>
        <v>0</v>
      </c>
      <c r="M71" s="20">
        <f t="shared" ref="M71:N71" si="17">SUM(M72:M75)</f>
        <v>0</v>
      </c>
      <c r="N71" s="20">
        <f t="shared" si="17"/>
        <v>0</v>
      </c>
      <c r="O71" s="13">
        <v>5.9395272917462515E-2</v>
      </c>
    </row>
    <row r="72" spans="1:16" ht="36" customHeight="1" x14ac:dyDescent="0.2">
      <c r="A72" s="14" t="s">
        <v>198</v>
      </c>
      <c r="B72" s="15" t="s">
        <v>199</v>
      </c>
      <c r="C72" s="14" t="s">
        <v>55</v>
      </c>
      <c r="D72" s="14" t="s">
        <v>200</v>
      </c>
      <c r="E72" s="15" t="s">
        <v>52</v>
      </c>
      <c r="F72" s="16">
        <v>398.67</v>
      </c>
      <c r="G72" s="17">
        <v>40</v>
      </c>
      <c r="H72" s="17">
        <v>15946.8</v>
      </c>
      <c r="I72" s="17">
        <v>0</v>
      </c>
      <c r="J72" s="17">
        <f>'[1]Memória 01'!E59</f>
        <v>0</v>
      </c>
      <c r="K72" s="17">
        <f t="shared" si="1"/>
        <v>0</v>
      </c>
      <c r="L72" s="17">
        <f t="shared" si="2"/>
        <v>0</v>
      </c>
      <c r="M72" s="17">
        <f t="shared" si="3"/>
        <v>0</v>
      </c>
      <c r="N72" s="17">
        <f t="shared" si="4"/>
        <v>0</v>
      </c>
      <c r="O72" s="18">
        <v>1.8861860339745077E-2</v>
      </c>
    </row>
    <row r="73" spans="1:16" ht="48" customHeight="1" x14ac:dyDescent="0.2">
      <c r="A73" s="14" t="s">
        <v>201</v>
      </c>
      <c r="B73" s="15" t="s">
        <v>202</v>
      </c>
      <c r="C73" s="14" t="s">
        <v>55</v>
      </c>
      <c r="D73" s="14" t="s">
        <v>203</v>
      </c>
      <c r="E73" s="15" t="s">
        <v>60</v>
      </c>
      <c r="F73" s="16">
        <v>102.05</v>
      </c>
      <c r="G73" s="17">
        <v>25.65</v>
      </c>
      <c r="H73" s="17">
        <v>2617.58</v>
      </c>
      <c r="I73" s="17">
        <v>0</v>
      </c>
      <c r="J73" s="17">
        <f>'[1]Memória 01'!E60</f>
        <v>0</v>
      </c>
      <c r="K73" s="17">
        <f t="shared" si="1"/>
        <v>0</v>
      </c>
      <c r="L73" s="17">
        <f t="shared" si="2"/>
        <v>0</v>
      </c>
      <c r="M73" s="17">
        <f t="shared" si="3"/>
        <v>0</v>
      </c>
      <c r="N73" s="17">
        <f t="shared" si="4"/>
        <v>0</v>
      </c>
      <c r="O73" s="18">
        <v>3.0960712110335567E-3</v>
      </c>
    </row>
    <row r="74" spans="1:16" ht="36" customHeight="1" x14ac:dyDescent="0.2">
      <c r="A74" s="14" t="s">
        <v>204</v>
      </c>
      <c r="B74" s="15" t="s">
        <v>205</v>
      </c>
      <c r="C74" s="14" t="s">
        <v>55</v>
      </c>
      <c r="D74" s="14" t="s">
        <v>206</v>
      </c>
      <c r="E74" s="15" t="s">
        <v>60</v>
      </c>
      <c r="F74" s="16">
        <v>4.04</v>
      </c>
      <c r="G74" s="17">
        <v>70.33</v>
      </c>
      <c r="H74" s="17">
        <v>284.13</v>
      </c>
      <c r="I74" s="17">
        <v>0</v>
      </c>
      <c r="J74" s="17">
        <f>'[1]Memória 01'!E61</f>
        <v>0</v>
      </c>
      <c r="K74" s="17">
        <f t="shared" si="1"/>
        <v>0</v>
      </c>
      <c r="L74" s="17">
        <f t="shared" si="2"/>
        <v>0</v>
      </c>
      <c r="M74" s="17">
        <f t="shared" si="3"/>
        <v>0</v>
      </c>
      <c r="N74" s="17">
        <f t="shared" si="4"/>
        <v>0</v>
      </c>
      <c r="O74" s="18">
        <v>3.3606870208015207E-4</v>
      </c>
    </row>
    <row r="75" spans="1:16" ht="48" customHeight="1" x14ac:dyDescent="0.2">
      <c r="A75" s="14" t="s">
        <v>207</v>
      </c>
      <c r="B75" s="15" t="s">
        <v>208</v>
      </c>
      <c r="C75" s="14" t="s">
        <v>55</v>
      </c>
      <c r="D75" s="14" t="s">
        <v>209</v>
      </c>
      <c r="E75" s="15" t="s">
        <v>52</v>
      </c>
      <c r="F75" s="16">
        <v>398.67</v>
      </c>
      <c r="G75" s="17">
        <v>78.680000000000007</v>
      </c>
      <c r="H75" s="17">
        <v>31367.35</v>
      </c>
      <c r="I75" s="17">
        <v>0</v>
      </c>
      <c r="J75" s="17">
        <f>'[1]Memória 01'!E62</f>
        <v>0</v>
      </c>
      <c r="K75" s="17">
        <f t="shared" si="1"/>
        <v>0</v>
      </c>
      <c r="L75" s="17">
        <f t="shared" si="2"/>
        <v>0</v>
      </c>
      <c r="M75" s="17">
        <f t="shared" si="3"/>
        <v>0</v>
      </c>
      <c r="N75" s="17">
        <f t="shared" si="4"/>
        <v>0</v>
      </c>
      <c r="O75" s="18">
        <v>3.7101272664603731E-2</v>
      </c>
    </row>
    <row r="76" spans="1:16" ht="24" customHeight="1" x14ac:dyDescent="0.2">
      <c r="A76" s="9" t="s">
        <v>210</v>
      </c>
      <c r="B76" s="10"/>
      <c r="C76" s="9"/>
      <c r="D76" s="9" t="s">
        <v>211</v>
      </c>
      <c r="E76" s="9"/>
      <c r="F76" s="11"/>
      <c r="G76" s="9"/>
      <c r="H76" s="12">
        <v>28247.09</v>
      </c>
      <c r="I76" s="17"/>
      <c r="J76" s="17"/>
      <c r="K76" s="17"/>
      <c r="L76" s="20">
        <f>SUM(L77:L78)</f>
        <v>0</v>
      </c>
      <c r="M76" s="20">
        <f t="shared" ref="M76:N76" si="18">SUM(M77:M78)</f>
        <v>9909.41</v>
      </c>
      <c r="N76" s="20">
        <f t="shared" si="18"/>
        <v>9909.41</v>
      </c>
      <c r="O76" s="13">
        <v>3.3410632012956194E-2</v>
      </c>
    </row>
    <row r="77" spans="1:16" ht="36" customHeight="1" x14ac:dyDescent="0.2">
      <c r="A77" s="14" t="s">
        <v>212</v>
      </c>
      <c r="B77" s="15" t="s">
        <v>213</v>
      </c>
      <c r="C77" s="14" t="s">
        <v>55</v>
      </c>
      <c r="D77" s="14" t="s">
        <v>214</v>
      </c>
      <c r="E77" s="15" t="s">
        <v>52</v>
      </c>
      <c r="F77" s="16">
        <v>92.29</v>
      </c>
      <c r="G77" s="17">
        <v>111.32</v>
      </c>
      <c r="H77" s="17">
        <v>10273.719999999999</v>
      </c>
      <c r="I77" s="17">
        <v>0</v>
      </c>
      <c r="J77" s="17">
        <f>'[1]Memória 01'!E64</f>
        <v>0</v>
      </c>
      <c r="K77" s="17">
        <f t="shared" si="1"/>
        <v>0</v>
      </c>
      <c r="L77" s="17">
        <f t="shared" si="2"/>
        <v>0</v>
      </c>
      <c r="M77" s="17">
        <f t="shared" si="3"/>
        <v>0</v>
      </c>
      <c r="N77" s="17">
        <f t="shared" si="4"/>
        <v>0</v>
      </c>
      <c r="O77" s="18">
        <v>1.2151746545366205E-2</v>
      </c>
    </row>
    <row r="78" spans="1:16" ht="24" customHeight="1" x14ac:dyDescent="0.2">
      <c r="A78" s="14" t="s">
        <v>215</v>
      </c>
      <c r="B78" s="15" t="s">
        <v>216</v>
      </c>
      <c r="C78" s="14" t="s">
        <v>55</v>
      </c>
      <c r="D78" s="14" t="s">
        <v>217</v>
      </c>
      <c r="E78" s="15" t="s">
        <v>52</v>
      </c>
      <c r="F78" s="16">
        <v>388.11</v>
      </c>
      <c r="G78" s="17">
        <v>46.31</v>
      </c>
      <c r="H78" s="17">
        <v>17973.37</v>
      </c>
      <c r="I78" s="17">
        <v>0</v>
      </c>
      <c r="J78" s="17">
        <f>'[1]Memória 01'!E65</f>
        <v>213.98</v>
      </c>
      <c r="K78" s="17">
        <f t="shared" si="1"/>
        <v>213.98</v>
      </c>
      <c r="L78" s="17">
        <f t="shared" si="2"/>
        <v>0</v>
      </c>
      <c r="M78" s="17">
        <f t="shared" si="3"/>
        <v>9909.41</v>
      </c>
      <c r="N78" s="17">
        <f t="shared" si="4"/>
        <v>9909.41</v>
      </c>
      <c r="O78" s="18">
        <v>2.1258885467589986E-2</v>
      </c>
      <c r="P78" s="19"/>
    </row>
    <row r="79" spans="1:16" ht="24" customHeight="1" x14ac:dyDescent="0.2">
      <c r="A79" s="9" t="s">
        <v>218</v>
      </c>
      <c r="B79" s="10"/>
      <c r="C79" s="9"/>
      <c r="D79" s="9" t="s">
        <v>219</v>
      </c>
      <c r="E79" s="9"/>
      <c r="F79" s="11"/>
      <c r="G79" s="9"/>
      <c r="H79" s="12">
        <v>91391.66</v>
      </c>
      <c r="I79" s="17"/>
      <c r="J79" s="17"/>
      <c r="K79" s="17"/>
      <c r="L79" s="20">
        <f>SUM(L80:L88)</f>
        <v>0</v>
      </c>
      <c r="M79" s="20">
        <f t="shared" ref="M79:N79" si="19">SUM(M80:M88)</f>
        <v>0</v>
      </c>
      <c r="N79" s="20">
        <f t="shared" si="19"/>
        <v>0</v>
      </c>
      <c r="O79" s="13">
        <v>0.10809797120033278</v>
      </c>
    </row>
    <row r="80" spans="1:16" ht="48" customHeight="1" x14ac:dyDescent="0.2">
      <c r="A80" s="14" t="s">
        <v>220</v>
      </c>
      <c r="B80" s="15" t="s">
        <v>221</v>
      </c>
      <c r="C80" s="14" t="s">
        <v>55</v>
      </c>
      <c r="D80" s="14" t="s">
        <v>222</v>
      </c>
      <c r="E80" s="15" t="s">
        <v>52</v>
      </c>
      <c r="F80" s="16">
        <v>757.22</v>
      </c>
      <c r="G80" s="17">
        <v>3.53</v>
      </c>
      <c r="H80" s="17">
        <v>2672.98</v>
      </c>
      <c r="I80" s="17">
        <v>0</v>
      </c>
      <c r="J80" s="17">
        <f>'[1]Memória 01'!E67</f>
        <v>0</v>
      </c>
      <c r="K80" s="17">
        <f t="shared" si="1"/>
        <v>0</v>
      </c>
      <c r="L80" s="17">
        <f t="shared" si="2"/>
        <v>0</v>
      </c>
      <c r="M80" s="17">
        <f t="shared" si="3"/>
        <v>0</v>
      </c>
      <c r="N80" s="17">
        <f t="shared" si="4"/>
        <v>0</v>
      </c>
      <c r="O80" s="18">
        <v>3.1615982799641181E-3</v>
      </c>
    </row>
    <row r="81" spans="1:15" ht="48" customHeight="1" x14ac:dyDescent="0.2">
      <c r="A81" s="14" t="s">
        <v>223</v>
      </c>
      <c r="B81" s="15" t="s">
        <v>224</v>
      </c>
      <c r="C81" s="14" t="s">
        <v>55</v>
      </c>
      <c r="D81" s="14" t="s">
        <v>225</v>
      </c>
      <c r="E81" s="15" t="s">
        <v>52</v>
      </c>
      <c r="F81" s="16">
        <v>378.61</v>
      </c>
      <c r="G81" s="17">
        <v>5.72</v>
      </c>
      <c r="H81" s="17">
        <v>2165.64</v>
      </c>
      <c r="I81" s="17">
        <v>0</v>
      </c>
      <c r="J81" s="17">
        <f>'[1]Memória 01'!E68</f>
        <v>0</v>
      </c>
      <c r="K81" s="17">
        <f t="shared" si="1"/>
        <v>0</v>
      </c>
      <c r="L81" s="17">
        <f t="shared" si="2"/>
        <v>0</v>
      </c>
      <c r="M81" s="17">
        <f t="shared" si="3"/>
        <v>0</v>
      </c>
      <c r="N81" s="17">
        <f t="shared" si="4"/>
        <v>0</v>
      </c>
      <c r="O81" s="18">
        <v>2.5615169956458681E-3</v>
      </c>
    </row>
    <row r="82" spans="1:15" ht="48" customHeight="1" x14ac:dyDescent="0.2">
      <c r="A82" s="14" t="s">
        <v>226</v>
      </c>
      <c r="B82" s="15" t="s">
        <v>227</v>
      </c>
      <c r="C82" s="14" t="s">
        <v>55</v>
      </c>
      <c r="D82" s="14" t="s">
        <v>228</v>
      </c>
      <c r="E82" s="15" t="s">
        <v>52</v>
      </c>
      <c r="F82" s="16">
        <v>394</v>
      </c>
      <c r="G82" s="17">
        <v>9.27</v>
      </c>
      <c r="H82" s="17">
        <v>3652.38</v>
      </c>
      <c r="I82" s="17">
        <v>0</v>
      </c>
      <c r="J82" s="17">
        <f>'[1]Memória 01'!E69</f>
        <v>0</v>
      </c>
      <c r="K82" s="17">
        <f t="shared" si="1"/>
        <v>0</v>
      </c>
      <c r="L82" s="17">
        <f t="shared" si="2"/>
        <v>0</v>
      </c>
      <c r="M82" s="17">
        <f t="shared" si="3"/>
        <v>0</v>
      </c>
      <c r="N82" s="17">
        <f t="shared" si="4"/>
        <v>0</v>
      </c>
      <c r="O82" s="18">
        <v>4.3200316971228163E-3</v>
      </c>
    </row>
    <row r="83" spans="1:15" ht="60" customHeight="1" x14ac:dyDescent="0.2">
      <c r="A83" s="14" t="s">
        <v>229</v>
      </c>
      <c r="B83" s="15" t="s">
        <v>230</v>
      </c>
      <c r="C83" s="14" t="s">
        <v>55</v>
      </c>
      <c r="D83" s="14" t="s">
        <v>231</v>
      </c>
      <c r="E83" s="15" t="s">
        <v>52</v>
      </c>
      <c r="F83" s="16">
        <v>470.96</v>
      </c>
      <c r="G83" s="17">
        <v>25.95</v>
      </c>
      <c r="H83" s="17">
        <v>12221.41</v>
      </c>
      <c r="I83" s="17">
        <v>0</v>
      </c>
      <c r="J83" s="17">
        <f>'[1]Memória 01'!E70</f>
        <v>0</v>
      </c>
      <c r="K83" s="17">
        <f t="shared" si="1"/>
        <v>0</v>
      </c>
      <c r="L83" s="17">
        <f t="shared" si="2"/>
        <v>0</v>
      </c>
      <c r="M83" s="17">
        <f t="shared" si="3"/>
        <v>0</v>
      </c>
      <c r="N83" s="17">
        <f t="shared" si="4"/>
        <v>0</v>
      </c>
      <c r="O83" s="18">
        <v>1.4455472481925144E-2</v>
      </c>
    </row>
    <row r="84" spans="1:15" ht="60" customHeight="1" x14ac:dyDescent="0.2">
      <c r="A84" s="14" t="s">
        <v>232</v>
      </c>
      <c r="B84" s="15" t="s">
        <v>233</v>
      </c>
      <c r="C84" s="14" t="s">
        <v>55</v>
      </c>
      <c r="D84" s="14" t="s">
        <v>234</v>
      </c>
      <c r="E84" s="15" t="s">
        <v>52</v>
      </c>
      <c r="F84" s="16">
        <v>286.27</v>
      </c>
      <c r="G84" s="17">
        <v>30.24</v>
      </c>
      <c r="H84" s="17">
        <v>8656.7999999999993</v>
      </c>
      <c r="I84" s="17">
        <v>0</v>
      </c>
      <c r="J84" s="17">
        <f>'[1]Memória 01'!E71</f>
        <v>0</v>
      </c>
      <c r="K84" s="17">
        <f t="shared" ref="K84:K147" si="20">I84+J84</f>
        <v>0</v>
      </c>
      <c r="L84" s="17">
        <f t="shared" ref="L84:L147" si="21">ROUND(I84*G84,2)</f>
        <v>0</v>
      </c>
      <c r="M84" s="17">
        <f t="shared" ref="M84:M147" si="22">ROUND(J84*G84,2)</f>
        <v>0</v>
      </c>
      <c r="N84" s="17">
        <f t="shared" ref="N84:N147" si="23">ROUND(K84*G84,2)</f>
        <v>0</v>
      </c>
      <c r="O84" s="18">
        <v>1.023925505989322E-2</v>
      </c>
    </row>
    <row r="85" spans="1:15" ht="48" customHeight="1" x14ac:dyDescent="0.2">
      <c r="A85" s="14" t="s">
        <v>235</v>
      </c>
      <c r="B85" s="15" t="s">
        <v>236</v>
      </c>
      <c r="C85" s="14" t="s">
        <v>55</v>
      </c>
      <c r="D85" s="14" t="s">
        <v>237</v>
      </c>
      <c r="E85" s="15" t="s">
        <v>52</v>
      </c>
      <c r="F85" s="16">
        <v>394</v>
      </c>
      <c r="G85" s="17">
        <v>39.46</v>
      </c>
      <c r="H85" s="17">
        <v>15547.24</v>
      </c>
      <c r="I85" s="17">
        <v>0</v>
      </c>
      <c r="J85" s="17">
        <f>'[1]Memória 01'!E72</f>
        <v>0</v>
      </c>
      <c r="K85" s="17">
        <f t="shared" si="20"/>
        <v>0</v>
      </c>
      <c r="L85" s="17">
        <f t="shared" si="21"/>
        <v>0</v>
      </c>
      <c r="M85" s="17">
        <f t="shared" si="22"/>
        <v>0</v>
      </c>
      <c r="N85" s="17">
        <f t="shared" si="23"/>
        <v>0</v>
      </c>
      <c r="O85" s="18">
        <v>1.8389261140071882E-2</v>
      </c>
    </row>
    <row r="86" spans="1:15" ht="60" customHeight="1" x14ac:dyDescent="0.2">
      <c r="A86" s="14" t="s">
        <v>238</v>
      </c>
      <c r="B86" s="15" t="s">
        <v>239</v>
      </c>
      <c r="C86" s="14" t="s">
        <v>55</v>
      </c>
      <c r="D86" s="14" t="s">
        <v>240</v>
      </c>
      <c r="E86" s="15" t="s">
        <v>52</v>
      </c>
      <c r="F86" s="16">
        <v>171.54</v>
      </c>
      <c r="G86" s="17">
        <v>71.38</v>
      </c>
      <c r="H86" s="17">
        <v>12244.52</v>
      </c>
      <c r="I86" s="17">
        <v>0</v>
      </c>
      <c r="J86" s="17">
        <f>'[1]Memória 01'!E73</f>
        <v>0</v>
      </c>
      <c r="K86" s="17">
        <f t="shared" si="20"/>
        <v>0</v>
      </c>
      <c r="L86" s="17">
        <f t="shared" si="21"/>
        <v>0</v>
      </c>
      <c r="M86" s="17">
        <f t="shared" si="22"/>
        <v>0</v>
      </c>
      <c r="N86" s="17">
        <f t="shared" si="23"/>
        <v>0</v>
      </c>
      <c r="O86" s="18">
        <v>1.448280696862163E-2</v>
      </c>
    </row>
    <row r="87" spans="1:15" ht="60" customHeight="1" x14ac:dyDescent="0.2">
      <c r="A87" s="14" t="s">
        <v>238</v>
      </c>
      <c r="B87" s="15" t="s">
        <v>239</v>
      </c>
      <c r="C87" s="14" t="s">
        <v>55</v>
      </c>
      <c r="D87" s="14" t="s">
        <v>240</v>
      </c>
      <c r="E87" s="15" t="s">
        <v>52</v>
      </c>
      <c r="F87" s="16">
        <v>171.54</v>
      </c>
      <c r="G87" s="17">
        <v>71.38</v>
      </c>
      <c r="H87" s="17">
        <v>12244.52</v>
      </c>
      <c r="I87" s="17">
        <v>0</v>
      </c>
      <c r="J87" s="17">
        <f>'[1]Memória 01'!E74</f>
        <v>0</v>
      </c>
      <c r="K87" s="17">
        <f t="shared" si="20"/>
        <v>0</v>
      </c>
      <c r="L87" s="17">
        <f t="shared" si="21"/>
        <v>0</v>
      </c>
      <c r="M87" s="17">
        <f t="shared" si="22"/>
        <v>0</v>
      </c>
      <c r="N87" s="17">
        <f t="shared" si="23"/>
        <v>0</v>
      </c>
      <c r="O87" s="18">
        <v>1.448280696862163E-2</v>
      </c>
    </row>
    <row r="88" spans="1:15" ht="48" customHeight="1" x14ac:dyDescent="0.2">
      <c r="A88" s="14" t="s">
        <v>241</v>
      </c>
      <c r="B88" s="15" t="s">
        <v>242</v>
      </c>
      <c r="C88" s="14" t="s">
        <v>55</v>
      </c>
      <c r="D88" s="14" t="s">
        <v>243</v>
      </c>
      <c r="E88" s="15" t="s">
        <v>52</v>
      </c>
      <c r="F88" s="16">
        <v>273.63</v>
      </c>
      <c r="G88" s="17">
        <v>80.349999999999994</v>
      </c>
      <c r="H88" s="17">
        <v>21986.17</v>
      </c>
      <c r="I88" s="17">
        <v>0</v>
      </c>
      <c r="J88" s="17">
        <f>'[1]Memória 01'!E75</f>
        <v>0</v>
      </c>
      <c r="K88" s="17">
        <f t="shared" si="20"/>
        <v>0</v>
      </c>
      <c r="L88" s="17">
        <f t="shared" si="21"/>
        <v>0</v>
      </c>
      <c r="M88" s="17">
        <f t="shared" si="22"/>
        <v>0</v>
      </c>
      <c r="N88" s="17">
        <f t="shared" si="23"/>
        <v>0</v>
      </c>
      <c r="O88" s="18">
        <v>2.6005221608466467E-2</v>
      </c>
    </row>
    <row r="89" spans="1:15" ht="24" customHeight="1" x14ac:dyDescent="0.2">
      <c r="A89" s="9" t="s">
        <v>244</v>
      </c>
      <c r="B89" s="10"/>
      <c r="C89" s="9"/>
      <c r="D89" s="9" t="s">
        <v>245</v>
      </c>
      <c r="E89" s="9"/>
      <c r="F89" s="11"/>
      <c r="G89" s="9"/>
      <c r="H89" s="12">
        <v>85581.09</v>
      </c>
      <c r="I89" s="17"/>
      <c r="J89" s="17"/>
      <c r="K89" s="17"/>
      <c r="L89" s="20">
        <f>SUM(L90:L99)</f>
        <v>0</v>
      </c>
      <c r="M89" s="20">
        <f t="shared" ref="M89:N89" si="24">SUM(M90:M99)</f>
        <v>0</v>
      </c>
      <c r="N89" s="20">
        <f t="shared" si="24"/>
        <v>0</v>
      </c>
      <c r="O89" s="13">
        <v>0.10122523436069644</v>
      </c>
    </row>
    <row r="90" spans="1:15" ht="36" customHeight="1" x14ac:dyDescent="0.2">
      <c r="A90" s="14" t="s">
        <v>246</v>
      </c>
      <c r="B90" s="15" t="s">
        <v>247</v>
      </c>
      <c r="C90" s="14" t="s">
        <v>55</v>
      </c>
      <c r="D90" s="14" t="s">
        <v>248</v>
      </c>
      <c r="E90" s="15" t="s">
        <v>52</v>
      </c>
      <c r="F90" s="16">
        <v>413.25</v>
      </c>
      <c r="G90" s="17">
        <v>42.06</v>
      </c>
      <c r="H90" s="17">
        <v>17381.29</v>
      </c>
      <c r="I90" s="17">
        <v>0</v>
      </c>
      <c r="J90" s="17">
        <f>'[1]Memória 01'!E77</f>
        <v>0</v>
      </c>
      <c r="K90" s="17">
        <f t="shared" si="20"/>
        <v>0</v>
      </c>
      <c r="L90" s="17">
        <f t="shared" si="21"/>
        <v>0</v>
      </c>
      <c r="M90" s="17">
        <f t="shared" si="22"/>
        <v>0</v>
      </c>
      <c r="N90" s="17">
        <f t="shared" si="23"/>
        <v>0</v>
      </c>
      <c r="O90" s="18">
        <v>2.0558573789387698E-2</v>
      </c>
    </row>
    <row r="91" spans="1:15" ht="36" customHeight="1" x14ac:dyDescent="0.2">
      <c r="A91" s="14" t="s">
        <v>249</v>
      </c>
      <c r="B91" s="15" t="s">
        <v>250</v>
      </c>
      <c r="C91" s="14" t="s">
        <v>55</v>
      </c>
      <c r="D91" s="14" t="s">
        <v>251</v>
      </c>
      <c r="E91" s="15" t="s">
        <v>52</v>
      </c>
      <c r="F91" s="16">
        <v>413.25</v>
      </c>
      <c r="G91" s="17">
        <v>43.51</v>
      </c>
      <c r="H91" s="17">
        <v>17980.5</v>
      </c>
      <c r="I91" s="17">
        <v>0</v>
      </c>
      <c r="J91" s="17">
        <f>'[1]Memória 01'!E78</f>
        <v>0</v>
      </c>
      <c r="K91" s="17">
        <f t="shared" si="20"/>
        <v>0</v>
      </c>
      <c r="L91" s="17">
        <f t="shared" si="21"/>
        <v>0</v>
      </c>
      <c r="M91" s="17">
        <f t="shared" si="22"/>
        <v>0</v>
      </c>
      <c r="N91" s="17">
        <f t="shared" si="23"/>
        <v>0</v>
      </c>
      <c r="O91" s="18">
        <v>2.1267318825017333E-2</v>
      </c>
    </row>
    <row r="92" spans="1:15" ht="24" customHeight="1" x14ac:dyDescent="0.2">
      <c r="A92" s="14" t="s">
        <v>252</v>
      </c>
      <c r="B92" s="15" t="s">
        <v>253</v>
      </c>
      <c r="C92" s="14" t="s">
        <v>50</v>
      </c>
      <c r="D92" s="14" t="s">
        <v>254</v>
      </c>
      <c r="E92" s="15" t="s">
        <v>52</v>
      </c>
      <c r="F92" s="16">
        <v>413.25</v>
      </c>
      <c r="G92" s="17">
        <v>17.13</v>
      </c>
      <c r="H92" s="17">
        <v>7078.97</v>
      </c>
      <c r="I92" s="17">
        <v>0</v>
      </c>
      <c r="J92" s="17">
        <f>'[1]Memória 01'!E79</f>
        <v>0</v>
      </c>
      <c r="K92" s="17">
        <f t="shared" si="20"/>
        <v>0</v>
      </c>
      <c r="L92" s="17">
        <f t="shared" si="21"/>
        <v>0</v>
      </c>
      <c r="M92" s="17">
        <f t="shared" si="22"/>
        <v>0</v>
      </c>
      <c r="N92" s="17">
        <f t="shared" si="23"/>
        <v>0</v>
      </c>
      <c r="O92" s="18">
        <v>8.3729991903858589E-3</v>
      </c>
    </row>
    <row r="93" spans="1:15" ht="24" customHeight="1" x14ac:dyDescent="0.2">
      <c r="A93" s="14" t="s">
        <v>255</v>
      </c>
      <c r="B93" s="15" t="s">
        <v>256</v>
      </c>
      <c r="C93" s="14" t="s">
        <v>55</v>
      </c>
      <c r="D93" s="14" t="s">
        <v>257</v>
      </c>
      <c r="E93" s="15" t="s">
        <v>60</v>
      </c>
      <c r="F93" s="16">
        <v>296.33</v>
      </c>
      <c r="G93" s="17">
        <v>59.65</v>
      </c>
      <c r="H93" s="17">
        <v>17676.080000000002</v>
      </c>
      <c r="I93" s="17">
        <v>0</v>
      </c>
      <c r="J93" s="17">
        <f>'[1]Memória 01'!E80</f>
        <v>0</v>
      </c>
      <c r="K93" s="17">
        <f t="shared" si="20"/>
        <v>0</v>
      </c>
      <c r="L93" s="17">
        <f t="shared" si="21"/>
        <v>0</v>
      </c>
      <c r="M93" s="17">
        <f t="shared" si="22"/>
        <v>0</v>
      </c>
      <c r="N93" s="17">
        <f t="shared" si="23"/>
        <v>0</v>
      </c>
      <c r="O93" s="18">
        <v>2.0907251129641129E-2</v>
      </c>
    </row>
    <row r="94" spans="1:15" ht="36" customHeight="1" x14ac:dyDescent="0.2">
      <c r="A94" s="14" t="s">
        <v>258</v>
      </c>
      <c r="B94" s="15" t="s">
        <v>259</v>
      </c>
      <c r="C94" s="14" t="s">
        <v>55</v>
      </c>
      <c r="D94" s="14" t="s">
        <v>260</v>
      </c>
      <c r="E94" s="15" t="s">
        <v>52</v>
      </c>
      <c r="F94" s="16">
        <v>85.92</v>
      </c>
      <c r="G94" s="17">
        <v>26.63</v>
      </c>
      <c r="H94" s="17">
        <v>2288.04</v>
      </c>
      <c r="I94" s="17">
        <v>0</v>
      </c>
      <c r="J94" s="17">
        <f>'[1]Memória 01'!E81</f>
        <v>0</v>
      </c>
      <c r="K94" s="17">
        <f t="shared" si="20"/>
        <v>0</v>
      </c>
      <c r="L94" s="17">
        <f t="shared" si="21"/>
        <v>0</v>
      </c>
      <c r="M94" s="17">
        <f t="shared" si="22"/>
        <v>0</v>
      </c>
      <c r="N94" s="17">
        <f t="shared" si="23"/>
        <v>0</v>
      </c>
      <c r="O94" s="18">
        <v>2.7062916028137512E-3</v>
      </c>
    </row>
    <row r="95" spans="1:15" ht="36" customHeight="1" x14ac:dyDescent="0.2">
      <c r="A95" s="14" t="s">
        <v>261</v>
      </c>
      <c r="B95" s="15" t="s">
        <v>262</v>
      </c>
      <c r="C95" s="14" t="s">
        <v>55</v>
      </c>
      <c r="D95" s="14" t="s">
        <v>263</v>
      </c>
      <c r="E95" s="15" t="s">
        <v>64</v>
      </c>
      <c r="F95" s="16">
        <v>4.37</v>
      </c>
      <c r="G95" s="17">
        <v>145.53</v>
      </c>
      <c r="H95" s="17">
        <v>635.96</v>
      </c>
      <c r="I95" s="17">
        <v>0</v>
      </c>
      <c r="J95" s="17">
        <f>'[1]Memória 01'!E82</f>
        <v>0</v>
      </c>
      <c r="K95" s="17">
        <f t="shared" si="20"/>
        <v>0</v>
      </c>
      <c r="L95" s="17">
        <f t="shared" si="21"/>
        <v>0</v>
      </c>
      <c r="M95" s="17">
        <f t="shared" si="22"/>
        <v>0</v>
      </c>
      <c r="N95" s="17">
        <f t="shared" si="23"/>
        <v>0</v>
      </c>
      <c r="O95" s="18">
        <v>7.5221290175234406E-4</v>
      </c>
    </row>
    <row r="96" spans="1:15" ht="36" customHeight="1" x14ac:dyDescent="0.2">
      <c r="A96" s="14" t="s">
        <v>264</v>
      </c>
      <c r="B96" s="15" t="s">
        <v>265</v>
      </c>
      <c r="C96" s="14" t="s">
        <v>55</v>
      </c>
      <c r="D96" s="14" t="s">
        <v>266</v>
      </c>
      <c r="E96" s="15" t="s">
        <v>52</v>
      </c>
      <c r="F96" s="16">
        <v>58.61</v>
      </c>
      <c r="G96" s="17">
        <v>60.26</v>
      </c>
      <c r="H96" s="17">
        <v>3531.83</v>
      </c>
      <c r="I96" s="17">
        <v>0</v>
      </c>
      <c r="J96" s="17">
        <f>'[1]Memória 01'!E83</f>
        <v>0</v>
      </c>
      <c r="K96" s="17">
        <f t="shared" si="20"/>
        <v>0</v>
      </c>
      <c r="L96" s="17">
        <f t="shared" si="21"/>
        <v>0</v>
      </c>
      <c r="M96" s="17">
        <f t="shared" si="22"/>
        <v>0</v>
      </c>
      <c r="N96" s="17">
        <f t="shared" si="23"/>
        <v>0</v>
      </c>
      <c r="O96" s="18">
        <v>4.177445268249546E-3</v>
      </c>
    </row>
    <row r="97" spans="1:15" ht="24" customHeight="1" x14ac:dyDescent="0.2">
      <c r="A97" s="14" t="s">
        <v>267</v>
      </c>
      <c r="B97" s="15" t="s">
        <v>268</v>
      </c>
      <c r="C97" s="14" t="s">
        <v>50</v>
      </c>
      <c r="D97" s="14" t="s">
        <v>269</v>
      </c>
      <c r="E97" s="15" t="s">
        <v>52</v>
      </c>
      <c r="F97" s="16">
        <v>104.27</v>
      </c>
      <c r="G97" s="17">
        <v>19.29</v>
      </c>
      <c r="H97" s="17">
        <v>2011.36</v>
      </c>
      <c r="I97" s="17">
        <v>0</v>
      </c>
      <c r="J97" s="17">
        <f>'[1]Memória 01'!E84</f>
        <v>0</v>
      </c>
      <c r="K97" s="17">
        <f t="shared" si="20"/>
        <v>0</v>
      </c>
      <c r="L97" s="17">
        <f t="shared" si="21"/>
        <v>0</v>
      </c>
      <c r="M97" s="17">
        <f t="shared" si="22"/>
        <v>0</v>
      </c>
      <c r="N97" s="17">
        <f t="shared" si="23"/>
        <v>0</v>
      </c>
      <c r="O97" s="18">
        <v>2.3790347538659583E-3</v>
      </c>
    </row>
    <row r="98" spans="1:15" ht="24" customHeight="1" x14ac:dyDescent="0.2">
      <c r="A98" s="14" t="s">
        <v>270</v>
      </c>
      <c r="B98" s="15" t="s">
        <v>271</v>
      </c>
      <c r="C98" s="14" t="s">
        <v>55</v>
      </c>
      <c r="D98" s="14" t="s">
        <v>272</v>
      </c>
      <c r="E98" s="15" t="s">
        <v>60</v>
      </c>
      <c r="F98" s="16">
        <v>79.48</v>
      </c>
      <c r="G98" s="17">
        <v>174.4</v>
      </c>
      <c r="H98" s="17">
        <v>13861.31</v>
      </c>
      <c r="I98" s="17">
        <v>0</v>
      </c>
      <c r="J98" s="17">
        <f>'[1]Memória 01'!E85</f>
        <v>0</v>
      </c>
      <c r="K98" s="17">
        <f t="shared" si="20"/>
        <v>0</v>
      </c>
      <c r="L98" s="17">
        <f t="shared" si="21"/>
        <v>0</v>
      </c>
      <c r="M98" s="17">
        <f t="shared" si="22"/>
        <v>0</v>
      </c>
      <c r="N98" s="17">
        <f t="shared" si="23"/>
        <v>0</v>
      </c>
      <c r="O98" s="18">
        <v>1.6395144690214452E-2</v>
      </c>
    </row>
    <row r="99" spans="1:15" ht="24" customHeight="1" x14ac:dyDescent="0.2">
      <c r="A99" s="14" t="s">
        <v>273</v>
      </c>
      <c r="B99" s="15" t="s">
        <v>274</v>
      </c>
      <c r="C99" s="14" t="s">
        <v>55</v>
      </c>
      <c r="D99" s="14" t="s">
        <v>275</v>
      </c>
      <c r="E99" s="15" t="s">
        <v>52</v>
      </c>
      <c r="F99" s="16">
        <v>200.24</v>
      </c>
      <c r="G99" s="17">
        <v>15.66</v>
      </c>
      <c r="H99" s="17">
        <v>3135.75</v>
      </c>
      <c r="I99" s="17">
        <v>0</v>
      </c>
      <c r="J99" s="17">
        <f>'[1]Memória 01'!E86</f>
        <v>0</v>
      </c>
      <c r="K99" s="17">
        <f t="shared" si="20"/>
        <v>0</v>
      </c>
      <c r="L99" s="17">
        <f t="shared" si="21"/>
        <v>0</v>
      </c>
      <c r="M99" s="17">
        <f t="shared" si="22"/>
        <v>0</v>
      </c>
      <c r="N99" s="17">
        <f t="shared" si="23"/>
        <v>0</v>
      </c>
      <c r="O99" s="18">
        <v>3.7089622093683765E-3</v>
      </c>
    </row>
    <row r="100" spans="1:15" ht="24" customHeight="1" x14ac:dyDescent="0.2">
      <c r="A100" s="9" t="s">
        <v>276</v>
      </c>
      <c r="B100" s="10"/>
      <c r="C100" s="9"/>
      <c r="D100" s="9" t="s">
        <v>277</v>
      </c>
      <c r="E100" s="9"/>
      <c r="F100" s="11"/>
      <c r="G100" s="9"/>
      <c r="H100" s="12">
        <v>1621.01</v>
      </c>
      <c r="I100" s="17"/>
      <c r="J100" s="17"/>
      <c r="K100" s="17"/>
      <c r="L100" s="20">
        <f>SUM(L101:L103)</f>
        <v>0</v>
      </c>
      <c r="M100" s="20">
        <f t="shared" ref="M100:N100" si="25">SUM(M101:M103)</f>
        <v>0</v>
      </c>
      <c r="N100" s="20">
        <f t="shared" si="25"/>
        <v>0</v>
      </c>
      <c r="O100" s="13">
        <v>1.9173291337026971E-3</v>
      </c>
    </row>
    <row r="101" spans="1:15" ht="24" customHeight="1" x14ac:dyDescent="0.2">
      <c r="A101" s="14" t="s">
        <v>278</v>
      </c>
      <c r="B101" s="15" t="s">
        <v>279</v>
      </c>
      <c r="C101" s="14" t="s">
        <v>55</v>
      </c>
      <c r="D101" s="14" t="s">
        <v>280</v>
      </c>
      <c r="E101" s="15" t="s">
        <v>60</v>
      </c>
      <c r="F101" s="16">
        <v>48.38</v>
      </c>
      <c r="G101" s="17">
        <v>9.0399999999999991</v>
      </c>
      <c r="H101" s="17">
        <v>437.35</v>
      </c>
      <c r="I101" s="17">
        <v>0</v>
      </c>
      <c r="J101" s="17">
        <f>'[1]Memória 01'!E88</f>
        <v>0</v>
      </c>
      <c r="K101" s="17">
        <f t="shared" si="20"/>
        <v>0</v>
      </c>
      <c r="L101" s="17">
        <f t="shared" si="21"/>
        <v>0</v>
      </c>
      <c r="M101" s="17">
        <f t="shared" si="22"/>
        <v>0</v>
      </c>
      <c r="N101" s="17">
        <f t="shared" si="23"/>
        <v>0</v>
      </c>
      <c r="O101" s="18">
        <v>5.1729717683720309E-4</v>
      </c>
    </row>
    <row r="102" spans="1:15" ht="24" customHeight="1" x14ac:dyDescent="0.2">
      <c r="A102" s="14" t="s">
        <v>281</v>
      </c>
      <c r="B102" s="15" t="s">
        <v>282</v>
      </c>
      <c r="C102" s="14" t="s">
        <v>55</v>
      </c>
      <c r="D102" s="14" t="s">
        <v>283</v>
      </c>
      <c r="E102" s="15" t="s">
        <v>60</v>
      </c>
      <c r="F102" s="16">
        <v>12.18</v>
      </c>
      <c r="G102" s="17">
        <v>85.08</v>
      </c>
      <c r="H102" s="17">
        <v>1036.27</v>
      </c>
      <c r="I102" s="17">
        <v>0</v>
      </c>
      <c r="J102" s="17">
        <f>'[1]Memória 01'!E89</f>
        <v>0</v>
      </c>
      <c r="K102" s="17">
        <f t="shared" si="20"/>
        <v>0</v>
      </c>
      <c r="L102" s="17">
        <f t="shared" si="21"/>
        <v>0</v>
      </c>
      <c r="M102" s="17">
        <f t="shared" si="22"/>
        <v>0</v>
      </c>
      <c r="N102" s="17">
        <f t="shared" si="23"/>
        <v>0</v>
      </c>
      <c r="O102" s="18">
        <v>1.225699200734168E-3</v>
      </c>
    </row>
    <row r="103" spans="1:15" ht="36" customHeight="1" x14ac:dyDescent="0.2">
      <c r="A103" s="14" t="s">
        <v>284</v>
      </c>
      <c r="B103" s="15" t="s">
        <v>285</v>
      </c>
      <c r="C103" s="14" t="s">
        <v>55</v>
      </c>
      <c r="D103" s="14" t="s">
        <v>286</v>
      </c>
      <c r="E103" s="15" t="s">
        <v>60</v>
      </c>
      <c r="F103" s="16">
        <v>1.49</v>
      </c>
      <c r="G103" s="17">
        <v>98.92</v>
      </c>
      <c r="H103" s="17">
        <v>147.38999999999999</v>
      </c>
      <c r="I103" s="17">
        <v>0</v>
      </c>
      <c r="J103" s="17">
        <f>'[1]Memória 01'!E90</f>
        <v>0</v>
      </c>
      <c r="K103" s="17">
        <f t="shared" si="20"/>
        <v>0</v>
      </c>
      <c r="L103" s="17">
        <f t="shared" si="21"/>
        <v>0</v>
      </c>
      <c r="M103" s="17">
        <f t="shared" si="22"/>
        <v>0</v>
      </c>
      <c r="N103" s="17">
        <f t="shared" si="23"/>
        <v>0</v>
      </c>
      <c r="O103" s="18">
        <v>1.7433275613132584E-4</v>
      </c>
    </row>
    <row r="104" spans="1:15" ht="24" customHeight="1" x14ac:dyDescent="0.2">
      <c r="A104" s="9" t="s">
        <v>287</v>
      </c>
      <c r="B104" s="10"/>
      <c r="C104" s="9"/>
      <c r="D104" s="9" t="s">
        <v>288</v>
      </c>
      <c r="E104" s="9"/>
      <c r="F104" s="11"/>
      <c r="G104" s="9"/>
      <c r="H104" s="12">
        <v>33686.25</v>
      </c>
      <c r="I104" s="17"/>
      <c r="J104" s="17"/>
      <c r="K104" s="17"/>
      <c r="L104" s="20">
        <f>SUM(L105:L110)</f>
        <v>0</v>
      </c>
      <c r="M104" s="20">
        <f t="shared" ref="M104:N104" si="26">SUM(M105:M110)</f>
        <v>0</v>
      </c>
      <c r="N104" s="20">
        <f t="shared" si="26"/>
        <v>0</v>
      </c>
      <c r="O104" s="13">
        <v>3.9844065446969779E-2</v>
      </c>
    </row>
    <row r="105" spans="1:15" ht="24" customHeight="1" x14ac:dyDescent="0.2">
      <c r="A105" s="14" t="s">
        <v>289</v>
      </c>
      <c r="B105" s="15" t="s">
        <v>290</v>
      </c>
      <c r="C105" s="14" t="s">
        <v>55</v>
      </c>
      <c r="D105" s="14" t="s">
        <v>291</v>
      </c>
      <c r="E105" s="15" t="s">
        <v>52</v>
      </c>
      <c r="F105" s="16">
        <v>286.27</v>
      </c>
      <c r="G105" s="17">
        <v>25.54</v>
      </c>
      <c r="H105" s="17">
        <v>7311.33</v>
      </c>
      <c r="I105" s="17">
        <v>0</v>
      </c>
      <c r="J105" s="17">
        <f>'[1]Memória 01'!E92</f>
        <v>0</v>
      </c>
      <c r="K105" s="17">
        <f t="shared" si="20"/>
        <v>0</v>
      </c>
      <c r="L105" s="17">
        <f t="shared" si="21"/>
        <v>0</v>
      </c>
      <c r="M105" s="17">
        <f t="shared" si="22"/>
        <v>0</v>
      </c>
      <c r="N105" s="17">
        <f t="shared" si="23"/>
        <v>0</v>
      </c>
      <c r="O105" s="18">
        <v>8.6478343841892031E-3</v>
      </c>
    </row>
    <row r="106" spans="1:15" ht="24" customHeight="1" x14ac:dyDescent="0.2">
      <c r="A106" s="14" t="s">
        <v>292</v>
      </c>
      <c r="B106" s="15" t="s">
        <v>293</v>
      </c>
      <c r="C106" s="14" t="s">
        <v>55</v>
      </c>
      <c r="D106" s="14" t="s">
        <v>294</v>
      </c>
      <c r="E106" s="15" t="s">
        <v>52</v>
      </c>
      <c r="F106" s="16">
        <v>394</v>
      </c>
      <c r="G106" s="17">
        <v>14.18</v>
      </c>
      <c r="H106" s="17">
        <v>5586.92</v>
      </c>
      <c r="I106" s="17">
        <v>0</v>
      </c>
      <c r="J106" s="17">
        <f>'[1]Memória 01'!E93</f>
        <v>0</v>
      </c>
      <c r="K106" s="17">
        <f t="shared" si="20"/>
        <v>0</v>
      </c>
      <c r="L106" s="17">
        <f t="shared" si="21"/>
        <v>0</v>
      </c>
      <c r="M106" s="17">
        <f t="shared" si="22"/>
        <v>0</v>
      </c>
      <c r="N106" s="17">
        <f t="shared" si="23"/>
        <v>0</v>
      </c>
      <c r="O106" s="18">
        <v>6.6082038258038333E-3</v>
      </c>
    </row>
    <row r="107" spans="1:15" ht="24" customHeight="1" x14ac:dyDescent="0.2">
      <c r="A107" s="14" t="s">
        <v>295</v>
      </c>
      <c r="B107" s="15" t="s">
        <v>296</v>
      </c>
      <c r="C107" s="14" t="s">
        <v>55</v>
      </c>
      <c r="D107" s="14" t="s">
        <v>297</v>
      </c>
      <c r="E107" s="15" t="s">
        <v>52</v>
      </c>
      <c r="F107" s="16">
        <v>286.27</v>
      </c>
      <c r="G107" s="17">
        <v>13.37</v>
      </c>
      <c r="H107" s="17">
        <v>3827.42</v>
      </c>
      <c r="I107" s="17">
        <v>0</v>
      </c>
      <c r="J107" s="17">
        <f>'[1]Memória 01'!E94</f>
        <v>0</v>
      </c>
      <c r="K107" s="17">
        <f t="shared" si="20"/>
        <v>0</v>
      </c>
      <c r="L107" s="17">
        <f t="shared" si="21"/>
        <v>0</v>
      </c>
      <c r="M107" s="17">
        <f t="shared" si="22"/>
        <v>0</v>
      </c>
      <c r="N107" s="17">
        <f t="shared" si="23"/>
        <v>0</v>
      </c>
      <c r="O107" s="18">
        <v>4.5270688477655145E-3</v>
      </c>
    </row>
    <row r="108" spans="1:15" ht="24" customHeight="1" x14ac:dyDescent="0.2">
      <c r="A108" s="14" t="s">
        <v>298</v>
      </c>
      <c r="B108" s="15" t="s">
        <v>299</v>
      </c>
      <c r="C108" s="14" t="s">
        <v>55</v>
      </c>
      <c r="D108" s="14" t="s">
        <v>300</v>
      </c>
      <c r="E108" s="15" t="s">
        <v>52</v>
      </c>
      <c r="F108" s="16">
        <v>394</v>
      </c>
      <c r="G108" s="17">
        <v>15.06</v>
      </c>
      <c r="H108" s="17">
        <v>5933.64</v>
      </c>
      <c r="I108" s="17">
        <v>0</v>
      </c>
      <c r="J108" s="17">
        <f>'[1]Memória 01'!E95</f>
        <v>0</v>
      </c>
      <c r="K108" s="17">
        <f t="shared" si="20"/>
        <v>0</v>
      </c>
      <c r="L108" s="17">
        <f t="shared" si="21"/>
        <v>0</v>
      </c>
      <c r="M108" s="17">
        <f t="shared" si="22"/>
        <v>0</v>
      </c>
      <c r="N108" s="17">
        <f t="shared" si="23"/>
        <v>0</v>
      </c>
      <c r="O108" s="18">
        <v>7.0183039221865823E-3</v>
      </c>
    </row>
    <row r="109" spans="1:15" ht="24" customHeight="1" x14ac:dyDescent="0.2">
      <c r="A109" s="14" t="s">
        <v>301</v>
      </c>
      <c r="B109" s="15" t="s">
        <v>302</v>
      </c>
      <c r="C109" s="14" t="s">
        <v>55</v>
      </c>
      <c r="D109" s="14" t="s">
        <v>303</v>
      </c>
      <c r="E109" s="15" t="s">
        <v>52</v>
      </c>
      <c r="F109" s="16">
        <v>348.34</v>
      </c>
      <c r="G109" s="17">
        <v>29.47</v>
      </c>
      <c r="H109" s="17">
        <v>10265.57</v>
      </c>
      <c r="I109" s="17">
        <v>0</v>
      </c>
      <c r="J109" s="17">
        <f>'[1]Memória 01'!E96</f>
        <v>0</v>
      </c>
      <c r="K109" s="17">
        <f t="shared" si="20"/>
        <v>0</v>
      </c>
      <c r="L109" s="17">
        <f t="shared" si="21"/>
        <v>0</v>
      </c>
      <c r="M109" s="17">
        <f t="shared" si="22"/>
        <v>0</v>
      </c>
      <c r="N109" s="17">
        <f t="shared" si="23"/>
        <v>0</v>
      </c>
      <c r="O109" s="18">
        <v>1.2142106732879129E-2</v>
      </c>
    </row>
    <row r="110" spans="1:15" ht="48" customHeight="1" x14ac:dyDescent="0.2">
      <c r="A110" s="14" t="s">
        <v>304</v>
      </c>
      <c r="B110" s="15" t="s">
        <v>305</v>
      </c>
      <c r="C110" s="14" t="s">
        <v>55</v>
      </c>
      <c r="D110" s="14" t="s">
        <v>306</v>
      </c>
      <c r="E110" s="15" t="s">
        <v>52</v>
      </c>
      <c r="F110" s="16">
        <v>83.21</v>
      </c>
      <c r="G110" s="17">
        <v>9.15</v>
      </c>
      <c r="H110" s="17">
        <v>761.37</v>
      </c>
      <c r="I110" s="17">
        <v>0</v>
      </c>
      <c r="J110" s="17">
        <f>'[1]Memória 01'!E97</f>
        <v>0</v>
      </c>
      <c r="K110" s="17">
        <f t="shared" si="20"/>
        <v>0</v>
      </c>
      <c r="L110" s="17">
        <f t="shared" si="21"/>
        <v>0</v>
      </c>
      <c r="M110" s="17">
        <f t="shared" si="22"/>
        <v>0</v>
      </c>
      <c r="N110" s="17">
        <f t="shared" si="23"/>
        <v>0</v>
      </c>
      <c r="O110" s="18">
        <v>9.0054773414551578E-4</v>
      </c>
    </row>
    <row r="111" spans="1:15" ht="24" customHeight="1" x14ac:dyDescent="0.2">
      <c r="A111" s="9" t="s">
        <v>307</v>
      </c>
      <c r="B111" s="10"/>
      <c r="C111" s="9"/>
      <c r="D111" s="9" t="s">
        <v>308</v>
      </c>
      <c r="E111" s="9"/>
      <c r="F111" s="11"/>
      <c r="G111" s="9"/>
      <c r="H111" s="12">
        <v>45424.14</v>
      </c>
      <c r="I111" s="17"/>
      <c r="J111" s="17"/>
      <c r="K111" s="17"/>
      <c r="L111" s="20">
        <f>SUM(L112:L147)</f>
        <v>0</v>
      </c>
      <c r="M111" s="20">
        <f t="shared" ref="M111:N111" si="27">SUM(M112:M147)</f>
        <v>0</v>
      </c>
      <c r="N111" s="20">
        <f t="shared" si="27"/>
        <v>0</v>
      </c>
      <c r="O111" s="13">
        <v>5.3727630918618659E-2</v>
      </c>
    </row>
    <row r="112" spans="1:15" ht="24" customHeight="1" x14ac:dyDescent="0.2">
      <c r="A112" s="14" t="s">
        <v>309</v>
      </c>
      <c r="B112" s="15" t="s">
        <v>310</v>
      </c>
      <c r="C112" s="14" t="s">
        <v>55</v>
      </c>
      <c r="D112" s="14" t="s">
        <v>311</v>
      </c>
      <c r="E112" s="15" t="s">
        <v>182</v>
      </c>
      <c r="F112" s="16">
        <v>14</v>
      </c>
      <c r="G112" s="17">
        <v>25.39</v>
      </c>
      <c r="H112" s="17">
        <v>355.46</v>
      </c>
      <c r="I112" s="17">
        <v>0</v>
      </c>
      <c r="J112" s="17">
        <f>'[1]Memória 01'!E99</f>
        <v>0</v>
      </c>
      <c r="K112" s="17">
        <f t="shared" si="20"/>
        <v>0</v>
      </c>
      <c r="L112" s="17">
        <f t="shared" si="21"/>
        <v>0</v>
      </c>
      <c r="M112" s="17">
        <f t="shared" si="22"/>
        <v>0</v>
      </c>
      <c r="N112" s="17">
        <f t="shared" si="23"/>
        <v>0</v>
      </c>
      <c r="O112" s="18">
        <v>4.2043776032594534E-4</v>
      </c>
    </row>
    <row r="113" spans="1:15" ht="24" customHeight="1" x14ac:dyDescent="0.2">
      <c r="A113" s="14" t="s">
        <v>312</v>
      </c>
      <c r="B113" s="15" t="s">
        <v>313</v>
      </c>
      <c r="C113" s="14" t="s">
        <v>55</v>
      </c>
      <c r="D113" s="14" t="s">
        <v>314</v>
      </c>
      <c r="E113" s="15" t="s">
        <v>182</v>
      </c>
      <c r="F113" s="16">
        <v>104</v>
      </c>
      <c r="G113" s="17">
        <v>30.37</v>
      </c>
      <c r="H113" s="17">
        <v>3158.48</v>
      </c>
      <c r="I113" s="17">
        <v>0</v>
      </c>
      <c r="J113" s="17">
        <f>'[1]Memória 01'!E100</f>
        <v>0</v>
      </c>
      <c r="K113" s="17">
        <f t="shared" si="20"/>
        <v>0</v>
      </c>
      <c r="L113" s="17">
        <f t="shared" si="21"/>
        <v>0</v>
      </c>
      <c r="M113" s="17">
        <f t="shared" si="22"/>
        <v>0</v>
      </c>
      <c r="N113" s="17">
        <f t="shared" si="23"/>
        <v>0</v>
      </c>
      <c r="O113" s="18">
        <v>3.7358472324151575E-3</v>
      </c>
    </row>
    <row r="114" spans="1:15" ht="24" customHeight="1" x14ac:dyDescent="0.2">
      <c r="A114" s="14" t="s">
        <v>315</v>
      </c>
      <c r="B114" s="15" t="s">
        <v>316</v>
      </c>
      <c r="C114" s="14" t="s">
        <v>55</v>
      </c>
      <c r="D114" s="14" t="s">
        <v>317</v>
      </c>
      <c r="E114" s="15" t="s">
        <v>182</v>
      </c>
      <c r="F114" s="16">
        <v>11</v>
      </c>
      <c r="G114" s="17">
        <v>50.22</v>
      </c>
      <c r="H114" s="17">
        <v>552.41999999999996</v>
      </c>
      <c r="I114" s="17">
        <v>0</v>
      </c>
      <c r="J114" s="17">
        <f>'[1]Memória 01'!E101</f>
        <v>0</v>
      </c>
      <c r="K114" s="17">
        <f t="shared" si="20"/>
        <v>0</v>
      </c>
      <c r="L114" s="17">
        <f t="shared" si="21"/>
        <v>0</v>
      </c>
      <c r="M114" s="17">
        <f t="shared" si="22"/>
        <v>0</v>
      </c>
      <c r="N114" s="17">
        <f t="shared" si="23"/>
        <v>0</v>
      </c>
      <c r="O114" s="18">
        <v>6.5340186676210747E-4</v>
      </c>
    </row>
    <row r="115" spans="1:15" ht="36" customHeight="1" x14ac:dyDescent="0.2">
      <c r="A115" s="14" t="s">
        <v>318</v>
      </c>
      <c r="B115" s="15" t="s">
        <v>319</v>
      </c>
      <c r="C115" s="14" t="s">
        <v>55</v>
      </c>
      <c r="D115" s="14" t="s">
        <v>320</v>
      </c>
      <c r="E115" s="15" t="s">
        <v>182</v>
      </c>
      <c r="F115" s="16">
        <v>9</v>
      </c>
      <c r="G115" s="17">
        <v>29.15</v>
      </c>
      <c r="H115" s="17">
        <v>262.35000000000002</v>
      </c>
      <c r="I115" s="17">
        <v>0</v>
      </c>
      <c r="J115" s="17">
        <f>'[1]Memória 01'!E102</f>
        <v>0</v>
      </c>
      <c r="K115" s="17">
        <f t="shared" si="20"/>
        <v>0</v>
      </c>
      <c r="L115" s="17">
        <f t="shared" si="21"/>
        <v>0</v>
      </c>
      <c r="M115" s="17">
        <f t="shared" si="22"/>
        <v>0</v>
      </c>
      <c r="N115" s="17">
        <f t="shared" si="23"/>
        <v>0</v>
      </c>
      <c r="O115" s="18">
        <v>3.1030733815763168E-4</v>
      </c>
    </row>
    <row r="116" spans="1:15" ht="36" customHeight="1" x14ac:dyDescent="0.2">
      <c r="A116" s="14" t="s">
        <v>321</v>
      </c>
      <c r="B116" s="15" t="s">
        <v>322</v>
      </c>
      <c r="C116" s="14" t="s">
        <v>55</v>
      </c>
      <c r="D116" s="14" t="s">
        <v>323</v>
      </c>
      <c r="E116" s="15" t="s">
        <v>182</v>
      </c>
      <c r="F116" s="16">
        <v>81</v>
      </c>
      <c r="G116" s="17">
        <v>29.48</v>
      </c>
      <c r="H116" s="17">
        <v>2387.88</v>
      </c>
      <c r="I116" s="17">
        <v>0</v>
      </c>
      <c r="J116" s="17">
        <f>'[1]Memória 01'!E103</f>
        <v>0</v>
      </c>
      <c r="K116" s="17">
        <f t="shared" si="20"/>
        <v>0</v>
      </c>
      <c r="L116" s="17">
        <f t="shared" si="21"/>
        <v>0</v>
      </c>
      <c r="M116" s="17">
        <f t="shared" si="22"/>
        <v>0</v>
      </c>
      <c r="N116" s="17">
        <f t="shared" si="23"/>
        <v>0</v>
      </c>
      <c r="O116" s="18">
        <v>2.824382262778142E-3</v>
      </c>
    </row>
    <row r="117" spans="1:15" ht="36" customHeight="1" x14ac:dyDescent="0.2">
      <c r="A117" s="14" t="s">
        <v>324</v>
      </c>
      <c r="B117" s="15" t="s">
        <v>325</v>
      </c>
      <c r="C117" s="14" t="s">
        <v>55</v>
      </c>
      <c r="D117" s="14" t="s">
        <v>326</v>
      </c>
      <c r="E117" s="15" t="s">
        <v>182</v>
      </c>
      <c r="F117" s="16">
        <v>5</v>
      </c>
      <c r="G117" s="17">
        <v>31.71</v>
      </c>
      <c r="H117" s="17">
        <v>158.55000000000001</v>
      </c>
      <c r="I117" s="17">
        <v>0</v>
      </c>
      <c r="J117" s="17">
        <f>'[1]Memória 01'!E104</f>
        <v>0</v>
      </c>
      <c r="K117" s="17">
        <f t="shared" si="20"/>
        <v>0</v>
      </c>
      <c r="L117" s="17">
        <f t="shared" si="21"/>
        <v>0</v>
      </c>
      <c r="M117" s="17">
        <f t="shared" si="22"/>
        <v>0</v>
      </c>
      <c r="N117" s="17">
        <f t="shared" si="23"/>
        <v>0</v>
      </c>
      <c r="O117" s="18">
        <v>1.8753279384369165E-4</v>
      </c>
    </row>
    <row r="118" spans="1:15" ht="36" customHeight="1" x14ac:dyDescent="0.2">
      <c r="A118" s="14" t="s">
        <v>327</v>
      </c>
      <c r="B118" s="15" t="s">
        <v>328</v>
      </c>
      <c r="C118" s="14" t="s">
        <v>55</v>
      </c>
      <c r="D118" s="14" t="s">
        <v>329</v>
      </c>
      <c r="E118" s="15" t="s">
        <v>182</v>
      </c>
      <c r="F118" s="16">
        <v>14</v>
      </c>
      <c r="G118" s="17">
        <v>25.04</v>
      </c>
      <c r="H118" s="17">
        <v>350.56</v>
      </c>
      <c r="I118" s="17">
        <v>0</v>
      </c>
      <c r="J118" s="17">
        <f>'[1]Memória 01'!E105</f>
        <v>0</v>
      </c>
      <c r="K118" s="17">
        <f t="shared" si="20"/>
        <v>0</v>
      </c>
      <c r="L118" s="17">
        <f t="shared" si="21"/>
        <v>0</v>
      </c>
      <c r="M118" s="17">
        <f t="shared" si="22"/>
        <v>0</v>
      </c>
      <c r="N118" s="17">
        <f t="shared" si="23"/>
        <v>0</v>
      </c>
      <c r="O118" s="18">
        <v>4.1464204484291736E-4</v>
      </c>
    </row>
    <row r="119" spans="1:15" ht="36" customHeight="1" x14ac:dyDescent="0.2">
      <c r="A119" s="14" t="s">
        <v>330</v>
      </c>
      <c r="B119" s="15" t="s">
        <v>331</v>
      </c>
      <c r="C119" s="14" t="s">
        <v>55</v>
      </c>
      <c r="D119" s="14" t="s">
        <v>332</v>
      </c>
      <c r="E119" s="15" t="s">
        <v>182</v>
      </c>
      <c r="F119" s="16">
        <v>1</v>
      </c>
      <c r="G119" s="17">
        <v>54.39</v>
      </c>
      <c r="H119" s="17">
        <v>54.39</v>
      </c>
      <c r="I119" s="17">
        <v>0</v>
      </c>
      <c r="J119" s="17">
        <f>'[1]Memória 01'!E106</f>
        <v>0</v>
      </c>
      <c r="K119" s="17">
        <f t="shared" si="20"/>
        <v>0</v>
      </c>
      <c r="L119" s="17">
        <f t="shared" si="21"/>
        <v>0</v>
      </c>
      <c r="M119" s="17">
        <f t="shared" si="22"/>
        <v>0</v>
      </c>
      <c r="N119" s="17">
        <f t="shared" si="23"/>
        <v>0</v>
      </c>
      <c r="O119" s="18">
        <v>6.4332441861610784E-5</v>
      </c>
    </row>
    <row r="120" spans="1:15" ht="36" customHeight="1" x14ac:dyDescent="0.2">
      <c r="A120" s="14" t="s">
        <v>333</v>
      </c>
      <c r="B120" s="15" t="s">
        <v>334</v>
      </c>
      <c r="C120" s="14" t="s">
        <v>55</v>
      </c>
      <c r="D120" s="14" t="s">
        <v>335</v>
      </c>
      <c r="E120" s="15" t="s">
        <v>182</v>
      </c>
      <c r="F120" s="16">
        <v>1</v>
      </c>
      <c r="G120" s="17">
        <v>2160.2399999999998</v>
      </c>
      <c r="H120" s="17">
        <v>2160.2399999999998</v>
      </c>
      <c r="I120" s="17">
        <v>0</v>
      </c>
      <c r="J120" s="17">
        <f>'[1]Memória 01'!E107</f>
        <v>0</v>
      </c>
      <c r="K120" s="17">
        <f t="shared" si="20"/>
        <v>0</v>
      </c>
      <c r="L120" s="17">
        <f t="shared" si="21"/>
        <v>0</v>
      </c>
      <c r="M120" s="17">
        <f t="shared" si="22"/>
        <v>0</v>
      </c>
      <c r="N120" s="17">
        <f t="shared" si="23"/>
        <v>0</v>
      </c>
      <c r="O120" s="18">
        <v>2.5551298806237555E-3</v>
      </c>
    </row>
    <row r="121" spans="1:15" ht="48" customHeight="1" x14ac:dyDescent="0.2">
      <c r="A121" s="14" t="s">
        <v>336</v>
      </c>
      <c r="B121" s="15" t="s">
        <v>337</v>
      </c>
      <c r="C121" s="14" t="s">
        <v>55</v>
      </c>
      <c r="D121" s="14" t="s">
        <v>338</v>
      </c>
      <c r="E121" s="15" t="s">
        <v>182</v>
      </c>
      <c r="F121" s="16">
        <v>3</v>
      </c>
      <c r="G121" s="17">
        <v>632.46</v>
      </c>
      <c r="H121" s="17">
        <v>1897.38</v>
      </c>
      <c r="I121" s="17">
        <v>0</v>
      </c>
      <c r="J121" s="17">
        <f>'[1]Memória 01'!E108</f>
        <v>0</v>
      </c>
      <c r="K121" s="17">
        <f t="shared" si="20"/>
        <v>0</v>
      </c>
      <c r="L121" s="17">
        <f t="shared" si="21"/>
        <v>0</v>
      </c>
      <c r="M121" s="17">
        <f t="shared" si="22"/>
        <v>0</v>
      </c>
      <c r="N121" s="17">
        <f t="shared" si="23"/>
        <v>0</v>
      </c>
      <c r="O121" s="18">
        <v>2.2442193149362581E-3</v>
      </c>
    </row>
    <row r="122" spans="1:15" ht="36" customHeight="1" x14ac:dyDescent="0.2">
      <c r="A122" s="14" t="s">
        <v>339</v>
      </c>
      <c r="B122" s="15" t="s">
        <v>340</v>
      </c>
      <c r="C122" s="14" t="s">
        <v>55</v>
      </c>
      <c r="D122" s="14" t="s">
        <v>341</v>
      </c>
      <c r="E122" s="15" t="s">
        <v>60</v>
      </c>
      <c r="F122" s="16">
        <v>31.55</v>
      </c>
      <c r="G122" s="17">
        <v>13.34</v>
      </c>
      <c r="H122" s="17">
        <v>420.87</v>
      </c>
      <c r="I122" s="17">
        <v>0</v>
      </c>
      <c r="J122" s="17">
        <f>'[1]Memória 01'!E109</f>
        <v>0</v>
      </c>
      <c r="K122" s="17">
        <f t="shared" si="20"/>
        <v>0</v>
      </c>
      <c r="L122" s="17">
        <f t="shared" si="21"/>
        <v>0</v>
      </c>
      <c r="M122" s="17">
        <f t="shared" si="22"/>
        <v>0</v>
      </c>
      <c r="N122" s="17">
        <f t="shared" si="23"/>
        <v>0</v>
      </c>
      <c r="O122" s="18">
        <v>4.9780464802897826E-4</v>
      </c>
    </row>
    <row r="123" spans="1:15" ht="36" customHeight="1" x14ac:dyDescent="0.2">
      <c r="A123" s="14" t="s">
        <v>342</v>
      </c>
      <c r="B123" s="15" t="s">
        <v>343</v>
      </c>
      <c r="C123" s="14" t="s">
        <v>55</v>
      </c>
      <c r="D123" s="14" t="s">
        <v>344</v>
      </c>
      <c r="E123" s="15" t="s">
        <v>60</v>
      </c>
      <c r="F123" s="16">
        <v>2</v>
      </c>
      <c r="G123" s="17">
        <v>8.7100000000000009</v>
      </c>
      <c r="H123" s="17">
        <v>17.420000000000002</v>
      </c>
      <c r="I123" s="17">
        <v>0</v>
      </c>
      <c r="J123" s="17">
        <f>'[1]Memória 01'!E110</f>
        <v>0</v>
      </c>
      <c r="K123" s="17">
        <f t="shared" si="20"/>
        <v>0</v>
      </c>
      <c r="L123" s="17">
        <f t="shared" si="21"/>
        <v>0</v>
      </c>
      <c r="M123" s="17">
        <f t="shared" si="22"/>
        <v>0</v>
      </c>
      <c r="N123" s="17">
        <f t="shared" si="23"/>
        <v>0</v>
      </c>
      <c r="O123" s="18">
        <v>2.0604359941703617E-5</v>
      </c>
    </row>
    <row r="124" spans="1:15" ht="36" customHeight="1" x14ac:dyDescent="0.2">
      <c r="A124" s="14" t="s">
        <v>345</v>
      </c>
      <c r="B124" s="15" t="s">
        <v>346</v>
      </c>
      <c r="C124" s="14" t="s">
        <v>55</v>
      </c>
      <c r="D124" s="14" t="s">
        <v>347</v>
      </c>
      <c r="E124" s="15" t="s">
        <v>60</v>
      </c>
      <c r="F124" s="16">
        <v>2</v>
      </c>
      <c r="G124" s="17">
        <v>14.18</v>
      </c>
      <c r="H124" s="17">
        <v>28.36</v>
      </c>
      <c r="I124" s="17">
        <v>0</v>
      </c>
      <c r="J124" s="17">
        <f>'[1]Memória 01'!E111</f>
        <v>0</v>
      </c>
      <c r="K124" s="17">
        <f t="shared" si="20"/>
        <v>0</v>
      </c>
      <c r="L124" s="17">
        <f t="shared" si="21"/>
        <v>0</v>
      </c>
      <c r="M124" s="17">
        <f t="shared" si="22"/>
        <v>0</v>
      </c>
      <c r="N124" s="17">
        <f t="shared" si="23"/>
        <v>0</v>
      </c>
      <c r="O124" s="18">
        <v>3.3544181856872249E-5</v>
      </c>
    </row>
    <row r="125" spans="1:15" ht="36" customHeight="1" x14ac:dyDescent="0.2">
      <c r="A125" s="14" t="s">
        <v>348</v>
      </c>
      <c r="B125" s="15" t="s">
        <v>349</v>
      </c>
      <c r="C125" s="14" t="s">
        <v>55</v>
      </c>
      <c r="D125" s="14" t="s">
        <v>350</v>
      </c>
      <c r="E125" s="15" t="s">
        <v>60</v>
      </c>
      <c r="F125" s="16">
        <v>35.799999999999997</v>
      </c>
      <c r="G125" s="17">
        <v>16.510000000000002</v>
      </c>
      <c r="H125" s="17">
        <v>591.04999999999995</v>
      </c>
      <c r="I125" s="17">
        <v>0</v>
      </c>
      <c r="J125" s="17">
        <f>'[1]Memória 01'!E112</f>
        <v>0</v>
      </c>
      <c r="K125" s="17">
        <f t="shared" si="20"/>
        <v>0</v>
      </c>
      <c r="L125" s="17">
        <f t="shared" si="21"/>
        <v>0</v>
      </c>
      <c r="M125" s="17">
        <f t="shared" si="22"/>
        <v>0</v>
      </c>
      <c r="N125" s="17">
        <f t="shared" si="23"/>
        <v>0</v>
      </c>
      <c r="O125" s="18">
        <v>6.9909339515177515E-4</v>
      </c>
    </row>
    <row r="126" spans="1:15" ht="36" customHeight="1" x14ac:dyDescent="0.2">
      <c r="A126" s="14" t="s">
        <v>351</v>
      </c>
      <c r="B126" s="15" t="s">
        <v>352</v>
      </c>
      <c r="C126" s="14" t="s">
        <v>55</v>
      </c>
      <c r="D126" s="14" t="s">
        <v>353</v>
      </c>
      <c r="E126" s="15" t="s">
        <v>60</v>
      </c>
      <c r="F126" s="16">
        <v>8.9499999999999993</v>
      </c>
      <c r="G126" s="17">
        <v>21.07</v>
      </c>
      <c r="H126" s="17">
        <v>188.57</v>
      </c>
      <c r="I126" s="17">
        <v>0</v>
      </c>
      <c r="J126" s="17">
        <f>'[1]Memória 01'!E113</f>
        <v>0</v>
      </c>
      <c r="K126" s="17">
        <f t="shared" si="20"/>
        <v>0</v>
      </c>
      <c r="L126" s="17">
        <f t="shared" si="21"/>
        <v>0</v>
      </c>
      <c r="M126" s="17">
        <f t="shared" si="22"/>
        <v>0</v>
      </c>
      <c r="N126" s="17">
        <f t="shared" si="23"/>
        <v>0</v>
      </c>
      <c r="O126" s="18">
        <v>2.2304042217032442E-4</v>
      </c>
    </row>
    <row r="127" spans="1:15" ht="36" customHeight="1" x14ac:dyDescent="0.2">
      <c r="A127" s="14" t="s">
        <v>354</v>
      </c>
      <c r="B127" s="15" t="s">
        <v>355</v>
      </c>
      <c r="C127" s="14" t="s">
        <v>55</v>
      </c>
      <c r="D127" s="14" t="s">
        <v>356</v>
      </c>
      <c r="E127" s="15" t="s">
        <v>60</v>
      </c>
      <c r="F127" s="16">
        <v>48.2</v>
      </c>
      <c r="G127" s="17">
        <v>10.18</v>
      </c>
      <c r="H127" s="17">
        <v>490.67</v>
      </c>
      <c r="I127" s="17">
        <v>0</v>
      </c>
      <c r="J127" s="17">
        <f>'[1]Memória 01'!E114</f>
        <v>0</v>
      </c>
      <c r="K127" s="17">
        <f t="shared" si="20"/>
        <v>0</v>
      </c>
      <c r="L127" s="17">
        <f t="shared" si="21"/>
        <v>0</v>
      </c>
      <c r="M127" s="17">
        <f t="shared" si="22"/>
        <v>0</v>
      </c>
      <c r="N127" s="17">
        <f t="shared" si="23"/>
        <v>0</v>
      </c>
      <c r="O127" s="18">
        <v>5.8036402368517306E-4</v>
      </c>
    </row>
    <row r="128" spans="1:15" ht="36" customHeight="1" x14ac:dyDescent="0.2">
      <c r="A128" s="14" t="s">
        <v>357</v>
      </c>
      <c r="B128" s="15" t="s">
        <v>358</v>
      </c>
      <c r="C128" s="14" t="s">
        <v>55</v>
      </c>
      <c r="D128" s="14" t="s">
        <v>359</v>
      </c>
      <c r="E128" s="15" t="s">
        <v>60</v>
      </c>
      <c r="F128" s="16">
        <v>144.75</v>
      </c>
      <c r="G128" s="17">
        <v>10.38</v>
      </c>
      <c r="H128" s="17">
        <v>1502.5</v>
      </c>
      <c r="I128" s="17">
        <v>0</v>
      </c>
      <c r="J128" s="17">
        <f>'[1]Memória 01'!E115</f>
        <v>0</v>
      </c>
      <c r="K128" s="17">
        <f t="shared" si="20"/>
        <v>0</v>
      </c>
      <c r="L128" s="17">
        <f t="shared" si="21"/>
        <v>0</v>
      </c>
      <c r="M128" s="17">
        <f t="shared" si="22"/>
        <v>0</v>
      </c>
      <c r="N128" s="17">
        <f t="shared" si="23"/>
        <v>0</v>
      </c>
      <c r="O128" s="18">
        <v>1.7771556149488914E-3</v>
      </c>
    </row>
    <row r="129" spans="1:15" ht="36" customHeight="1" x14ac:dyDescent="0.2">
      <c r="A129" s="14" t="s">
        <v>360</v>
      </c>
      <c r="B129" s="15" t="s">
        <v>361</v>
      </c>
      <c r="C129" s="14" t="s">
        <v>55</v>
      </c>
      <c r="D129" s="14" t="s">
        <v>362</v>
      </c>
      <c r="E129" s="15" t="s">
        <v>60</v>
      </c>
      <c r="F129" s="16">
        <v>606.45000000000005</v>
      </c>
      <c r="G129" s="17">
        <v>7.98</v>
      </c>
      <c r="H129" s="17">
        <v>4839.47</v>
      </c>
      <c r="I129" s="17">
        <v>0</v>
      </c>
      <c r="J129" s="17">
        <f>'[1]Memória 01'!E116</f>
        <v>0</v>
      </c>
      <c r="K129" s="17">
        <f t="shared" si="20"/>
        <v>0</v>
      </c>
      <c r="L129" s="17">
        <f t="shared" si="21"/>
        <v>0</v>
      </c>
      <c r="M129" s="17">
        <f t="shared" si="22"/>
        <v>0</v>
      </c>
      <c r="N129" s="17">
        <f t="shared" si="23"/>
        <v>0</v>
      </c>
      <c r="O129" s="18">
        <v>5.7241206548264301E-3</v>
      </c>
    </row>
    <row r="130" spans="1:15" ht="36" customHeight="1" x14ac:dyDescent="0.2">
      <c r="A130" s="14" t="s">
        <v>363</v>
      </c>
      <c r="B130" s="15" t="s">
        <v>364</v>
      </c>
      <c r="C130" s="14" t="s">
        <v>55</v>
      </c>
      <c r="D130" s="14" t="s">
        <v>365</v>
      </c>
      <c r="E130" s="15" t="s">
        <v>60</v>
      </c>
      <c r="F130" s="16">
        <v>817.5</v>
      </c>
      <c r="G130" s="17">
        <v>4.21</v>
      </c>
      <c r="H130" s="17">
        <v>3441.67</v>
      </c>
      <c r="I130" s="17">
        <v>0</v>
      </c>
      <c r="J130" s="17">
        <f>'[1]Memória 01'!E117</f>
        <v>0</v>
      </c>
      <c r="K130" s="17">
        <f t="shared" si="20"/>
        <v>0</v>
      </c>
      <c r="L130" s="17">
        <f t="shared" si="21"/>
        <v>0</v>
      </c>
      <c r="M130" s="17">
        <f t="shared" si="22"/>
        <v>0</v>
      </c>
      <c r="N130" s="17">
        <f t="shared" si="23"/>
        <v>0</v>
      </c>
      <c r="O130" s="18">
        <v>4.0708041033618312E-3</v>
      </c>
    </row>
    <row r="131" spans="1:15" ht="36" customHeight="1" x14ac:dyDescent="0.2">
      <c r="A131" s="14" t="s">
        <v>366</v>
      </c>
      <c r="B131" s="15" t="s">
        <v>367</v>
      </c>
      <c r="C131" s="14" t="s">
        <v>55</v>
      </c>
      <c r="D131" s="14" t="s">
        <v>368</v>
      </c>
      <c r="E131" s="15" t="s">
        <v>60</v>
      </c>
      <c r="F131" s="16">
        <v>1805.7</v>
      </c>
      <c r="G131" s="17">
        <v>5.71</v>
      </c>
      <c r="H131" s="17">
        <v>10310.540000000001</v>
      </c>
      <c r="I131" s="17">
        <v>0</v>
      </c>
      <c r="J131" s="17">
        <f>'[1]Memória 01'!E118</f>
        <v>0</v>
      </c>
      <c r="K131" s="17">
        <f t="shared" si="20"/>
        <v>0</v>
      </c>
      <c r="L131" s="17">
        <f t="shared" si="21"/>
        <v>0</v>
      </c>
      <c r="M131" s="17">
        <f t="shared" si="22"/>
        <v>0</v>
      </c>
      <c r="N131" s="17">
        <f t="shared" si="23"/>
        <v>0</v>
      </c>
      <c r="O131" s="18">
        <v>1.2195297207424387E-2</v>
      </c>
    </row>
    <row r="132" spans="1:15" ht="36" customHeight="1" x14ac:dyDescent="0.2">
      <c r="A132" s="14" t="s">
        <v>369</v>
      </c>
      <c r="B132" s="15" t="s">
        <v>370</v>
      </c>
      <c r="C132" s="14" t="s">
        <v>55</v>
      </c>
      <c r="D132" s="14" t="s">
        <v>371</v>
      </c>
      <c r="E132" s="15" t="s">
        <v>60</v>
      </c>
      <c r="F132" s="16">
        <v>143.69999999999999</v>
      </c>
      <c r="G132" s="17">
        <v>8.06</v>
      </c>
      <c r="H132" s="17">
        <v>1158.22</v>
      </c>
      <c r="I132" s="17">
        <v>0</v>
      </c>
      <c r="J132" s="17">
        <f>'[1]Memória 01'!E119</f>
        <v>0</v>
      </c>
      <c r="K132" s="17">
        <f t="shared" si="20"/>
        <v>0</v>
      </c>
      <c r="L132" s="17">
        <f t="shared" si="21"/>
        <v>0</v>
      </c>
      <c r="M132" s="17">
        <f t="shared" si="22"/>
        <v>0</v>
      </c>
      <c r="N132" s="17">
        <f t="shared" si="23"/>
        <v>0</v>
      </c>
      <c r="O132" s="18">
        <v>1.3699415483168751E-3</v>
      </c>
    </row>
    <row r="133" spans="1:15" ht="36" customHeight="1" x14ac:dyDescent="0.2">
      <c r="A133" s="14" t="s">
        <v>372</v>
      </c>
      <c r="B133" s="15" t="s">
        <v>373</v>
      </c>
      <c r="C133" s="14" t="s">
        <v>55</v>
      </c>
      <c r="D133" s="14" t="s">
        <v>374</v>
      </c>
      <c r="E133" s="15" t="s">
        <v>60</v>
      </c>
      <c r="F133" s="16">
        <v>166</v>
      </c>
      <c r="G133" s="17">
        <v>10.91</v>
      </c>
      <c r="H133" s="17">
        <v>1811.06</v>
      </c>
      <c r="I133" s="17">
        <v>0</v>
      </c>
      <c r="J133" s="17">
        <f>'[1]Memória 01'!E120</f>
        <v>0</v>
      </c>
      <c r="K133" s="17">
        <f t="shared" si="20"/>
        <v>0</v>
      </c>
      <c r="L133" s="17">
        <f t="shared" si="21"/>
        <v>0</v>
      </c>
      <c r="M133" s="17">
        <f t="shared" si="22"/>
        <v>0</v>
      </c>
      <c r="N133" s="17">
        <f t="shared" si="23"/>
        <v>0</v>
      </c>
      <c r="O133" s="18">
        <v>2.1421200985087116E-3</v>
      </c>
    </row>
    <row r="134" spans="1:15" ht="36" customHeight="1" x14ac:dyDescent="0.2">
      <c r="A134" s="14" t="s">
        <v>375</v>
      </c>
      <c r="B134" s="15" t="s">
        <v>376</v>
      </c>
      <c r="C134" s="14" t="s">
        <v>55</v>
      </c>
      <c r="D134" s="14" t="s">
        <v>377</v>
      </c>
      <c r="E134" s="15" t="s">
        <v>60</v>
      </c>
      <c r="F134" s="16">
        <v>190</v>
      </c>
      <c r="G134" s="17">
        <v>17.239999999999998</v>
      </c>
      <c r="H134" s="17">
        <v>3275.6</v>
      </c>
      <c r="I134" s="17">
        <v>0</v>
      </c>
      <c r="J134" s="17">
        <f>'[1]Memória 01'!E121</f>
        <v>0</v>
      </c>
      <c r="K134" s="17">
        <f t="shared" si="20"/>
        <v>0</v>
      </c>
      <c r="L134" s="17">
        <f t="shared" si="21"/>
        <v>0</v>
      </c>
      <c r="M134" s="17">
        <f t="shared" si="22"/>
        <v>0</v>
      </c>
      <c r="N134" s="17">
        <f t="shared" si="23"/>
        <v>0</v>
      </c>
      <c r="O134" s="18">
        <v>3.8743766604503083E-3</v>
      </c>
    </row>
    <row r="135" spans="1:15" ht="36" customHeight="1" x14ac:dyDescent="0.2">
      <c r="A135" s="14" t="s">
        <v>378</v>
      </c>
      <c r="B135" s="15" t="s">
        <v>379</v>
      </c>
      <c r="C135" s="14" t="s">
        <v>55</v>
      </c>
      <c r="D135" s="14" t="s">
        <v>380</v>
      </c>
      <c r="E135" s="15" t="s">
        <v>60</v>
      </c>
      <c r="F135" s="16">
        <v>3.7</v>
      </c>
      <c r="G135" s="17">
        <v>19.27</v>
      </c>
      <c r="H135" s="17">
        <v>71.290000000000006</v>
      </c>
      <c r="I135" s="17">
        <v>0</v>
      </c>
      <c r="J135" s="17">
        <f>'[1]Memória 01'!E122</f>
        <v>0</v>
      </c>
      <c r="K135" s="17">
        <f t="shared" si="20"/>
        <v>0</v>
      </c>
      <c r="L135" s="17">
        <f t="shared" si="21"/>
        <v>0</v>
      </c>
      <c r="M135" s="17">
        <f t="shared" si="22"/>
        <v>0</v>
      </c>
      <c r="N135" s="17">
        <f t="shared" si="23"/>
        <v>0</v>
      </c>
      <c r="O135" s="18">
        <v>8.4321746282666531E-5</v>
      </c>
    </row>
    <row r="136" spans="1:15" ht="36" customHeight="1" x14ac:dyDescent="0.2">
      <c r="A136" s="14" t="s">
        <v>381</v>
      </c>
      <c r="B136" s="15" t="s">
        <v>382</v>
      </c>
      <c r="C136" s="14" t="s">
        <v>55</v>
      </c>
      <c r="D136" s="14" t="s">
        <v>383</v>
      </c>
      <c r="E136" s="15" t="s">
        <v>60</v>
      </c>
      <c r="F136" s="16">
        <v>14.8</v>
      </c>
      <c r="G136" s="17">
        <v>29.02</v>
      </c>
      <c r="H136" s="17">
        <v>429.49</v>
      </c>
      <c r="I136" s="17">
        <v>0</v>
      </c>
      <c r="J136" s="17">
        <f>'[1]Memória 01'!E123</f>
        <v>0</v>
      </c>
      <c r="K136" s="17">
        <f t="shared" si="20"/>
        <v>0</v>
      </c>
      <c r="L136" s="17">
        <f t="shared" si="21"/>
        <v>0</v>
      </c>
      <c r="M136" s="17">
        <f t="shared" si="22"/>
        <v>0</v>
      </c>
      <c r="N136" s="17">
        <f t="shared" si="23"/>
        <v>0</v>
      </c>
      <c r="O136" s="18">
        <v>5.0800037608279489E-4</v>
      </c>
    </row>
    <row r="137" spans="1:15" ht="36" customHeight="1" x14ac:dyDescent="0.2">
      <c r="A137" s="14" t="s">
        <v>384</v>
      </c>
      <c r="B137" s="15" t="s">
        <v>385</v>
      </c>
      <c r="C137" s="14" t="s">
        <v>55</v>
      </c>
      <c r="D137" s="14" t="s">
        <v>386</v>
      </c>
      <c r="E137" s="15" t="s">
        <v>182</v>
      </c>
      <c r="F137" s="16">
        <v>2</v>
      </c>
      <c r="G137" s="17">
        <v>161.1</v>
      </c>
      <c r="H137" s="17">
        <v>322.2</v>
      </c>
      <c r="I137" s="17">
        <v>0</v>
      </c>
      <c r="J137" s="17">
        <f>'[1]Memória 01'!E124</f>
        <v>0</v>
      </c>
      <c r="K137" s="17">
        <f t="shared" si="20"/>
        <v>0</v>
      </c>
      <c r="L137" s="17">
        <f t="shared" si="21"/>
        <v>0</v>
      </c>
      <c r="M137" s="17">
        <f t="shared" si="22"/>
        <v>0</v>
      </c>
      <c r="N137" s="17">
        <f t="shared" si="23"/>
        <v>0</v>
      </c>
      <c r="O137" s="18">
        <v>3.8109786298604509E-4</v>
      </c>
    </row>
    <row r="138" spans="1:15" ht="36" customHeight="1" x14ac:dyDescent="0.2">
      <c r="A138" s="14" t="s">
        <v>387</v>
      </c>
      <c r="B138" s="15" t="s">
        <v>388</v>
      </c>
      <c r="C138" s="14" t="s">
        <v>55</v>
      </c>
      <c r="D138" s="14" t="s">
        <v>389</v>
      </c>
      <c r="E138" s="15" t="s">
        <v>182</v>
      </c>
      <c r="F138" s="16">
        <v>1</v>
      </c>
      <c r="G138" s="17">
        <v>35.49</v>
      </c>
      <c r="H138" s="17">
        <v>35.49</v>
      </c>
      <c r="I138" s="17">
        <v>0</v>
      </c>
      <c r="J138" s="17">
        <f>'[1]Memória 01'!E125</f>
        <v>0</v>
      </c>
      <c r="K138" s="17">
        <f t="shared" si="20"/>
        <v>0</v>
      </c>
      <c r="L138" s="17">
        <f t="shared" si="21"/>
        <v>0</v>
      </c>
      <c r="M138" s="17">
        <f t="shared" si="22"/>
        <v>0</v>
      </c>
      <c r="N138" s="17">
        <f t="shared" si="23"/>
        <v>0</v>
      </c>
      <c r="O138" s="18">
        <v>4.1977539284217077E-5</v>
      </c>
    </row>
    <row r="139" spans="1:15" ht="24" customHeight="1" x14ac:dyDescent="0.2">
      <c r="A139" s="14" t="s">
        <v>390</v>
      </c>
      <c r="B139" s="15" t="s">
        <v>391</v>
      </c>
      <c r="C139" s="14" t="s">
        <v>55</v>
      </c>
      <c r="D139" s="14" t="s">
        <v>392</v>
      </c>
      <c r="E139" s="15" t="s">
        <v>182</v>
      </c>
      <c r="F139" s="16">
        <v>15</v>
      </c>
      <c r="G139" s="17">
        <v>10.94</v>
      </c>
      <c r="H139" s="17">
        <v>164.1</v>
      </c>
      <c r="I139" s="17">
        <v>0</v>
      </c>
      <c r="J139" s="17">
        <f>'[1]Memória 01'!E126</f>
        <v>0</v>
      </c>
      <c r="K139" s="17">
        <f t="shared" si="20"/>
        <v>0</v>
      </c>
      <c r="L139" s="17">
        <f t="shared" si="21"/>
        <v>0</v>
      </c>
      <c r="M139" s="17">
        <f t="shared" si="22"/>
        <v>0</v>
      </c>
      <c r="N139" s="17">
        <f t="shared" si="23"/>
        <v>0</v>
      </c>
      <c r="O139" s="18">
        <v>1.940973287275295E-4</v>
      </c>
    </row>
    <row r="140" spans="1:15" ht="24" customHeight="1" x14ac:dyDescent="0.2">
      <c r="A140" s="14" t="s">
        <v>393</v>
      </c>
      <c r="B140" s="15" t="s">
        <v>394</v>
      </c>
      <c r="C140" s="14" t="s">
        <v>55</v>
      </c>
      <c r="D140" s="14" t="s">
        <v>395</v>
      </c>
      <c r="E140" s="15" t="s">
        <v>182</v>
      </c>
      <c r="F140" s="16">
        <v>8</v>
      </c>
      <c r="G140" s="17">
        <v>11.43</v>
      </c>
      <c r="H140" s="17">
        <v>91.44</v>
      </c>
      <c r="I140" s="17">
        <v>0</v>
      </c>
      <c r="J140" s="17">
        <f>'[1]Memória 01'!E127</f>
        <v>0</v>
      </c>
      <c r="K140" s="17">
        <f t="shared" si="20"/>
        <v>0</v>
      </c>
      <c r="L140" s="17">
        <f t="shared" si="21"/>
        <v>0</v>
      </c>
      <c r="M140" s="17">
        <f t="shared" si="22"/>
        <v>0</v>
      </c>
      <c r="N140" s="17">
        <f t="shared" si="23"/>
        <v>0</v>
      </c>
      <c r="O140" s="18">
        <v>1.0815514770777147E-4</v>
      </c>
    </row>
    <row r="141" spans="1:15" ht="24" customHeight="1" x14ac:dyDescent="0.2">
      <c r="A141" s="14" t="s">
        <v>396</v>
      </c>
      <c r="B141" s="15" t="s">
        <v>397</v>
      </c>
      <c r="C141" s="14" t="s">
        <v>55</v>
      </c>
      <c r="D141" s="14" t="s">
        <v>398</v>
      </c>
      <c r="E141" s="15" t="s">
        <v>182</v>
      </c>
      <c r="F141" s="16">
        <v>1</v>
      </c>
      <c r="G141" s="17">
        <v>12.42</v>
      </c>
      <c r="H141" s="17">
        <v>12.42</v>
      </c>
      <c r="I141" s="17">
        <v>0</v>
      </c>
      <c r="J141" s="17">
        <f>'[1]Memória 01'!E128</f>
        <v>0</v>
      </c>
      <c r="K141" s="17">
        <f t="shared" si="20"/>
        <v>0</v>
      </c>
      <c r="L141" s="17">
        <f t="shared" si="21"/>
        <v>0</v>
      </c>
      <c r="M141" s="17">
        <f t="shared" si="22"/>
        <v>0</v>
      </c>
      <c r="N141" s="17">
        <f t="shared" si="23"/>
        <v>0</v>
      </c>
      <c r="O141" s="18">
        <v>1.4690364550858722E-5</v>
      </c>
    </row>
    <row r="142" spans="1:15" ht="24" customHeight="1" x14ac:dyDescent="0.2">
      <c r="A142" s="14" t="s">
        <v>399</v>
      </c>
      <c r="B142" s="15" t="s">
        <v>400</v>
      </c>
      <c r="C142" s="14" t="s">
        <v>55</v>
      </c>
      <c r="D142" s="14" t="s">
        <v>401</v>
      </c>
      <c r="E142" s="15" t="s">
        <v>182</v>
      </c>
      <c r="F142" s="16">
        <v>1</v>
      </c>
      <c r="G142" s="17">
        <v>72.72</v>
      </c>
      <c r="H142" s="17">
        <v>72.72</v>
      </c>
      <c r="I142" s="17">
        <v>0</v>
      </c>
      <c r="J142" s="17">
        <f>'[1]Memória 01'!E129</f>
        <v>0</v>
      </c>
      <c r="K142" s="17">
        <f t="shared" si="20"/>
        <v>0</v>
      </c>
      <c r="L142" s="17">
        <f t="shared" si="21"/>
        <v>0</v>
      </c>
      <c r="M142" s="17">
        <f t="shared" si="22"/>
        <v>0</v>
      </c>
      <c r="N142" s="17">
        <f t="shared" si="23"/>
        <v>0</v>
      </c>
      <c r="O142" s="18">
        <v>8.6013148964448176E-5</v>
      </c>
    </row>
    <row r="143" spans="1:15" ht="24" customHeight="1" x14ac:dyDescent="0.2">
      <c r="A143" s="14" t="s">
        <v>402</v>
      </c>
      <c r="B143" s="15" t="s">
        <v>403</v>
      </c>
      <c r="C143" s="14" t="s">
        <v>55</v>
      </c>
      <c r="D143" s="14" t="s">
        <v>404</v>
      </c>
      <c r="E143" s="15" t="s">
        <v>182</v>
      </c>
      <c r="F143" s="16">
        <v>2</v>
      </c>
      <c r="G143" s="17">
        <v>76.22</v>
      </c>
      <c r="H143" s="17">
        <v>152.44</v>
      </c>
      <c r="I143" s="17">
        <v>0</v>
      </c>
      <c r="J143" s="17">
        <f>'[1]Memória 01'!E130</f>
        <v>0</v>
      </c>
      <c r="K143" s="17">
        <f t="shared" si="20"/>
        <v>0</v>
      </c>
      <c r="L143" s="17">
        <f t="shared" si="21"/>
        <v>0</v>
      </c>
      <c r="M143" s="17">
        <f t="shared" si="22"/>
        <v>0</v>
      </c>
      <c r="N143" s="17">
        <f t="shared" si="23"/>
        <v>0</v>
      </c>
      <c r="O143" s="18">
        <v>1.803058914760792E-4</v>
      </c>
    </row>
    <row r="144" spans="1:15" ht="36" customHeight="1" x14ac:dyDescent="0.2">
      <c r="A144" s="14" t="s">
        <v>405</v>
      </c>
      <c r="B144" s="15" t="s">
        <v>406</v>
      </c>
      <c r="C144" s="14" t="s">
        <v>55</v>
      </c>
      <c r="D144" s="14" t="s">
        <v>407</v>
      </c>
      <c r="E144" s="15" t="s">
        <v>182</v>
      </c>
      <c r="F144" s="16">
        <v>1</v>
      </c>
      <c r="G144" s="17">
        <v>145.30000000000001</v>
      </c>
      <c r="H144" s="17">
        <v>145.30000000000001</v>
      </c>
      <c r="I144" s="17">
        <v>0</v>
      </c>
      <c r="J144" s="17">
        <f>'[1]Memória 01'!E131</f>
        <v>0</v>
      </c>
      <c r="K144" s="17">
        <f t="shared" si="20"/>
        <v>0</v>
      </c>
      <c r="L144" s="17">
        <f t="shared" si="21"/>
        <v>0</v>
      </c>
      <c r="M144" s="17">
        <f t="shared" si="22"/>
        <v>0</v>
      </c>
      <c r="N144" s="17">
        <f t="shared" si="23"/>
        <v>0</v>
      </c>
      <c r="O144" s="18">
        <v>1.7186070605795269E-4</v>
      </c>
    </row>
    <row r="145" spans="1:15" ht="24" customHeight="1" x14ac:dyDescent="0.2">
      <c r="A145" s="14" t="s">
        <v>408</v>
      </c>
      <c r="B145" s="15" t="s">
        <v>409</v>
      </c>
      <c r="C145" s="14" t="s">
        <v>55</v>
      </c>
      <c r="D145" s="14" t="s">
        <v>410</v>
      </c>
      <c r="E145" s="15" t="s">
        <v>182</v>
      </c>
      <c r="F145" s="16">
        <v>10</v>
      </c>
      <c r="G145" s="17">
        <v>176.3</v>
      </c>
      <c r="H145" s="17">
        <v>1763</v>
      </c>
      <c r="I145" s="17">
        <v>0</v>
      </c>
      <c r="J145" s="17">
        <f>'[1]Memória 01'!E132</f>
        <v>0</v>
      </c>
      <c r="K145" s="17">
        <f t="shared" si="20"/>
        <v>0</v>
      </c>
      <c r="L145" s="17">
        <f t="shared" si="21"/>
        <v>0</v>
      </c>
      <c r="M145" s="17">
        <f t="shared" si="22"/>
        <v>0</v>
      </c>
      <c r="N145" s="17">
        <f t="shared" si="23"/>
        <v>0</v>
      </c>
      <c r="O145" s="18">
        <v>2.0852747748119106E-3</v>
      </c>
    </row>
    <row r="146" spans="1:15" ht="36" customHeight="1" x14ac:dyDescent="0.2">
      <c r="A146" s="14" t="s">
        <v>411</v>
      </c>
      <c r="B146" s="15" t="s">
        <v>412</v>
      </c>
      <c r="C146" s="14" t="s">
        <v>55</v>
      </c>
      <c r="D146" s="14" t="s">
        <v>413</v>
      </c>
      <c r="E146" s="15" t="s">
        <v>182</v>
      </c>
      <c r="F146" s="16">
        <v>3</v>
      </c>
      <c r="G146" s="17">
        <v>96.89</v>
      </c>
      <c r="H146" s="17">
        <v>290.67</v>
      </c>
      <c r="I146" s="17">
        <v>0</v>
      </c>
      <c r="J146" s="17">
        <f>'[1]Memória 01'!E133</f>
        <v>0</v>
      </c>
      <c r="K146" s="17">
        <f t="shared" si="20"/>
        <v>0</v>
      </c>
      <c r="L146" s="17">
        <f t="shared" si="21"/>
        <v>0</v>
      </c>
      <c r="M146" s="17">
        <f t="shared" si="22"/>
        <v>0</v>
      </c>
      <c r="N146" s="17">
        <f t="shared" si="23"/>
        <v>0</v>
      </c>
      <c r="O146" s="18">
        <v>3.438042080513772E-4</v>
      </c>
    </row>
    <row r="147" spans="1:15" ht="36" customHeight="1" x14ac:dyDescent="0.2">
      <c r="A147" s="14" t="s">
        <v>414</v>
      </c>
      <c r="B147" s="15" t="s">
        <v>415</v>
      </c>
      <c r="C147" s="14" t="s">
        <v>55</v>
      </c>
      <c r="D147" s="14" t="s">
        <v>416</v>
      </c>
      <c r="E147" s="15" t="s">
        <v>182</v>
      </c>
      <c r="F147" s="16">
        <v>1</v>
      </c>
      <c r="G147" s="17">
        <v>2459.87</v>
      </c>
      <c r="H147" s="17">
        <v>2459.87</v>
      </c>
      <c r="I147" s="17">
        <v>0</v>
      </c>
      <c r="J147" s="17">
        <f>'[1]Memória 01'!E134</f>
        <v>0</v>
      </c>
      <c r="K147" s="17">
        <f t="shared" si="20"/>
        <v>0</v>
      </c>
      <c r="L147" s="17">
        <f t="shared" si="21"/>
        <v>0</v>
      </c>
      <c r="M147" s="17">
        <f t="shared" si="22"/>
        <v>0</v>
      </c>
      <c r="N147" s="17">
        <f t="shared" si="23"/>
        <v>0</v>
      </c>
      <c r="O147" s="18">
        <v>2.9095319684155269E-3</v>
      </c>
    </row>
    <row r="148" spans="1:15" ht="24" customHeight="1" x14ac:dyDescent="0.2">
      <c r="A148" s="9" t="s">
        <v>417</v>
      </c>
      <c r="B148" s="10"/>
      <c r="C148" s="9"/>
      <c r="D148" s="9" t="s">
        <v>418</v>
      </c>
      <c r="E148" s="9"/>
      <c r="F148" s="11"/>
      <c r="G148" s="9"/>
      <c r="H148" s="12">
        <v>21947.1</v>
      </c>
      <c r="I148" s="17"/>
      <c r="J148" s="17"/>
      <c r="K148" s="17"/>
      <c r="L148" s="20">
        <f>SUM(L149:L159)</f>
        <v>0</v>
      </c>
      <c r="M148" s="20">
        <f t="shared" ref="M148:N148" si="28">SUM(M149:M159)</f>
        <v>0</v>
      </c>
      <c r="N148" s="20">
        <f t="shared" si="28"/>
        <v>0</v>
      </c>
      <c r="O148" s="13">
        <v>2.5959009648482405E-2</v>
      </c>
    </row>
    <row r="149" spans="1:15" ht="60" customHeight="1" x14ac:dyDescent="0.2">
      <c r="A149" s="14" t="s">
        <v>419</v>
      </c>
      <c r="B149" s="15" t="s">
        <v>420</v>
      </c>
      <c r="C149" s="14" t="s">
        <v>55</v>
      </c>
      <c r="D149" s="14" t="s">
        <v>421</v>
      </c>
      <c r="E149" s="15" t="s">
        <v>60</v>
      </c>
      <c r="F149" s="16">
        <v>112.78</v>
      </c>
      <c r="G149" s="17">
        <v>39.6</v>
      </c>
      <c r="H149" s="17">
        <v>4466.08</v>
      </c>
      <c r="I149" s="17">
        <v>0</v>
      </c>
      <c r="J149" s="17">
        <f>'[1]Memória 01'!E136</f>
        <v>0</v>
      </c>
      <c r="K149" s="17">
        <f t="shared" ref="K149:K199" si="29">I149+J149</f>
        <v>0</v>
      </c>
      <c r="L149" s="17">
        <f t="shared" ref="L149:L199" si="30">ROUND(I149*G149,2)</f>
        <v>0</v>
      </c>
      <c r="M149" s="17">
        <f t="shared" ref="M149:M199" si="31">ROUND(J149*G149,2)</f>
        <v>0</v>
      </c>
      <c r="N149" s="17">
        <f t="shared" ref="N149:N199" si="32">ROUND(K149*G149,2)</f>
        <v>0</v>
      </c>
      <c r="O149" s="18">
        <v>5.2824753070289145E-3</v>
      </c>
    </row>
    <row r="150" spans="1:15" ht="60" customHeight="1" x14ac:dyDescent="0.2">
      <c r="A150" s="14" t="s">
        <v>422</v>
      </c>
      <c r="B150" s="15" t="s">
        <v>423</v>
      </c>
      <c r="C150" s="14" t="s">
        <v>55</v>
      </c>
      <c r="D150" s="14" t="s">
        <v>424</v>
      </c>
      <c r="E150" s="15" t="s">
        <v>60</v>
      </c>
      <c r="F150" s="16">
        <v>14.66</v>
      </c>
      <c r="G150" s="17">
        <v>31.35</v>
      </c>
      <c r="H150" s="17">
        <v>459.59</v>
      </c>
      <c r="I150" s="17">
        <v>0</v>
      </c>
      <c r="J150" s="17">
        <f>'[1]Memória 01'!E137</f>
        <v>0</v>
      </c>
      <c r="K150" s="17">
        <f t="shared" si="29"/>
        <v>0</v>
      </c>
      <c r="L150" s="17">
        <f t="shared" si="30"/>
        <v>0</v>
      </c>
      <c r="M150" s="17">
        <f t="shared" si="31"/>
        <v>0</v>
      </c>
      <c r="N150" s="17">
        <f t="shared" si="32"/>
        <v>0</v>
      </c>
      <c r="O150" s="18">
        <v>5.4360262833568114E-4</v>
      </c>
    </row>
    <row r="151" spans="1:15" ht="60" customHeight="1" x14ac:dyDescent="0.2">
      <c r="A151" s="14" t="s">
        <v>425</v>
      </c>
      <c r="B151" s="15" t="s">
        <v>426</v>
      </c>
      <c r="C151" s="14" t="s">
        <v>55</v>
      </c>
      <c r="D151" s="14" t="s">
        <v>427</v>
      </c>
      <c r="E151" s="15" t="s">
        <v>60</v>
      </c>
      <c r="F151" s="16">
        <v>26.63</v>
      </c>
      <c r="G151" s="17">
        <v>53.5</v>
      </c>
      <c r="H151" s="17">
        <v>1424.7</v>
      </c>
      <c r="I151" s="17">
        <v>0</v>
      </c>
      <c r="J151" s="17">
        <f>'[1]Memória 01'!E138</f>
        <v>0</v>
      </c>
      <c r="K151" s="17">
        <f t="shared" si="29"/>
        <v>0</v>
      </c>
      <c r="L151" s="17">
        <f t="shared" si="30"/>
        <v>0</v>
      </c>
      <c r="M151" s="17">
        <f t="shared" si="31"/>
        <v>0</v>
      </c>
      <c r="N151" s="17">
        <f t="shared" si="32"/>
        <v>0</v>
      </c>
      <c r="O151" s="18">
        <v>1.6851338466673446E-3</v>
      </c>
    </row>
    <row r="152" spans="1:15" ht="48" customHeight="1" x14ac:dyDescent="0.2">
      <c r="A152" s="14" t="s">
        <v>428</v>
      </c>
      <c r="B152" s="15" t="s">
        <v>429</v>
      </c>
      <c r="C152" s="14" t="s">
        <v>55</v>
      </c>
      <c r="D152" s="14" t="s">
        <v>430</v>
      </c>
      <c r="E152" s="15" t="s">
        <v>60</v>
      </c>
      <c r="F152" s="16">
        <v>73.53</v>
      </c>
      <c r="G152" s="17">
        <v>48.61</v>
      </c>
      <c r="H152" s="17">
        <v>3574.29</v>
      </c>
      <c r="I152" s="17">
        <v>0</v>
      </c>
      <c r="J152" s="17">
        <f>'[1]Memória 01'!E139</f>
        <v>0</v>
      </c>
      <c r="K152" s="17">
        <f t="shared" si="29"/>
        <v>0</v>
      </c>
      <c r="L152" s="17">
        <f t="shared" si="30"/>
        <v>0</v>
      </c>
      <c r="M152" s="17">
        <f t="shared" si="31"/>
        <v>0</v>
      </c>
      <c r="N152" s="17">
        <f t="shared" si="32"/>
        <v>0</v>
      </c>
      <c r="O152" s="18">
        <v>4.2276669171086006E-3</v>
      </c>
    </row>
    <row r="153" spans="1:15" ht="24" customHeight="1" x14ac:dyDescent="0.2">
      <c r="A153" s="14" t="s">
        <v>431</v>
      </c>
      <c r="B153" s="15" t="s">
        <v>432</v>
      </c>
      <c r="C153" s="14" t="s">
        <v>55</v>
      </c>
      <c r="D153" s="14" t="s">
        <v>433</v>
      </c>
      <c r="E153" s="15" t="s">
        <v>182</v>
      </c>
      <c r="F153" s="16">
        <v>2</v>
      </c>
      <c r="G153" s="17">
        <v>184.08</v>
      </c>
      <c r="H153" s="17">
        <v>368.16</v>
      </c>
      <c r="I153" s="17">
        <v>0</v>
      </c>
      <c r="J153" s="17">
        <f>'[1]Memória 01'!E140</f>
        <v>0</v>
      </c>
      <c r="K153" s="17">
        <f t="shared" si="29"/>
        <v>0</v>
      </c>
      <c r="L153" s="17">
        <f t="shared" si="30"/>
        <v>0</v>
      </c>
      <c r="M153" s="17">
        <f t="shared" si="31"/>
        <v>0</v>
      </c>
      <c r="N153" s="17">
        <f t="shared" si="32"/>
        <v>0</v>
      </c>
      <c r="O153" s="18">
        <v>4.3545930861869139E-4</v>
      </c>
    </row>
    <row r="154" spans="1:15" ht="24" customHeight="1" x14ac:dyDescent="0.2">
      <c r="A154" s="14" t="s">
        <v>434</v>
      </c>
      <c r="B154" s="15" t="s">
        <v>435</v>
      </c>
      <c r="C154" s="14" t="s">
        <v>55</v>
      </c>
      <c r="D154" s="14" t="s">
        <v>436</v>
      </c>
      <c r="E154" s="15" t="s">
        <v>182</v>
      </c>
      <c r="F154" s="16">
        <v>14</v>
      </c>
      <c r="G154" s="17">
        <v>77.11</v>
      </c>
      <c r="H154" s="17">
        <v>1079.54</v>
      </c>
      <c r="I154" s="17">
        <v>0</v>
      </c>
      <c r="J154" s="17">
        <f>'[1]Memória 01'!E141</f>
        <v>0</v>
      </c>
      <c r="K154" s="17">
        <f t="shared" si="29"/>
        <v>0</v>
      </c>
      <c r="L154" s="17">
        <f t="shared" si="30"/>
        <v>0</v>
      </c>
      <c r="M154" s="17">
        <f t="shared" si="31"/>
        <v>0</v>
      </c>
      <c r="N154" s="17">
        <f t="shared" si="32"/>
        <v>0</v>
      </c>
      <c r="O154" s="18">
        <v>1.2768789168465398E-3</v>
      </c>
    </row>
    <row r="155" spans="1:15" ht="24" customHeight="1" x14ac:dyDescent="0.2">
      <c r="A155" s="14" t="s">
        <v>437</v>
      </c>
      <c r="B155" s="15" t="s">
        <v>438</v>
      </c>
      <c r="C155" s="14" t="s">
        <v>55</v>
      </c>
      <c r="D155" s="14" t="s">
        <v>439</v>
      </c>
      <c r="E155" s="15" t="s">
        <v>182</v>
      </c>
      <c r="F155" s="16">
        <v>1</v>
      </c>
      <c r="G155" s="17">
        <v>20.22</v>
      </c>
      <c r="H155" s="17">
        <v>20.22</v>
      </c>
      <c r="I155" s="17">
        <v>0</v>
      </c>
      <c r="J155" s="17">
        <f>'[1]Memória 01'!E142</f>
        <v>0</v>
      </c>
      <c r="K155" s="17">
        <f t="shared" si="29"/>
        <v>0</v>
      </c>
      <c r="L155" s="17">
        <f t="shared" si="30"/>
        <v>0</v>
      </c>
      <c r="M155" s="17">
        <f t="shared" si="31"/>
        <v>0</v>
      </c>
      <c r="N155" s="17">
        <f t="shared" si="32"/>
        <v>0</v>
      </c>
      <c r="O155" s="18">
        <v>2.391619736057676E-5</v>
      </c>
    </row>
    <row r="156" spans="1:15" ht="24" customHeight="1" x14ac:dyDescent="0.2">
      <c r="A156" s="14" t="s">
        <v>440</v>
      </c>
      <c r="B156" s="15" t="s">
        <v>441</v>
      </c>
      <c r="C156" s="14" t="s">
        <v>55</v>
      </c>
      <c r="D156" s="14" t="s">
        <v>442</v>
      </c>
      <c r="E156" s="15" t="s">
        <v>182</v>
      </c>
      <c r="F156" s="16">
        <v>1</v>
      </c>
      <c r="G156" s="17">
        <v>16.87</v>
      </c>
      <c r="H156" s="17">
        <v>16.87</v>
      </c>
      <c r="I156" s="17">
        <v>0</v>
      </c>
      <c r="J156" s="17">
        <f>'[1]Memória 01'!E143</f>
        <v>0</v>
      </c>
      <c r="K156" s="17">
        <f t="shared" si="29"/>
        <v>0</v>
      </c>
      <c r="L156" s="17">
        <f t="shared" si="30"/>
        <v>0</v>
      </c>
      <c r="M156" s="17">
        <f t="shared" si="31"/>
        <v>0</v>
      </c>
      <c r="N156" s="17">
        <f t="shared" si="32"/>
        <v>0</v>
      </c>
      <c r="O156" s="18">
        <v>1.9953820448710679E-5</v>
      </c>
    </row>
    <row r="157" spans="1:15" ht="36" customHeight="1" x14ac:dyDescent="0.2">
      <c r="A157" s="14" t="s">
        <v>443</v>
      </c>
      <c r="B157" s="15" t="s">
        <v>444</v>
      </c>
      <c r="C157" s="14" t="s">
        <v>55</v>
      </c>
      <c r="D157" s="14" t="s">
        <v>445</v>
      </c>
      <c r="E157" s="15" t="s">
        <v>182</v>
      </c>
      <c r="F157" s="16">
        <v>1</v>
      </c>
      <c r="G157" s="17">
        <v>3293.01</v>
      </c>
      <c r="H157" s="17">
        <v>3293.01</v>
      </c>
      <c r="I157" s="17">
        <v>0</v>
      </c>
      <c r="J157" s="17">
        <f>'[1]Memória 01'!E144</f>
        <v>0</v>
      </c>
      <c r="K157" s="17">
        <f t="shared" si="29"/>
        <v>0</v>
      </c>
      <c r="L157" s="17">
        <f t="shared" si="30"/>
        <v>0</v>
      </c>
      <c r="M157" s="17">
        <f t="shared" si="31"/>
        <v>0</v>
      </c>
      <c r="N157" s="17">
        <f t="shared" si="32"/>
        <v>0</v>
      </c>
      <c r="O157" s="18">
        <v>3.8949691924012302E-3</v>
      </c>
    </row>
    <row r="158" spans="1:15" ht="36" customHeight="1" x14ac:dyDescent="0.2">
      <c r="A158" s="14" t="s">
        <v>446</v>
      </c>
      <c r="B158" s="15" t="s">
        <v>447</v>
      </c>
      <c r="C158" s="14" t="s">
        <v>55</v>
      </c>
      <c r="D158" s="14" t="s">
        <v>448</v>
      </c>
      <c r="E158" s="15" t="s">
        <v>182</v>
      </c>
      <c r="F158" s="16">
        <v>1</v>
      </c>
      <c r="G158" s="17">
        <v>936.67</v>
      </c>
      <c r="H158" s="17">
        <v>936.67</v>
      </c>
      <c r="I158" s="17">
        <v>0</v>
      </c>
      <c r="J158" s="17">
        <f>'[1]Memória 01'!E145</f>
        <v>0</v>
      </c>
      <c r="K158" s="17">
        <f t="shared" si="29"/>
        <v>0</v>
      </c>
      <c r="L158" s="17">
        <f t="shared" si="30"/>
        <v>0</v>
      </c>
      <c r="M158" s="17">
        <f t="shared" si="31"/>
        <v>0</v>
      </c>
      <c r="N158" s="17">
        <f t="shared" si="32"/>
        <v>0</v>
      </c>
      <c r="O158" s="18">
        <v>1.1078924125485377E-3</v>
      </c>
    </row>
    <row r="159" spans="1:15" ht="36" customHeight="1" x14ac:dyDescent="0.2">
      <c r="A159" s="14" t="s">
        <v>449</v>
      </c>
      <c r="B159" s="15" t="s">
        <v>450</v>
      </c>
      <c r="C159" s="14" t="s">
        <v>55</v>
      </c>
      <c r="D159" s="14" t="s">
        <v>451</v>
      </c>
      <c r="E159" s="15" t="s">
        <v>182</v>
      </c>
      <c r="F159" s="16">
        <v>1</v>
      </c>
      <c r="G159" s="17">
        <v>6307.97</v>
      </c>
      <c r="H159" s="17">
        <v>6307.97</v>
      </c>
      <c r="I159" s="17">
        <v>0</v>
      </c>
      <c r="J159" s="17">
        <f>'[1]Memória 01'!E146</f>
        <v>0</v>
      </c>
      <c r="K159" s="17">
        <f t="shared" si="29"/>
        <v>0</v>
      </c>
      <c r="L159" s="17">
        <f t="shared" si="30"/>
        <v>0</v>
      </c>
      <c r="M159" s="17">
        <f t="shared" si="31"/>
        <v>0</v>
      </c>
      <c r="N159" s="17">
        <f t="shared" si="32"/>
        <v>0</v>
      </c>
      <c r="O159" s="18">
        <v>7.4610611011175759E-3</v>
      </c>
    </row>
    <row r="160" spans="1:15" ht="24" customHeight="1" x14ac:dyDescent="0.2">
      <c r="A160" s="9" t="s">
        <v>452</v>
      </c>
      <c r="B160" s="10"/>
      <c r="C160" s="9"/>
      <c r="D160" s="9" t="s">
        <v>453</v>
      </c>
      <c r="E160" s="9"/>
      <c r="F160" s="11"/>
      <c r="G160" s="9"/>
      <c r="H160" s="12">
        <v>14666.38</v>
      </c>
      <c r="I160" s="17"/>
      <c r="J160" s="17"/>
      <c r="K160" s="17"/>
      <c r="L160" s="20">
        <f>SUM(L161:L167)</f>
        <v>0</v>
      </c>
      <c r="M160" s="20">
        <f t="shared" ref="M160:N160" si="33">SUM(M161:M167)</f>
        <v>0</v>
      </c>
      <c r="N160" s="20">
        <f t="shared" si="33"/>
        <v>0</v>
      </c>
      <c r="O160" s="13">
        <v>1.7347380744075953E-2</v>
      </c>
    </row>
    <row r="161" spans="1:15" ht="60" customHeight="1" x14ac:dyDescent="0.2">
      <c r="A161" s="14" t="s">
        <v>454</v>
      </c>
      <c r="B161" s="15" t="s">
        <v>426</v>
      </c>
      <c r="C161" s="14" t="s">
        <v>55</v>
      </c>
      <c r="D161" s="14" t="s">
        <v>427</v>
      </c>
      <c r="E161" s="15" t="s">
        <v>60</v>
      </c>
      <c r="F161" s="16">
        <v>29.14</v>
      </c>
      <c r="G161" s="17">
        <v>53.5</v>
      </c>
      <c r="H161" s="17">
        <v>1558.99</v>
      </c>
      <c r="I161" s="17">
        <v>0</v>
      </c>
      <c r="J161" s="17">
        <f>'[1]Memória 01'!E148</f>
        <v>0</v>
      </c>
      <c r="K161" s="17">
        <f t="shared" si="29"/>
        <v>0</v>
      </c>
      <c r="L161" s="17">
        <f t="shared" si="30"/>
        <v>0</v>
      </c>
      <c r="M161" s="17">
        <f t="shared" si="31"/>
        <v>0</v>
      </c>
      <c r="N161" s="17">
        <f t="shared" si="32"/>
        <v>0</v>
      </c>
      <c r="O161" s="18">
        <v>1.8439719348746569E-3</v>
      </c>
    </row>
    <row r="162" spans="1:15" ht="60" customHeight="1" x14ac:dyDescent="0.2">
      <c r="A162" s="14" t="s">
        <v>455</v>
      </c>
      <c r="B162" s="15" t="s">
        <v>456</v>
      </c>
      <c r="C162" s="14" t="s">
        <v>55</v>
      </c>
      <c r="D162" s="14" t="s">
        <v>457</v>
      </c>
      <c r="E162" s="15" t="s">
        <v>60</v>
      </c>
      <c r="F162" s="16">
        <v>37.74</v>
      </c>
      <c r="G162" s="17">
        <v>83.79</v>
      </c>
      <c r="H162" s="17">
        <v>3162.23</v>
      </c>
      <c r="I162" s="17">
        <v>0</v>
      </c>
      <c r="J162" s="17">
        <f>'[1]Memória 01'!E149</f>
        <v>0</v>
      </c>
      <c r="K162" s="17">
        <f t="shared" si="29"/>
        <v>0</v>
      </c>
      <c r="L162" s="17">
        <f t="shared" si="30"/>
        <v>0</v>
      </c>
      <c r="M162" s="17">
        <f t="shared" si="31"/>
        <v>0</v>
      </c>
      <c r="N162" s="17">
        <f t="shared" si="32"/>
        <v>0</v>
      </c>
      <c r="O162" s="18">
        <v>3.740282728958291E-3</v>
      </c>
    </row>
    <row r="163" spans="1:15" ht="60" customHeight="1" x14ac:dyDescent="0.2">
      <c r="A163" s="14" t="s">
        <v>458</v>
      </c>
      <c r="B163" s="15" t="s">
        <v>459</v>
      </c>
      <c r="C163" s="14" t="s">
        <v>55</v>
      </c>
      <c r="D163" s="14" t="s">
        <v>460</v>
      </c>
      <c r="E163" s="15" t="s">
        <v>60</v>
      </c>
      <c r="F163" s="16">
        <v>11.32</v>
      </c>
      <c r="G163" s="17">
        <v>43.66</v>
      </c>
      <c r="H163" s="17">
        <v>494.23</v>
      </c>
      <c r="I163" s="17">
        <v>0</v>
      </c>
      <c r="J163" s="17">
        <f>'[1]Memória 01'!E150</f>
        <v>0</v>
      </c>
      <c r="K163" s="17">
        <f t="shared" si="29"/>
        <v>0</v>
      </c>
      <c r="L163" s="17">
        <f t="shared" si="30"/>
        <v>0</v>
      </c>
      <c r="M163" s="17">
        <f t="shared" si="31"/>
        <v>0</v>
      </c>
      <c r="N163" s="17">
        <f t="shared" si="32"/>
        <v>0</v>
      </c>
      <c r="O163" s="18">
        <v>5.8457478840345464E-4</v>
      </c>
    </row>
    <row r="164" spans="1:15" ht="60" customHeight="1" x14ac:dyDescent="0.2">
      <c r="A164" s="14" t="s">
        <v>461</v>
      </c>
      <c r="B164" s="15" t="s">
        <v>462</v>
      </c>
      <c r="C164" s="14" t="s">
        <v>55</v>
      </c>
      <c r="D164" s="14" t="s">
        <v>463</v>
      </c>
      <c r="E164" s="15" t="s">
        <v>60</v>
      </c>
      <c r="F164" s="16">
        <v>88.09</v>
      </c>
      <c r="G164" s="17">
        <v>71.06</v>
      </c>
      <c r="H164" s="17">
        <v>6259.67</v>
      </c>
      <c r="I164" s="17">
        <v>0</v>
      </c>
      <c r="J164" s="17">
        <f>'[1]Memória 01'!E151</f>
        <v>0</v>
      </c>
      <c r="K164" s="17">
        <f t="shared" si="29"/>
        <v>0</v>
      </c>
      <c r="L164" s="17">
        <f t="shared" si="30"/>
        <v>0</v>
      </c>
      <c r="M164" s="17">
        <f t="shared" si="31"/>
        <v>0</v>
      </c>
      <c r="N164" s="17">
        <f t="shared" si="32"/>
        <v>0</v>
      </c>
      <c r="O164" s="18">
        <v>7.4039319056420144E-3</v>
      </c>
    </row>
    <row r="165" spans="1:15" ht="36" customHeight="1" x14ac:dyDescent="0.2">
      <c r="A165" s="14" t="s">
        <v>464</v>
      </c>
      <c r="B165" s="15" t="s">
        <v>465</v>
      </c>
      <c r="C165" s="14" t="s">
        <v>55</v>
      </c>
      <c r="D165" s="14" t="s">
        <v>466</v>
      </c>
      <c r="E165" s="15" t="s">
        <v>182</v>
      </c>
      <c r="F165" s="16">
        <v>1</v>
      </c>
      <c r="G165" s="17">
        <v>563.6</v>
      </c>
      <c r="H165" s="17">
        <v>563.6</v>
      </c>
      <c r="I165" s="17">
        <v>0</v>
      </c>
      <c r="J165" s="17">
        <f>'[1]Memória 01'!E152</f>
        <v>0</v>
      </c>
      <c r="K165" s="17">
        <f t="shared" si="29"/>
        <v>0</v>
      </c>
      <c r="L165" s="17">
        <f t="shared" si="30"/>
        <v>0</v>
      </c>
      <c r="M165" s="17">
        <f t="shared" si="31"/>
        <v>0</v>
      </c>
      <c r="N165" s="17">
        <f t="shared" si="32"/>
        <v>0</v>
      </c>
      <c r="O165" s="18">
        <v>6.6662556045603673E-4</v>
      </c>
    </row>
    <row r="166" spans="1:15" ht="36" customHeight="1" x14ac:dyDescent="0.2">
      <c r="A166" s="14" t="s">
        <v>467</v>
      </c>
      <c r="B166" s="15" t="s">
        <v>468</v>
      </c>
      <c r="C166" s="14" t="s">
        <v>55</v>
      </c>
      <c r="D166" s="14" t="s">
        <v>469</v>
      </c>
      <c r="E166" s="15" t="s">
        <v>182</v>
      </c>
      <c r="F166" s="16">
        <v>11</v>
      </c>
      <c r="G166" s="17">
        <v>33.67</v>
      </c>
      <c r="H166" s="17">
        <v>370.37</v>
      </c>
      <c r="I166" s="17">
        <v>0</v>
      </c>
      <c r="J166" s="17">
        <f>'[1]Memória 01'!E153</f>
        <v>0</v>
      </c>
      <c r="K166" s="17">
        <f t="shared" si="29"/>
        <v>0</v>
      </c>
      <c r="L166" s="17">
        <f t="shared" si="30"/>
        <v>0</v>
      </c>
      <c r="M166" s="17">
        <f t="shared" si="31"/>
        <v>0</v>
      </c>
      <c r="N166" s="17">
        <f t="shared" si="32"/>
        <v>0</v>
      </c>
      <c r="O166" s="18">
        <v>4.3807329458144483E-4</v>
      </c>
    </row>
    <row r="167" spans="1:15" ht="24" customHeight="1" x14ac:dyDescent="0.2">
      <c r="A167" s="14" t="s">
        <v>470</v>
      </c>
      <c r="B167" s="15" t="s">
        <v>471</v>
      </c>
      <c r="C167" s="14" t="s">
        <v>55</v>
      </c>
      <c r="D167" s="14" t="s">
        <v>472</v>
      </c>
      <c r="E167" s="15" t="s">
        <v>182</v>
      </c>
      <c r="F167" s="16">
        <v>7</v>
      </c>
      <c r="G167" s="17">
        <v>322.47000000000003</v>
      </c>
      <c r="H167" s="17">
        <v>2257.29</v>
      </c>
      <c r="I167" s="17">
        <v>0</v>
      </c>
      <c r="J167" s="17">
        <f>'[1]Memória 01'!E154</f>
        <v>0</v>
      </c>
      <c r="K167" s="17">
        <f t="shared" si="29"/>
        <v>0</v>
      </c>
      <c r="L167" s="17">
        <f t="shared" si="30"/>
        <v>0</v>
      </c>
      <c r="M167" s="17">
        <f t="shared" si="31"/>
        <v>0</v>
      </c>
      <c r="N167" s="17">
        <f t="shared" si="32"/>
        <v>0</v>
      </c>
      <c r="O167" s="18">
        <v>2.6699205311600553E-3</v>
      </c>
    </row>
    <row r="168" spans="1:15" ht="24" customHeight="1" x14ac:dyDescent="0.2">
      <c r="A168" s="9" t="s">
        <v>473</v>
      </c>
      <c r="B168" s="10"/>
      <c r="C168" s="9"/>
      <c r="D168" s="9" t="s">
        <v>474</v>
      </c>
      <c r="E168" s="9"/>
      <c r="F168" s="11"/>
      <c r="G168" s="9"/>
      <c r="H168" s="12">
        <v>16742.060000000001</v>
      </c>
      <c r="I168" s="17"/>
      <c r="J168" s="17"/>
      <c r="K168" s="17"/>
      <c r="L168" s="20">
        <f>L169+L176+L183</f>
        <v>0</v>
      </c>
      <c r="M168" s="20">
        <f t="shared" ref="M168:N168" si="34">M169+M176+M183</f>
        <v>0</v>
      </c>
      <c r="N168" s="20">
        <f t="shared" si="34"/>
        <v>0</v>
      </c>
      <c r="O168" s="13">
        <v>1.980249313464974E-2</v>
      </c>
    </row>
    <row r="169" spans="1:15" ht="24" customHeight="1" x14ac:dyDescent="0.2">
      <c r="A169" s="9" t="s">
        <v>475</v>
      </c>
      <c r="B169" s="10"/>
      <c r="C169" s="9"/>
      <c r="D169" s="9" t="s">
        <v>476</v>
      </c>
      <c r="E169" s="9"/>
      <c r="F169" s="11"/>
      <c r="G169" s="9"/>
      <c r="H169" s="12">
        <v>5831.12</v>
      </c>
      <c r="I169" s="17"/>
      <c r="J169" s="17"/>
      <c r="K169" s="17"/>
      <c r="L169" s="20">
        <f>SUM(L170:L175)</f>
        <v>0</v>
      </c>
      <c r="M169" s="20">
        <f t="shared" ref="M169:N169" si="35">SUM(M170:M175)</f>
        <v>0</v>
      </c>
      <c r="N169" s="20">
        <f t="shared" si="35"/>
        <v>0</v>
      </c>
      <c r="O169" s="13">
        <v>6.8970433606926982E-3</v>
      </c>
    </row>
    <row r="170" spans="1:15" ht="36" customHeight="1" x14ac:dyDescent="0.2">
      <c r="A170" s="14" t="s">
        <v>477</v>
      </c>
      <c r="B170" s="15" t="s">
        <v>478</v>
      </c>
      <c r="C170" s="14" t="s">
        <v>55</v>
      </c>
      <c r="D170" s="14" t="s">
        <v>479</v>
      </c>
      <c r="E170" s="15" t="s">
        <v>182</v>
      </c>
      <c r="F170" s="16">
        <v>2</v>
      </c>
      <c r="G170" s="17">
        <v>750.89</v>
      </c>
      <c r="H170" s="17">
        <v>1501.78</v>
      </c>
      <c r="I170" s="17">
        <v>0</v>
      </c>
      <c r="J170" s="17">
        <f>'[1]Memória 01'!E157</f>
        <v>0</v>
      </c>
      <c r="K170" s="17">
        <f t="shared" si="29"/>
        <v>0</v>
      </c>
      <c r="L170" s="17">
        <f t="shared" si="30"/>
        <v>0</v>
      </c>
      <c r="M170" s="17">
        <f t="shared" si="31"/>
        <v>0</v>
      </c>
      <c r="N170" s="17">
        <f t="shared" si="32"/>
        <v>0</v>
      </c>
      <c r="O170" s="18">
        <v>1.7763039996126096E-3</v>
      </c>
    </row>
    <row r="171" spans="1:15" ht="36" customHeight="1" x14ac:dyDescent="0.2">
      <c r="A171" s="14" t="s">
        <v>480</v>
      </c>
      <c r="B171" s="15" t="s">
        <v>481</v>
      </c>
      <c r="C171" s="14" t="s">
        <v>55</v>
      </c>
      <c r="D171" s="14" t="s">
        <v>482</v>
      </c>
      <c r="E171" s="15" t="s">
        <v>182</v>
      </c>
      <c r="F171" s="16">
        <v>2</v>
      </c>
      <c r="G171" s="17">
        <v>234.27</v>
      </c>
      <c r="H171" s="17">
        <v>468.54</v>
      </c>
      <c r="I171" s="17">
        <v>0</v>
      </c>
      <c r="J171" s="17">
        <f>'[1]Memória 01'!E158</f>
        <v>0</v>
      </c>
      <c r="K171" s="17">
        <f t="shared" si="29"/>
        <v>0</v>
      </c>
      <c r="L171" s="17">
        <f t="shared" si="30"/>
        <v>0</v>
      </c>
      <c r="M171" s="17">
        <f t="shared" si="31"/>
        <v>0</v>
      </c>
      <c r="N171" s="17">
        <f t="shared" si="32"/>
        <v>0</v>
      </c>
      <c r="O171" s="18">
        <v>5.5418868008529358E-4</v>
      </c>
    </row>
    <row r="172" spans="1:15" ht="60" customHeight="1" x14ac:dyDescent="0.2">
      <c r="A172" s="14" t="s">
        <v>483</v>
      </c>
      <c r="B172" s="15" t="s">
        <v>484</v>
      </c>
      <c r="C172" s="14" t="s">
        <v>55</v>
      </c>
      <c r="D172" s="14" t="s">
        <v>485</v>
      </c>
      <c r="E172" s="15" t="s">
        <v>182</v>
      </c>
      <c r="F172" s="16">
        <v>2</v>
      </c>
      <c r="G172" s="17">
        <v>786.39</v>
      </c>
      <c r="H172" s="17">
        <v>1572.78</v>
      </c>
      <c r="I172" s="17">
        <v>0</v>
      </c>
      <c r="J172" s="17">
        <f>'[1]Memória 01'!E159</f>
        <v>0</v>
      </c>
      <c r="K172" s="17">
        <f t="shared" si="29"/>
        <v>0</v>
      </c>
      <c r="L172" s="17">
        <f t="shared" si="30"/>
        <v>0</v>
      </c>
      <c r="M172" s="17">
        <f t="shared" si="31"/>
        <v>0</v>
      </c>
      <c r="N172" s="17">
        <f t="shared" si="32"/>
        <v>0</v>
      </c>
      <c r="O172" s="18">
        <v>1.8602827341626072E-3</v>
      </c>
    </row>
    <row r="173" spans="1:15" ht="36" customHeight="1" x14ac:dyDescent="0.2">
      <c r="A173" s="14" t="s">
        <v>486</v>
      </c>
      <c r="B173" s="15" t="s">
        <v>487</v>
      </c>
      <c r="C173" s="14" t="s">
        <v>55</v>
      </c>
      <c r="D173" s="14" t="s">
        <v>488</v>
      </c>
      <c r="E173" s="15" t="s">
        <v>182</v>
      </c>
      <c r="F173" s="16">
        <v>2</v>
      </c>
      <c r="G173" s="17">
        <v>74.459999999999994</v>
      </c>
      <c r="H173" s="17">
        <v>148.91999999999999</v>
      </c>
      <c r="I173" s="17">
        <v>0</v>
      </c>
      <c r="J173" s="17">
        <f>'[1]Memória 01'!E160</f>
        <v>0</v>
      </c>
      <c r="K173" s="17">
        <f t="shared" si="29"/>
        <v>0</v>
      </c>
      <c r="L173" s="17">
        <f t="shared" si="30"/>
        <v>0</v>
      </c>
      <c r="M173" s="17">
        <f t="shared" si="31"/>
        <v>0</v>
      </c>
      <c r="N173" s="17">
        <f t="shared" si="32"/>
        <v>0</v>
      </c>
      <c r="O173" s="18">
        <v>1.761424387209244E-4</v>
      </c>
    </row>
    <row r="174" spans="1:15" ht="24" customHeight="1" x14ac:dyDescent="0.2">
      <c r="A174" s="14" t="s">
        <v>489</v>
      </c>
      <c r="B174" s="15" t="s">
        <v>490</v>
      </c>
      <c r="C174" s="14" t="s">
        <v>55</v>
      </c>
      <c r="D174" s="14" t="s">
        <v>491</v>
      </c>
      <c r="E174" s="15" t="s">
        <v>182</v>
      </c>
      <c r="F174" s="16">
        <v>2</v>
      </c>
      <c r="G174" s="17">
        <v>29.9</v>
      </c>
      <c r="H174" s="17">
        <v>59.8</v>
      </c>
      <c r="I174" s="17">
        <v>0</v>
      </c>
      <c r="J174" s="17">
        <f>'[1]Memória 01'!E161</f>
        <v>0</v>
      </c>
      <c r="K174" s="17">
        <f t="shared" si="29"/>
        <v>0</v>
      </c>
      <c r="L174" s="17">
        <f t="shared" si="30"/>
        <v>0</v>
      </c>
      <c r="M174" s="17">
        <f t="shared" si="31"/>
        <v>0</v>
      </c>
      <c r="N174" s="17">
        <f t="shared" si="32"/>
        <v>0</v>
      </c>
      <c r="O174" s="18">
        <v>7.0731384874504958E-5</v>
      </c>
    </row>
    <row r="175" spans="1:15" ht="36" customHeight="1" x14ac:dyDescent="0.2">
      <c r="A175" s="14" t="s">
        <v>492</v>
      </c>
      <c r="B175" s="15" t="s">
        <v>493</v>
      </c>
      <c r="C175" s="14" t="s">
        <v>55</v>
      </c>
      <c r="D175" s="14" t="s">
        <v>494</v>
      </c>
      <c r="E175" s="15" t="s">
        <v>182</v>
      </c>
      <c r="F175" s="16">
        <v>6</v>
      </c>
      <c r="G175" s="17">
        <v>346.55</v>
      </c>
      <c r="H175" s="17">
        <v>2079.3000000000002</v>
      </c>
      <c r="I175" s="17">
        <v>0</v>
      </c>
      <c r="J175" s="17">
        <f>'[1]Memória 01'!E162</f>
        <v>0</v>
      </c>
      <c r="K175" s="17">
        <f t="shared" si="29"/>
        <v>0</v>
      </c>
      <c r="L175" s="17">
        <f t="shared" si="30"/>
        <v>0</v>
      </c>
      <c r="M175" s="17">
        <f t="shared" si="31"/>
        <v>0</v>
      </c>
      <c r="N175" s="17">
        <f t="shared" si="32"/>
        <v>0</v>
      </c>
      <c r="O175" s="18">
        <v>2.4593941232367586E-3</v>
      </c>
    </row>
    <row r="176" spans="1:15" ht="24" customHeight="1" x14ac:dyDescent="0.2">
      <c r="A176" s="9" t="s">
        <v>495</v>
      </c>
      <c r="B176" s="10"/>
      <c r="C176" s="9"/>
      <c r="D176" s="9" t="s">
        <v>496</v>
      </c>
      <c r="E176" s="9"/>
      <c r="F176" s="11"/>
      <c r="G176" s="9"/>
      <c r="H176" s="12">
        <v>2445.0300000000002</v>
      </c>
      <c r="I176" s="17"/>
      <c r="J176" s="17"/>
      <c r="K176" s="17"/>
      <c r="L176" s="20">
        <f>SUM(L177:L182)</f>
        <v>0</v>
      </c>
      <c r="M176" s="20">
        <f t="shared" ref="M176:N176" si="36">SUM(M177:M182)</f>
        <v>0</v>
      </c>
      <c r="N176" s="20">
        <f t="shared" si="36"/>
        <v>0</v>
      </c>
      <c r="O176" s="13">
        <v>2.8919792300954993E-3</v>
      </c>
    </row>
    <row r="177" spans="1:15" ht="24" customHeight="1" x14ac:dyDescent="0.2">
      <c r="A177" s="14" t="s">
        <v>497</v>
      </c>
      <c r="B177" s="15" t="s">
        <v>498</v>
      </c>
      <c r="C177" s="14" t="s">
        <v>55</v>
      </c>
      <c r="D177" s="14" t="s">
        <v>499</v>
      </c>
      <c r="E177" s="15" t="s">
        <v>182</v>
      </c>
      <c r="F177" s="16">
        <v>2</v>
      </c>
      <c r="G177" s="17">
        <v>542.37</v>
      </c>
      <c r="H177" s="17">
        <v>1084.74</v>
      </c>
      <c r="I177" s="17">
        <v>0</v>
      </c>
      <c r="J177" s="17">
        <f>'[1]Memória 01'!E164</f>
        <v>0</v>
      </c>
      <c r="K177" s="17">
        <f t="shared" si="29"/>
        <v>0</v>
      </c>
      <c r="L177" s="17">
        <f t="shared" si="30"/>
        <v>0</v>
      </c>
      <c r="M177" s="17">
        <f t="shared" si="31"/>
        <v>0</v>
      </c>
      <c r="N177" s="17">
        <f t="shared" si="32"/>
        <v>0</v>
      </c>
      <c r="O177" s="18">
        <v>1.2830294720530186E-3</v>
      </c>
    </row>
    <row r="178" spans="1:15" ht="36" customHeight="1" x14ac:dyDescent="0.2">
      <c r="A178" s="14" t="s">
        <v>500</v>
      </c>
      <c r="B178" s="15" t="s">
        <v>481</v>
      </c>
      <c r="C178" s="14" t="s">
        <v>55</v>
      </c>
      <c r="D178" s="14" t="s">
        <v>482</v>
      </c>
      <c r="E178" s="15" t="s">
        <v>182</v>
      </c>
      <c r="F178" s="16">
        <v>2</v>
      </c>
      <c r="G178" s="17">
        <v>234.27</v>
      </c>
      <c r="H178" s="17">
        <v>468.54</v>
      </c>
      <c r="I178" s="17">
        <v>0</v>
      </c>
      <c r="J178" s="17">
        <f>'[1]Memória 01'!E165</f>
        <v>0</v>
      </c>
      <c r="K178" s="17">
        <f t="shared" si="29"/>
        <v>0</v>
      </c>
      <c r="L178" s="17">
        <f t="shared" si="30"/>
        <v>0</v>
      </c>
      <c r="M178" s="17">
        <f t="shared" si="31"/>
        <v>0</v>
      </c>
      <c r="N178" s="17">
        <f t="shared" si="32"/>
        <v>0</v>
      </c>
      <c r="O178" s="18">
        <v>5.5418868008529358E-4</v>
      </c>
    </row>
    <row r="179" spans="1:15" ht="36" customHeight="1" x14ac:dyDescent="0.2">
      <c r="A179" s="14" t="s">
        <v>501</v>
      </c>
      <c r="B179" s="15" t="s">
        <v>502</v>
      </c>
      <c r="C179" s="14" t="s">
        <v>55</v>
      </c>
      <c r="D179" s="14" t="s">
        <v>503</v>
      </c>
      <c r="E179" s="15" t="s">
        <v>182</v>
      </c>
      <c r="F179" s="16">
        <v>3</v>
      </c>
      <c r="G179" s="17">
        <v>141.51</v>
      </c>
      <c r="H179" s="17">
        <v>424.53</v>
      </c>
      <c r="I179" s="17">
        <v>0</v>
      </c>
      <c r="J179" s="17">
        <f>'[1]Memória 01'!E166</f>
        <v>0</v>
      </c>
      <c r="K179" s="17">
        <f t="shared" si="29"/>
        <v>0</v>
      </c>
      <c r="L179" s="17">
        <f t="shared" si="30"/>
        <v>0</v>
      </c>
      <c r="M179" s="17">
        <f t="shared" si="31"/>
        <v>0</v>
      </c>
      <c r="N179" s="17">
        <f t="shared" si="32"/>
        <v>0</v>
      </c>
      <c r="O179" s="18">
        <v>5.0213369265507673E-4</v>
      </c>
    </row>
    <row r="180" spans="1:15" ht="36" customHeight="1" x14ac:dyDescent="0.2">
      <c r="A180" s="14" t="s">
        <v>504</v>
      </c>
      <c r="B180" s="15" t="s">
        <v>487</v>
      </c>
      <c r="C180" s="14" t="s">
        <v>55</v>
      </c>
      <c r="D180" s="14" t="s">
        <v>488</v>
      </c>
      <c r="E180" s="15" t="s">
        <v>182</v>
      </c>
      <c r="F180" s="16">
        <v>3</v>
      </c>
      <c r="G180" s="17">
        <v>74.459999999999994</v>
      </c>
      <c r="H180" s="17">
        <v>223.38</v>
      </c>
      <c r="I180" s="17">
        <v>0</v>
      </c>
      <c r="J180" s="17">
        <f>'[1]Memória 01'!E167</f>
        <v>0</v>
      </c>
      <c r="K180" s="17">
        <f t="shared" si="29"/>
        <v>0</v>
      </c>
      <c r="L180" s="17">
        <f t="shared" si="30"/>
        <v>0</v>
      </c>
      <c r="M180" s="17">
        <f t="shared" si="31"/>
        <v>0</v>
      </c>
      <c r="N180" s="17">
        <f t="shared" si="32"/>
        <v>0</v>
      </c>
      <c r="O180" s="18">
        <v>2.642136580813866E-4</v>
      </c>
    </row>
    <row r="181" spans="1:15" ht="24" customHeight="1" x14ac:dyDescent="0.2">
      <c r="A181" s="14" t="s">
        <v>505</v>
      </c>
      <c r="B181" s="15" t="s">
        <v>490</v>
      </c>
      <c r="C181" s="14" t="s">
        <v>55</v>
      </c>
      <c r="D181" s="14" t="s">
        <v>491</v>
      </c>
      <c r="E181" s="15" t="s">
        <v>182</v>
      </c>
      <c r="F181" s="16">
        <v>1</v>
      </c>
      <c r="G181" s="17">
        <v>29.9</v>
      </c>
      <c r="H181" s="17">
        <v>29.9</v>
      </c>
      <c r="I181" s="17">
        <v>0</v>
      </c>
      <c r="J181" s="17">
        <f>'[1]Memória 01'!E168</f>
        <v>0</v>
      </c>
      <c r="K181" s="17">
        <f t="shared" si="29"/>
        <v>0</v>
      </c>
      <c r="L181" s="17">
        <f t="shared" si="30"/>
        <v>0</v>
      </c>
      <c r="M181" s="17">
        <f t="shared" si="31"/>
        <v>0</v>
      </c>
      <c r="N181" s="17">
        <f t="shared" si="32"/>
        <v>0</v>
      </c>
      <c r="O181" s="18">
        <v>3.5365692437252479E-5</v>
      </c>
    </row>
    <row r="182" spans="1:15" ht="24" customHeight="1" x14ac:dyDescent="0.2">
      <c r="A182" s="14" t="s">
        <v>506</v>
      </c>
      <c r="B182" s="15" t="s">
        <v>507</v>
      </c>
      <c r="C182" s="14" t="s">
        <v>55</v>
      </c>
      <c r="D182" s="14" t="s">
        <v>508</v>
      </c>
      <c r="E182" s="15" t="s">
        <v>182</v>
      </c>
      <c r="F182" s="16">
        <v>2</v>
      </c>
      <c r="G182" s="17">
        <v>106.97</v>
      </c>
      <c r="H182" s="17">
        <v>213.94</v>
      </c>
      <c r="I182" s="17">
        <v>0</v>
      </c>
      <c r="J182" s="17">
        <f>'[1]Memória 01'!E169</f>
        <v>0</v>
      </c>
      <c r="K182" s="17">
        <f t="shared" si="29"/>
        <v>0</v>
      </c>
      <c r="L182" s="17">
        <f t="shared" si="30"/>
        <v>0</v>
      </c>
      <c r="M182" s="17">
        <f t="shared" si="31"/>
        <v>0</v>
      </c>
      <c r="N182" s="17">
        <f t="shared" si="32"/>
        <v>0</v>
      </c>
      <c r="O182" s="18">
        <v>2.5304803478347143E-4</v>
      </c>
    </row>
    <row r="183" spans="1:15" ht="24" customHeight="1" x14ac:dyDescent="0.2">
      <c r="A183" s="9" t="s">
        <v>509</v>
      </c>
      <c r="B183" s="10"/>
      <c r="C183" s="9"/>
      <c r="D183" s="9" t="s">
        <v>510</v>
      </c>
      <c r="E183" s="9"/>
      <c r="F183" s="11"/>
      <c r="G183" s="9"/>
      <c r="H183" s="12">
        <v>8465.91</v>
      </c>
      <c r="I183" s="17"/>
      <c r="J183" s="17"/>
      <c r="K183" s="17"/>
      <c r="L183" s="17">
        <f>SUM(L184:L193)</f>
        <v>0</v>
      </c>
      <c r="M183" s="17">
        <f t="shared" ref="M183:N183" si="37">SUM(M184:M193)</f>
        <v>0</v>
      </c>
      <c r="N183" s="17">
        <f t="shared" si="37"/>
        <v>0</v>
      </c>
      <c r="O183" s="13">
        <v>1.0013470543861543E-2</v>
      </c>
    </row>
    <row r="184" spans="1:15" ht="48" customHeight="1" x14ac:dyDescent="0.2">
      <c r="A184" s="14" t="s">
        <v>511</v>
      </c>
      <c r="B184" s="15" t="s">
        <v>512</v>
      </c>
      <c r="C184" s="14" t="s">
        <v>55</v>
      </c>
      <c r="D184" s="14" t="s">
        <v>513</v>
      </c>
      <c r="E184" s="15" t="s">
        <v>182</v>
      </c>
      <c r="F184" s="16">
        <v>3</v>
      </c>
      <c r="G184" s="17">
        <v>303.42</v>
      </c>
      <c r="H184" s="17">
        <v>910.26</v>
      </c>
      <c r="I184" s="17">
        <v>0</v>
      </c>
      <c r="J184" s="17">
        <f>'[1]Memória 01'!E171</f>
        <v>0</v>
      </c>
      <c r="K184" s="17">
        <f t="shared" si="29"/>
        <v>0</v>
      </c>
      <c r="L184" s="17">
        <f t="shared" si="30"/>
        <v>0</v>
      </c>
      <c r="M184" s="17">
        <f t="shared" si="31"/>
        <v>0</v>
      </c>
      <c r="N184" s="17">
        <f t="shared" si="32"/>
        <v>0</v>
      </c>
      <c r="O184" s="18">
        <v>1.076654688894095E-3</v>
      </c>
    </row>
    <row r="185" spans="1:15" ht="36" customHeight="1" x14ac:dyDescent="0.2">
      <c r="A185" s="14" t="s">
        <v>514</v>
      </c>
      <c r="B185" s="15" t="s">
        <v>481</v>
      </c>
      <c r="C185" s="14" t="s">
        <v>55</v>
      </c>
      <c r="D185" s="14" t="s">
        <v>482</v>
      </c>
      <c r="E185" s="15" t="s">
        <v>182</v>
      </c>
      <c r="F185" s="16">
        <v>3</v>
      </c>
      <c r="G185" s="17">
        <v>234.27</v>
      </c>
      <c r="H185" s="17">
        <v>702.81</v>
      </c>
      <c r="I185" s="17">
        <v>0</v>
      </c>
      <c r="J185" s="17">
        <f>'[1]Memória 01'!E172</f>
        <v>0</v>
      </c>
      <c r="K185" s="17">
        <f t="shared" si="29"/>
        <v>0</v>
      </c>
      <c r="L185" s="17">
        <f t="shared" si="30"/>
        <v>0</v>
      </c>
      <c r="M185" s="17">
        <f t="shared" si="31"/>
        <v>0</v>
      </c>
      <c r="N185" s="17">
        <f t="shared" si="32"/>
        <v>0</v>
      </c>
      <c r="O185" s="18">
        <v>8.3128302012794027E-4</v>
      </c>
    </row>
    <row r="186" spans="1:15" ht="60" customHeight="1" x14ac:dyDescent="0.2">
      <c r="A186" s="14" t="s">
        <v>515</v>
      </c>
      <c r="B186" s="15" t="s">
        <v>484</v>
      </c>
      <c r="C186" s="14" t="s">
        <v>55</v>
      </c>
      <c r="D186" s="14" t="s">
        <v>485</v>
      </c>
      <c r="E186" s="15" t="s">
        <v>182</v>
      </c>
      <c r="F186" s="16">
        <v>2</v>
      </c>
      <c r="G186" s="17">
        <v>786.39</v>
      </c>
      <c r="H186" s="17">
        <v>1572.78</v>
      </c>
      <c r="I186" s="17">
        <v>0</v>
      </c>
      <c r="J186" s="17">
        <f>'[1]Memória 01'!E173</f>
        <v>0</v>
      </c>
      <c r="K186" s="17">
        <f t="shared" si="29"/>
        <v>0</v>
      </c>
      <c r="L186" s="17">
        <f t="shared" si="30"/>
        <v>0</v>
      </c>
      <c r="M186" s="17">
        <f t="shared" si="31"/>
        <v>0</v>
      </c>
      <c r="N186" s="17">
        <f t="shared" si="32"/>
        <v>0</v>
      </c>
      <c r="O186" s="18">
        <v>1.8602827341626072E-3</v>
      </c>
    </row>
    <row r="187" spans="1:15" ht="36" customHeight="1" x14ac:dyDescent="0.2">
      <c r="A187" s="14" t="s">
        <v>516</v>
      </c>
      <c r="B187" s="15" t="s">
        <v>487</v>
      </c>
      <c r="C187" s="14" t="s">
        <v>55</v>
      </c>
      <c r="D187" s="14" t="s">
        <v>488</v>
      </c>
      <c r="E187" s="15" t="s">
        <v>182</v>
      </c>
      <c r="F187" s="16">
        <v>2</v>
      </c>
      <c r="G187" s="17">
        <v>74.459999999999994</v>
      </c>
      <c r="H187" s="17">
        <v>148.91999999999999</v>
      </c>
      <c r="I187" s="17">
        <v>0</v>
      </c>
      <c r="J187" s="17">
        <f>'[1]Memória 01'!E174</f>
        <v>0</v>
      </c>
      <c r="K187" s="17">
        <f t="shared" si="29"/>
        <v>0</v>
      </c>
      <c r="L187" s="17">
        <f t="shared" si="30"/>
        <v>0</v>
      </c>
      <c r="M187" s="17">
        <f t="shared" si="31"/>
        <v>0</v>
      </c>
      <c r="N187" s="17">
        <f t="shared" si="32"/>
        <v>0</v>
      </c>
      <c r="O187" s="18">
        <v>1.761424387209244E-4</v>
      </c>
    </row>
    <row r="188" spans="1:15" ht="36" customHeight="1" x14ac:dyDescent="0.2">
      <c r="A188" s="14" t="s">
        <v>517</v>
      </c>
      <c r="B188" s="15" t="s">
        <v>518</v>
      </c>
      <c r="C188" s="14" t="s">
        <v>55</v>
      </c>
      <c r="D188" s="14" t="s">
        <v>519</v>
      </c>
      <c r="E188" s="15" t="s">
        <v>182</v>
      </c>
      <c r="F188" s="16">
        <v>5</v>
      </c>
      <c r="G188" s="17">
        <v>127.57</v>
      </c>
      <c r="H188" s="17">
        <v>637.85</v>
      </c>
      <c r="I188" s="17">
        <v>0</v>
      </c>
      <c r="J188" s="17">
        <f>'[1]Memória 01'!E175</f>
        <v>0</v>
      </c>
      <c r="K188" s="17">
        <f t="shared" si="29"/>
        <v>0</v>
      </c>
      <c r="L188" s="17">
        <f t="shared" si="30"/>
        <v>0</v>
      </c>
      <c r="M188" s="17">
        <f t="shared" si="31"/>
        <v>0</v>
      </c>
      <c r="N188" s="17">
        <f t="shared" si="32"/>
        <v>0</v>
      </c>
      <c r="O188" s="18">
        <v>7.5444839201008337E-4</v>
      </c>
    </row>
    <row r="189" spans="1:15" ht="24" customHeight="1" x14ac:dyDescent="0.2">
      <c r="A189" s="14" t="s">
        <v>520</v>
      </c>
      <c r="B189" s="15" t="s">
        <v>490</v>
      </c>
      <c r="C189" s="14" t="s">
        <v>55</v>
      </c>
      <c r="D189" s="14" t="s">
        <v>491</v>
      </c>
      <c r="E189" s="15" t="s">
        <v>182</v>
      </c>
      <c r="F189" s="16">
        <v>2</v>
      </c>
      <c r="G189" s="17">
        <v>29.9</v>
      </c>
      <c r="H189" s="17">
        <v>59.8</v>
      </c>
      <c r="I189" s="17">
        <v>0</v>
      </c>
      <c r="J189" s="17">
        <f>'[1]Memória 01'!E176</f>
        <v>0</v>
      </c>
      <c r="K189" s="17">
        <f t="shared" si="29"/>
        <v>0</v>
      </c>
      <c r="L189" s="17">
        <f t="shared" si="30"/>
        <v>0</v>
      </c>
      <c r="M189" s="17">
        <f t="shared" si="31"/>
        <v>0</v>
      </c>
      <c r="N189" s="17">
        <f t="shared" si="32"/>
        <v>0</v>
      </c>
      <c r="O189" s="18">
        <v>7.0731384874504958E-5</v>
      </c>
    </row>
    <row r="190" spans="1:15" ht="24" customHeight="1" x14ac:dyDescent="0.2">
      <c r="A190" s="14" t="s">
        <v>521</v>
      </c>
      <c r="B190" s="15" t="s">
        <v>507</v>
      </c>
      <c r="C190" s="14" t="s">
        <v>55</v>
      </c>
      <c r="D190" s="14" t="s">
        <v>508</v>
      </c>
      <c r="E190" s="15" t="s">
        <v>182</v>
      </c>
      <c r="F190" s="16">
        <v>4</v>
      </c>
      <c r="G190" s="17">
        <v>106.97</v>
      </c>
      <c r="H190" s="17">
        <v>427.88</v>
      </c>
      <c r="I190" s="17">
        <v>0</v>
      </c>
      <c r="J190" s="17">
        <f>'[1]Memória 01'!E177</f>
        <v>0</v>
      </c>
      <c r="K190" s="17">
        <f t="shared" si="29"/>
        <v>0</v>
      </c>
      <c r="L190" s="17">
        <f t="shared" si="30"/>
        <v>0</v>
      </c>
      <c r="M190" s="17">
        <f t="shared" si="31"/>
        <v>0</v>
      </c>
      <c r="N190" s="17">
        <f t="shared" si="32"/>
        <v>0</v>
      </c>
      <c r="O190" s="18">
        <v>5.0609606956694285E-4</v>
      </c>
    </row>
    <row r="191" spans="1:15" ht="36" customHeight="1" x14ac:dyDescent="0.2">
      <c r="A191" s="14" t="s">
        <v>522</v>
      </c>
      <c r="B191" s="15" t="s">
        <v>478</v>
      </c>
      <c r="C191" s="14" t="s">
        <v>55</v>
      </c>
      <c r="D191" s="14" t="s">
        <v>479</v>
      </c>
      <c r="E191" s="15" t="s">
        <v>182</v>
      </c>
      <c r="F191" s="16">
        <v>2</v>
      </c>
      <c r="G191" s="17">
        <v>750.89</v>
      </c>
      <c r="H191" s="17">
        <v>1501.78</v>
      </c>
      <c r="I191" s="17">
        <v>0</v>
      </c>
      <c r="J191" s="17">
        <f>'[1]Memória 01'!E178</f>
        <v>0</v>
      </c>
      <c r="K191" s="17">
        <f t="shared" si="29"/>
        <v>0</v>
      </c>
      <c r="L191" s="17">
        <f t="shared" si="30"/>
        <v>0</v>
      </c>
      <c r="M191" s="17">
        <f t="shared" si="31"/>
        <v>0</v>
      </c>
      <c r="N191" s="17">
        <f t="shared" si="32"/>
        <v>0</v>
      </c>
      <c r="O191" s="18">
        <v>1.7763039996126096E-3</v>
      </c>
    </row>
    <row r="192" spans="1:15" ht="36" customHeight="1" x14ac:dyDescent="0.2">
      <c r="A192" s="14" t="s">
        <v>523</v>
      </c>
      <c r="B192" s="15" t="s">
        <v>502</v>
      </c>
      <c r="C192" s="14" t="s">
        <v>55</v>
      </c>
      <c r="D192" s="14" t="s">
        <v>503</v>
      </c>
      <c r="E192" s="15" t="s">
        <v>182</v>
      </c>
      <c r="F192" s="16">
        <v>3</v>
      </c>
      <c r="G192" s="17">
        <v>141.51</v>
      </c>
      <c r="H192" s="17">
        <v>424.53</v>
      </c>
      <c r="I192" s="17">
        <v>0</v>
      </c>
      <c r="J192" s="17">
        <f>'[1]Memória 01'!E179</f>
        <v>0</v>
      </c>
      <c r="K192" s="17">
        <f t="shared" si="29"/>
        <v>0</v>
      </c>
      <c r="L192" s="17">
        <f t="shared" si="30"/>
        <v>0</v>
      </c>
      <c r="M192" s="17">
        <f t="shared" si="31"/>
        <v>0</v>
      </c>
      <c r="N192" s="17">
        <f t="shared" si="32"/>
        <v>0</v>
      </c>
      <c r="O192" s="18">
        <v>5.0213369265507673E-4</v>
      </c>
    </row>
    <row r="193" spans="1:15" ht="25.5" x14ac:dyDescent="0.2">
      <c r="A193" s="14" t="s">
        <v>524</v>
      </c>
      <c r="B193" s="15" t="s">
        <v>493</v>
      </c>
      <c r="C193" s="14" t="s">
        <v>55</v>
      </c>
      <c r="D193" s="14" t="s">
        <v>494</v>
      </c>
      <c r="E193" s="15" t="s">
        <v>182</v>
      </c>
      <c r="F193" s="16">
        <v>6</v>
      </c>
      <c r="G193" s="17">
        <v>346.55</v>
      </c>
      <c r="H193" s="17">
        <v>2079.3000000000002</v>
      </c>
      <c r="I193" s="17">
        <v>0</v>
      </c>
      <c r="J193" s="17">
        <f>'[1]Memória 01'!E180</f>
        <v>0</v>
      </c>
      <c r="K193" s="17">
        <f t="shared" si="29"/>
        <v>0</v>
      </c>
      <c r="L193" s="17">
        <f t="shared" si="30"/>
        <v>0</v>
      </c>
      <c r="M193" s="17">
        <f t="shared" si="31"/>
        <v>0</v>
      </c>
      <c r="N193" s="17">
        <f t="shared" si="32"/>
        <v>0</v>
      </c>
      <c r="O193" s="18">
        <v>2.4593941232367586E-3</v>
      </c>
    </row>
    <row r="194" spans="1:15" ht="24" customHeight="1" x14ac:dyDescent="0.2">
      <c r="A194" s="9" t="s">
        <v>525</v>
      </c>
      <c r="B194" s="10"/>
      <c r="C194" s="9"/>
      <c r="D194" s="9" t="s">
        <v>526</v>
      </c>
      <c r="E194" s="9"/>
      <c r="F194" s="11"/>
      <c r="G194" s="9"/>
      <c r="H194" s="12">
        <v>12216.75</v>
      </c>
      <c r="I194" s="17"/>
      <c r="J194" s="17"/>
      <c r="K194" s="17"/>
      <c r="L194" s="20">
        <f>SUM(L195:L199)</f>
        <v>0</v>
      </c>
      <c r="M194" s="20">
        <f t="shared" ref="M194:N194" si="38">SUM(M195:M199)</f>
        <v>0</v>
      </c>
      <c r="N194" s="20">
        <f t="shared" si="38"/>
        <v>0</v>
      </c>
      <c r="O194" s="13">
        <v>1.4449960638220877E-2</v>
      </c>
    </row>
    <row r="195" spans="1:15" ht="24" customHeight="1" x14ac:dyDescent="0.2">
      <c r="A195" s="14" t="s">
        <v>527</v>
      </c>
      <c r="B195" s="15" t="s">
        <v>528</v>
      </c>
      <c r="C195" s="14" t="s">
        <v>50</v>
      </c>
      <c r="D195" s="14" t="s">
        <v>529</v>
      </c>
      <c r="E195" s="15" t="s">
        <v>52</v>
      </c>
      <c r="F195" s="16">
        <v>14.05</v>
      </c>
      <c r="G195" s="17">
        <v>394.18</v>
      </c>
      <c r="H195" s="17">
        <v>5538.22</v>
      </c>
      <c r="I195" s="17">
        <v>0</v>
      </c>
      <c r="J195" s="17">
        <f>'[1]Memória 01'!E182</f>
        <v>0</v>
      </c>
      <c r="K195" s="17">
        <f t="shared" si="29"/>
        <v>0</v>
      </c>
      <c r="L195" s="17">
        <f t="shared" si="30"/>
        <v>0</v>
      </c>
      <c r="M195" s="17">
        <f t="shared" si="31"/>
        <v>0</v>
      </c>
      <c r="N195" s="17">
        <f t="shared" si="32"/>
        <v>0</v>
      </c>
      <c r="O195" s="18">
        <v>6.5506015106970043E-3</v>
      </c>
    </row>
    <row r="196" spans="1:15" ht="48" customHeight="1" x14ac:dyDescent="0.2">
      <c r="A196" s="14" t="s">
        <v>530</v>
      </c>
      <c r="B196" s="15" t="s">
        <v>531</v>
      </c>
      <c r="C196" s="14" t="s">
        <v>55</v>
      </c>
      <c r="D196" s="14" t="s">
        <v>532</v>
      </c>
      <c r="E196" s="15" t="s">
        <v>182</v>
      </c>
      <c r="F196" s="16">
        <v>3</v>
      </c>
      <c r="G196" s="17">
        <v>881.09</v>
      </c>
      <c r="H196" s="17">
        <v>2643.27</v>
      </c>
      <c r="I196" s="17">
        <v>0</v>
      </c>
      <c r="J196" s="17">
        <f>'[1]Memória 01'!E183</f>
        <v>0</v>
      </c>
      <c r="K196" s="17">
        <f t="shared" si="29"/>
        <v>0</v>
      </c>
      <c r="L196" s="17">
        <f t="shared" si="30"/>
        <v>0</v>
      </c>
      <c r="M196" s="17">
        <f t="shared" si="31"/>
        <v>0</v>
      </c>
      <c r="N196" s="17">
        <f t="shared" si="32"/>
        <v>0</v>
      </c>
      <c r="O196" s="18">
        <v>3.1264573193517178E-3</v>
      </c>
    </row>
    <row r="197" spans="1:15" ht="48" customHeight="1" x14ac:dyDescent="0.2">
      <c r="A197" s="14" t="s">
        <v>533</v>
      </c>
      <c r="B197" s="15" t="s">
        <v>531</v>
      </c>
      <c r="C197" s="14" t="s">
        <v>55</v>
      </c>
      <c r="D197" s="14" t="s">
        <v>532</v>
      </c>
      <c r="E197" s="15" t="s">
        <v>182</v>
      </c>
      <c r="F197" s="16">
        <v>4</v>
      </c>
      <c r="G197" s="17">
        <v>881.09</v>
      </c>
      <c r="H197" s="17">
        <v>3524.36</v>
      </c>
      <c r="I197" s="17">
        <v>0</v>
      </c>
      <c r="J197" s="17">
        <f>'[1]Memória 01'!E184</f>
        <v>0</v>
      </c>
      <c r="K197" s="17">
        <f t="shared" si="29"/>
        <v>0</v>
      </c>
      <c r="L197" s="17">
        <f t="shared" si="30"/>
        <v>0</v>
      </c>
      <c r="M197" s="17">
        <f t="shared" si="31"/>
        <v>0</v>
      </c>
      <c r="N197" s="17">
        <f t="shared" si="32"/>
        <v>0</v>
      </c>
      <c r="O197" s="18">
        <v>4.1686097591356235E-3</v>
      </c>
    </row>
    <row r="198" spans="1:15" ht="24" customHeight="1" x14ac:dyDescent="0.2">
      <c r="A198" s="14" t="s">
        <v>534</v>
      </c>
      <c r="B198" s="15" t="s">
        <v>535</v>
      </c>
      <c r="C198" s="14" t="s">
        <v>55</v>
      </c>
      <c r="D198" s="14" t="s">
        <v>536</v>
      </c>
      <c r="E198" s="15" t="s">
        <v>182</v>
      </c>
      <c r="F198" s="16">
        <v>3</v>
      </c>
      <c r="G198" s="17">
        <v>54.14</v>
      </c>
      <c r="H198" s="17">
        <v>162.41999999999999</v>
      </c>
      <c r="I198" s="17">
        <v>0</v>
      </c>
      <c r="J198" s="17">
        <f>'[1]Memória 01'!E185</f>
        <v>0</v>
      </c>
      <c r="K198" s="17">
        <f t="shared" si="29"/>
        <v>0</v>
      </c>
      <c r="L198" s="17">
        <f t="shared" si="30"/>
        <v>0</v>
      </c>
      <c r="M198" s="17">
        <f t="shared" si="31"/>
        <v>0</v>
      </c>
      <c r="N198" s="17">
        <f t="shared" si="32"/>
        <v>0</v>
      </c>
      <c r="O198" s="18">
        <v>1.9211022627620562E-4</v>
      </c>
    </row>
    <row r="199" spans="1:15" ht="36" customHeight="1" x14ac:dyDescent="0.2">
      <c r="A199" s="14" t="s">
        <v>537</v>
      </c>
      <c r="B199" s="15" t="s">
        <v>538</v>
      </c>
      <c r="C199" s="14" t="s">
        <v>55</v>
      </c>
      <c r="D199" s="14" t="s">
        <v>539</v>
      </c>
      <c r="E199" s="15" t="s">
        <v>182</v>
      </c>
      <c r="F199" s="16">
        <v>4</v>
      </c>
      <c r="G199" s="17">
        <v>87.12</v>
      </c>
      <c r="H199" s="17">
        <v>348.48</v>
      </c>
      <c r="I199" s="17">
        <v>0</v>
      </c>
      <c r="J199" s="17">
        <f>'[1]Memória 01'!E186</f>
        <v>0</v>
      </c>
      <c r="K199" s="17">
        <f t="shared" si="29"/>
        <v>0</v>
      </c>
      <c r="L199" s="17">
        <f t="shared" si="30"/>
        <v>0</v>
      </c>
      <c r="M199" s="17">
        <f t="shared" si="31"/>
        <v>0</v>
      </c>
      <c r="N199" s="17">
        <f t="shared" si="32"/>
        <v>0</v>
      </c>
      <c r="O199" s="18">
        <v>4.1218182276032587E-4</v>
      </c>
    </row>
    <row r="200" spans="1:15" x14ac:dyDescent="0.2">
      <c r="A200" s="87" t="s">
        <v>540</v>
      </c>
      <c r="B200" s="87"/>
      <c r="C200" s="87"/>
      <c r="D200" s="87"/>
      <c r="E200" s="87"/>
      <c r="F200" s="87"/>
      <c r="G200" s="87"/>
      <c r="H200" s="22">
        <f>H194+H168+H160+H148+H111+H104+H100+H89+H79+H76+H71+H63+H56+H38+H26+H23+H18</f>
        <v>845452.13000000012</v>
      </c>
      <c r="I200" s="21"/>
      <c r="J200" s="21"/>
      <c r="K200" s="21"/>
      <c r="L200" s="22">
        <f>L194+L168+L160+L148+L111+L104+L100+L89+L79+L76+L71+L63+L56+L38+L26+L23+L18</f>
        <v>0</v>
      </c>
      <c r="M200" s="22">
        <f t="shared" ref="M200:N200" si="39">M194+M168+M160+M148+M111+M104+M100+M89+M79+M76+M71+M63+M56+M38+M26+M23+M18</f>
        <v>114585.33</v>
      </c>
      <c r="N200" s="22">
        <f t="shared" si="39"/>
        <v>114585.33</v>
      </c>
      <c r="O200" s="21"/>
    </row>
    <row r="201" spans="1:15" ht="60" customHeight="1" x14ac:dyDescent="0.2">
      <c r="A201" s="23"/>
      <c r="B201" s="23"/>
      <c r="C201" s="23"/>
      <c r="D201" s="23"/>
      <c r="E201" s="23"/>
      <c r="F201" s="23"/>
      <c r="G201" s="23"/>
      <c r="H201" s="23"/>
      <c r="I201" s="23"/>
      <c r="J201" s="23"/>
      <c r="K201" s="23"/>
      <c r="L201" s="23"/>
      <c r="M201" s="23"/>
      <c r="N201" s="23"/>
      <c r="O201" s="23"/>
    </row>
    <row r="202" spans="1:15" ht="70.150000000000006" customHeight="1" x14ac:dyDescent="0.2">
      <c r="A202" s="88"/>
      <c r="B202" s="88"/>
      <c r="C202" s="88"/>
      <c r="D202" s="88"/>
      <c r="E202" s="88"/>
      <c r="F202" s="88"/>
      <c r="G202" s="88"/>
      <c r="H202" s="88"/>
      <c r="I202" s="88"/>
      <c r="J202" s="88"/>
      <c r="K202" s="88"/>
      <c r="L202" s="88"/>
      <c r="M202" s="88"/>
      <c r="N202" s="88"/>
      <c r="O202" s="88"/>
    </row>
  </sheetData>
  <mergeCells count="45">
    <mergeCell ref="A200:G200"/>
    <mergeCell ref="A202:O202"/>
    <mergeCell ref="A15:O15"/>
    <mergeCell ref="A16:A17"/>
    <mergeCell ref="B16:B17"/>
    <mergeCell ref="C16:C17"/>
    <mergeCell ref="D16:D17"/>
    <mergeCell ref="E16:E17"/>
    <mergeCell ref="F16:H16"/>
    <mergeCell ref="I16:K16"/>
    <mergeCell ref="L16:N16"/>
    <mergeCell ref="N14:O14"/>
    <mergeCell ref="A10:D10"/>
    <mergeCell ref="E10:L10"/>
    <mergeCell ref="M10:O10"/>
    <mergeCell ref="A11:O11"/>
    <mergeCell ref="A12:O12"/>
    <mergeCell ref="E13:H13"/>
    <mergeCell ref="K13:M13"/>
    <mergeCell ref="N13:O13"/>
    <mergeCell ref="A14:B14"/>
    <mergeCell ref="C14:D14"/>
    <mergeCell ref="E14:H14"/>
    <mergeCell ref="I14:J14"/>
    <mergeCell ref="K14:M14"/>
    <mergeCell ref="A8:C8"/>
    <mergeCell ref="E8:K8"/>
    <mergeCell ref="M8:O8"/>
    <mergeCell ref="A9:D9"/>
    <mergeCell ref="E9:L9"/>
    <mergeCell ref="M9:O9"/>
    <mergeCell ref="A6:C6"/>
    <mergeCell ref="E6:G6"/>
    <mergeCell ref="H6:K6"/>
    <mergeCell ref="M6:O6"/>
    <mergeCell ref="A7:C7"/>
    <mergeCell ref="E7:K7"/>
    <mergeCell ref="M7:O7"/>
    <mergeCell ref="A2:O2"/>
    <mergeCell ref="A3:O3"/>
    <mergeCell ref="A4:O4"/>
    <mergeCell ref="A5:C5"/>
    <mergeCell ref="E5:G5"/>
    <mergeCell ref="H5:K5"/>
    <mergeCell ref="M5:O5"/>
  </mergeCells>
  <pageMargins left="0.25" right="0.25" top="0.75" bottom="0.75" header="0.3" footer="0.3"/>
  <pageSetup paperSize="9" scale="65"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90D6D-91E2-4BF1-96CB-929E945CB88E}">
  <sheetPr>
    <pageSetUpPr fitToPage="1"/>
  </sheetPr>
  <dimension ref="A1:L199"/>
  <sheetViews>
    <sheetView view="pageBreakPreview" topLeftCell="A28" zoomScale="80" zoomScaleNormal="80" zoomScaleSheetLayoutView="80" workbookViewId="0">
      <selection activeCell="D125" sqref="D125"/>
    </sheetView>
  </sheetViews>
  <sheetFormatPr defaultColWidth="10" defaultRowHeight="14.25" x14ac:dyDescent="0.2"/>
  <cols>
    <col min="1" max="1" width="6.5703125" style="1" customWidth="1"/>
    <col min="2" max="2" width="68.5703125" style="1" bestFit="1" customWidth="1"/>
    <col min="3" max="3" width="5.140625" style="1" bestFit="1" customWidth="1"/>
    <col min="4" max="4" width="89.7109375" style="1" customWidth="1"/>
    <col min="5" max="16384" width="10" style="1"/>
  </cols>
  <sheetData>
    <row r="1" spans="1:12" x14ac:dyDescent="0.2">
      <c r="A1" s="91" t="s">
        <v>647</v>
      </c>
      <c r="B1" s="91"/>
      <c r="C1" s="91"/>
      <c r="D1" s="91"/>
    </row>
    <row r="2" spans="1:12" x14ac:dyDescent="0.2">
      <c r="A2" s="91"/>
      <c r="B2" s="91"/>
      <c r="C2" s="91"/>
      <c r="D2" s="91"/>
    </row>
    <row r="3" spans="1:12" ht="14.25" customHeight="1" x14ac:dyDescent="0.2">
      <c r="A3" s="90" t="s">
        <v>30</v>
      </c>
      <c r="B3" s="90" t="s">
        <v>33</v>
      </c>
      <c r="C3" s="90" t="s">
        <v>34</v>
      </c>
      <c r="D3" s="90" t="s">
        <v>542</v>
      </c>
      <c r="E3" s="26"/>
      <c r="F3" s="26"/>
      <c r="G3" s="26"/>
      <c r="H3" s="26"/>
      <c r="I3" s="26"/>
      <c r="J3" s="26"/>
      <c r="K3" s="26"/>
      <c r="L3" s="26"/>
    </row>
    <row r="4" spans="1:12" x14ac:dyDescent="0.2">
      <c r="A4" s="90"/>
      <c r="B4" s="90"/>
      <c r="C4" s="90"/>
      <c r="D4" s="90"/>
      <c r="E4" s="26"/>
      <c r="F4" s="26"/>
      <c r="G4" s="26"/>
      <c r="H4" s="26"/>
      <c r="I4" s="26"/>
      <c r="J4" s="26"/>
      <c r="K4" s="26"/>
      <c r="L4" s="26"/>
    </row>
    <row r="5" spans="1:12" ht="24" customHeight="1" x14ac:dyDescent="0.2">
      <c r="A5" s="9" t="s">
        <v>46</v>
      </c>
      <c r="B5" s="9" t="s">
        <v>47</v>
      </c>
      <c r="C5" s="9"/>
      <c r="D5" s="27"/>
    </row>
    <row r="6" spans="1:12" ht="24" customHeight="1" x14ac:dyDescent="0.2">
      <c r="A6" s="14" t="s">
        <v>48</v>
      </c>
      <c r="B6" s="14" t="s">
        <v>51</v>
      </c>
      <c r="C6" s="15" t="s">
        <v>52</v>
      </c>
      <c r="D6" s="27"/>
    </row>
    <row r="7" spans="1:12" ht="36" customHeight="1" x14ac:dyDescent="0.2">
      <c r="A7" s="14" t="s">
        <v>53</v>
      </c>
      <c r="B7" s="14" t="s">
        <v>56</v>
      </c>
      <c r="C7" s="15" t="s">
        <v>52</v>
      </c>
      <c r="D7" s="27"/>
    </row>
    <row r="8" spans="1:12" ht="38.25" x14ac:dyDescent="0.2">
      <c r="A8" s="14" t="s">
        <v>57</v>
      </c>
      <c r="B8" s="14" t="s">
        <v>59</v>
      </c>
      <c r="C8" s="15" t="s">
        <v>60</v>
      </c>
      <c r="D8" s="27"/>
    </row>
    <row r="9" spans="1:12" ht="25.5" x14ac:dyDescent="0.2">
      <c r="A9" s="14" t="s">
        <v>61</v>
      </c>
      <c r="B9" s="14" t="s">
        <v>63</v>
      </c>
      <c r="C9" s="15" t="s">
        <v>64</v>
      </c>
      <c r="D9" s="27"/>
      <c r="F9" s="1">
        <f>11.9*17.76+13*14.17+3.7*6.6</f>
        <v>419.97400000000005</v>
      </c>
      <c r="G9" s="1">
        <f>419.98*0.53</f>
        <v>222.58940000000001</v>
      </c>
    </row>
    <row r="10" spans="1:12" ht="24" customHeight="1" x14ac:dyDescent="0.2">
      <c r="A10" s="9" t="s">
        <v>65</v>
      </c>
      <c r="B10" s="9" t="s">
        <v>66</v>
      </c>
      <c r="C10" s="9"/>
      <c r="D10" s="27"/>
    </row>
    <row r="11" spans="1:12" ht="24" customHeight="1" x14ac:dyDescent="0.2">
      <c r="A11" s="14" t="s">
        <v>67</v>
      </c>
      <c r="B11" s="14" t="s">
        <v>69</v>
      </c>
      <c r="C11" s="15" t="s">
        <v>64</v>
      </c>
      <c r="D11" s="27"/>
    </row>
    <row r="12" spans="1:12" ht="24" customHeight="1" x14ac:dyDescent="0.2">
      <c r="A12" s="14" t="s">
        <v>70</v>
      </c>
      <c r="B12" s="14" t="s">
        <v>72</v>
      </c>
      <c r="C12" s="15" t="s">
        <v>64</v>
      </c>
      <c r="D12" s="27"/>
      <c r="F12" s="1">
        <f>52.16/60</f>
        <v>0.86933333333333329</v>
      </c>
    </row>
    <row r="13" spans="1:12" ht="24" customHeight="1" x14ac:dyDescent="0.2">
      <c r="A13" s="9" t="s">
        <v>73</v>
      </c>
      <c r="B13" s="9" t="s">
        <v>74</v>
      </c>
      <c r="C13" s="9"/>
      <c r="D13" s="27"/>
    </row>
    <row r="14" spans="1:12" ht="24" customHeight="1" x14ac:dyDescent="0.2">
      <c r="A14" s="9" t="s">
        <v>75</v>
      </c>
      <c r="B14" s="9" t="s">
        <v>76</v>
      </c>
      <c r="C14" s="9"/>
      <c r="D14" s="27"/>
    </row>
    <row r="15" spans="1:12" ht="24" customHeight="1" x14ac:dyDescent="0.2">
      <c r="A15" s="14" t="s">
        <v>77</v>
      </c>
      <c r="B15" s="14" t="s">
        <v>79</v>
      </c>
      <c r="C15" s="15" t="s">
        <v>64</v>
      </c>
      <c r="D15" s="27"/>
    </row>
    <row r="16" spans="1:12" ht="36" customHeight="1" x14ac:dyDescent="0.2">
      <c r="A16" s="14" t="s">
        <v>80</v>
      </c>
      <c r="B16" s="14" t="s">
        <v>82</v>
      </c>
      <c r="C16" s="15" t="s">
        <v>52</v>
      </c>
      <c r="D16" s="27"/>
    </row>
    <row r="17" spans="1:4" ht="24" customHeight="1" x14ac:dyDescent="0.2">
      <c r="A17" s="14" t="s">
        <v>83</v>
      </c>
      <c r="B17" s="14" t="s">
        <v>85</v>
      </c>
      <c r="C17" s="15" t="s">
        <v>86</v>
      </c>
      <c r="D17" s="27"/>
    </row>
    <row r="18" spans="1:4" ht="24" customHeight="1" x14ac:dyDescent="0.2">
      <c r="A18" s="14" t="s">
        <v>87</v>
      </c>
      <c r="B18" s="14" t="s">
        <v>89</v>
      </c>
      <c r="C18" s="15" t="s">
        <v>86</v>
      </c>
      <c r="D18" s="27"/>
    </row>
    <row r="19" spans="1:4" ht="36" customHeight="1" x14ac:dyDescent="0.2">
      <c r="A19" s="14" t="s">
        <v>90</v>
      </c>
      <c r="B19" s="14" t="s">
        <v>92</v>
      </c>
      <c r="C19" s="15" t="s">
        <v>52</v>
      </c>
      <c r="D19" s="27"/>
    </row>
    <row r="20" spans="1:4" ht="24" customHeight="1" x14ac:dyDescent="0.2">
      <c r="A20" s="14" t="s">
        <v>93</v>
      </c>
      <c r="B20" s="14" t="s">
        <v>95</v>
      </c>
      <c r="C20" s="15" t="s">
        <v>86</v>
      </c>
      <c r="D20" s="27"/>
    </row>
    <row r="21" spans="1:4" ht="24" customHeight="1" x14ac:dyDescent="0.2">
      <c r="A21" s="14" t="s">
        <v>96</v>
      </c>
      <c r="B21" s="14" t="s">
        <v>98</v>
      </c>
      <c r="C21" s="15" t="s">
        <v>86</v>
      </c>
      <c r="D21" s="27"/>
    </row>
    <row r="22" spans="1:4" ht="24" customHeight="1" x14ac:dyDescent="0.2">
      <c r="A22" s="14" t="s">
        <v>99</v>
      </c>
      <c r="B22" s="14" t="s">
        <v>101</v>
      </c>
      <c r="C22" s="15" t="s">
        <v>86</v>
      </c>
      <c r="D22" s="27"/>
    </row>
    <row r="23" spans="1:4" ht="24" customHeight="1" x14ac:dyDescent="0.2">
      <c r="A23" s="14" t="s">
        <v>102</v>
      </c>
      <c r="B23" s="14" t="s">
        <v>104</v>
      </c>
      <c r="C23" s="15" t="s">
        <v>64</v>
      </c>
      <c r="D23" s="27"/>
    </row>
    <row r="24" spans="1:4" ht="36" customHeight="1" x14ac:dyDescent="0.2">
      <c r="A24" s="14" t="s">
        <v>105</v>
      </c>
      <c r="B24" s="14" t="s">
        <v>107</v>
      </c>
      <c r="C24" s="15" t="s">
        <v>64</v>
      </c>
      <c r="D24" s="27"/>
    </row>
    <row r="25" spans="1:4" ht="24" customHeight="1" x14ac:dyDescent="0.2">
      <c r="A25" s="9" t="s">
        <v>108</v>
      </c>
      <c r="B25" s="9" t="s">
        <v>109</v>
      </c>
      <c r="C25" s="9"/>
      <c r="D25" s="27"/>
    </row>
    <row r="26" spans="1:4" ht="24" customHeight="1" x14ac:dyDescent="0.2">
      <c r="A26" s="9" t="s">
        <v>110</v>
      </c>
      <c r="B26" s="9" t="s">
        <v>111</v>
      </c>
      <c r="C26" s="9"/>
      <c r="D26" s="27"/>
    </row>
    <row r="27" spans="1:4" ht="36" customHeight="1" x14ac:dyDescent="0.2">
      <c r="A27" s="14" t="s">
        <v>112</v>
      </c>
      <c r="B27" s="14" t="s">
        <v>114</v>
      </c>
      <c r="C27" s="15" t="s">
        <v>52</v>
      </c>
      <c r="D27" s="27"/>
    </row>
    <row r="28" spans="1:4" ht="48" customHeight="1" x14ac:dyDescent="0.2">
      <c r="A28" s="14" t="s">
        <v>115</v>
      </c>
      <c r="B28" s="14" t="s">
        <v>117</v>
      </c>
      <c r="C28" s="15" t="s">
        <v>52</v>
      </c>
      <c r="D28" s="27"/>
    </row>
    <row r="29" spans="1:4" ht="36" customHeight="1" x14ac:dyDescent="0.2">
      <c r="A29" s="14" t="s">
        <v>118</v>
      </c>
      <c r="B29" s="14" t="s">
        <v>120</v>
      </c>
      <c r="C29" s="15" t="s">
        <v>52</v>
      </c>
      <c r="D29" s="27"/>
    </row>
    <row r="30" spans="1:4" ht="48" customHeight="1" x14ac:dyDescent="0.2">
      <c r="A30" s="14" t="s">
        <v>121</v>
      </c>
      <c r="B30" s="14" t="s">
        <v>123</v>
      </c>
      <c r="C30" s="15" t="s">
        <v>86</v>
      </c>
      <c r="D30" s="28"/>
    </row>
    <row r="31" spans="1:4" ht="48" customHeight="1" x14ac:dyDescent="0.2">
      <c r="A31" s="14" t="s">
        <v>124</v>
      </c>
      <c r="B31" s="14" t="s">
        <v>126</v>
      </c>
      <c r="C31" s="15" t="s">
        <v>86</v>
      </c>
      <c r="D31" s="27"/>
    </row>
    <row r="32" spans="1:4" ht="36" customHeight="1" x14ac:dyDescent="0.2">
      <c r="A32" s="14" t="s">
        <v>127</v>
      </c>
      <c r="B32" s="14" t="s">
        <v>107</v>
      </c>
      <c r="C32" s="15" t="s">
        <v>64</v>
      </c>
      <c r="D32" s="27"/>
    </row>
    <row r="33" spans="1:11" ht="48" customHeight="1" x14ac:dyDescent="0.2">
      <c r="A33" s="14" t="s">
        <v>128</v>
      </c>
      <c r="B33" s="14" t="s">
        <v>130</v>
      </c>
      <c r="C33" s="15" t="s">
        <v>86</v>
      </c>
      <c r="D33" s="27"/>
    </row>
    <row r="34" spans="1:11" ht="48" customHeight="1" x14ac:dyDescent="0.2">
      <c r="A34" s="14" t="s">
        <v>131</v>
      </c>
      <c r="B34" s="14" t="s">
        <v>133</v>
      </c>
      <c r="C34" s="15" t="s">
        <v>86</v>
      </c>
      <c r="D34" s="27"/>
    </row>
    <row r="35" spans="1:11" ht="48" customHeight="1" x14ac:dyDescent="0.2">
      <c r="A35" s="14" t="s">
        <v>134</v>
      </c>
      <c r="B35" s="14" t="s">
        <v>136</v>
      </c>
      <c r="C35" s="15" t="s">
        <v>86</v>
      </c>
      <c r="D35" s="27"/>
    </row>
    <row r="36" spans="1:11" ht="48" customHeight="1" x14ac:dyDescent="0.2">
      <c r="A36" s="14" t="s">
        <v>137</v>
      </c>
      <c r="B36" s="14" t="s">
        <v>139</v>
      </c>
      <c r="C36" s="15" t="s">
        <v>86</v>
      </c>
      <c r="D36" s="27"/>
    </row>
    <row r="37" spans="1:11" ht="48" customHeight="1" x14ac:dyDescent="0.2">
      <c r="A37" s="14" t="s">
        <v>140</v>
      </c>
      <c r="B37" s="14" t="s">
        <v>142</v>
      </c>
      <c r="C37" s="15" t="s">
        <v>86</v>
      </c>
      <c r="D37" s="27"/>
    </row>
    <row r="38" spans="1:11" ht="48" customHeight="1" x14ac:dyDescent="0.2">
      <c r="A38" s="14" t="s">
        <v>143</v>
      </c>
      <c r="B38" s="14" t="s">
        <v>145</v>
      </c>
      <c r="C38" s="15" t="s">
        <v>86</v>
      </c>
      <c r="D38" s="28"/>
    </row>
    <row r="39" spans="1:11" ht="24" customHeight="1" x14ac:dyDescent="0.2">
      <c r="A39" s="14" t="s">
        <v>146</v>
      </c>
      <c r="B39" s="14" t="s">
        <v>104</v>
      </c>
      <c r="C39" s="15" t="s">
        <v>64</v>
      </c>
      <c r="D39" s="27"/>
    </row>
    <row r="40" spans="1:11" ht="25.5" x14ac:dyDescent="0.2">
      <c r="A40" s="14" t="s">
        <v>147</v>
      </c>
      <c r="B40" s="14" t="s">
        <v>149</v>
      </c>
      <c r="C40" s="15" t="s">
        <v>60</v>
      </c>
      <c r="D40" s="30"/>
      <c r="G40" s="1">
        <f>1.8+1.2+2.2*2+1.3+0.9+3.1+3.95+1.2+1.15+ 2.75+ 2.1+ 1*2+ 1.3+2.2+2+2.8+1.2+1.1+1+1.6+ 1.5+ 1.15+ 1*3+ 2.25+2.55+1.5+ 4*2+ 3.4+2.1+3+ 2.6+1.3+1.2+5.17+2.92+2.8</f>
        <v>83.49</v>
      </c>
    </row>
    <row r="41" spans="1:11" ht="25.5" x14ac:dyDescent="0.2">
      <c r="A41" s="14" t="s">
        <v>150</v>
      </c>
      <c r="B41" s="14" t="s">
        <v>152</v>
      </c>
      <c r="C41" s="15" t="s">
        <v>60</v>
      </c>
      <c r="D41" s="30"/>
      <c r="F41" s="1">
        <f>0.9*3+3.1+3.95+1.15+1+0.95+1*2+ 1.3+2.2+2+1.1+1.6+1.5+1*3+ 2.25+1.3+4+2.2+2.3+2.1+3+2.6+5.17+2.92+2.8</f>
        <v>58.190000000000005</v>
      </c>
      <c r="G41" s="1">
        <f>G40-E40</f>
        <v>83.49</v>
      </c>
      <c r="H41" s="1">
        <f>G41+F41-E41</f>
        <v>141.68</v>
      </c>
    </row>
    <row r="42" spans="1:11" ht="48" customHeight="1" x14ac:dyDescent="0.2">
      <c r="A42" s="14" t="s">
        <v>153</v>
      </c>
      <c r="B42" s="14" t="s">
        <v>155</v>
      </c>
      <c r="C42" s="15" t="s">
        <v>52</v>
      </c>
      <c r="D42" s="27"/>
    </row>
    <row r="43" spans="1:11" ht="24" customHeight="1" x14ac:dyDescent="0.2">
      <c r="A43" s="9" t="s">
        <v>156</v>
      </c>
      <c r="B43" s="9" t="s">
        <v>157</v>
      </c>
      <c r="C43" s="9"/>
      <c r="D43" s="27"/>
    </row>
    <row r="44" spans="1:11" ht="24" customHeight="1" x14ac:dyDescent="0.2">
      <c r="A44" s="9" t="s">
        <v>158</v>
      </c>
      <c r="B44" s="9" t="s">
        <v>159</v>
      </c>
      <c r="C44" s="9"/>
      <c r="D44" s="27"/>
    </row>
    <row r="45" spans="1:11" ht="38.25" x14ac:dyDescent="0.2">
      <c r="A45" s="14" t="s">
        <v>160</v>
      </c>
      <c r="B45" s="14" t="s">
        <v>162</v>
      </c>
      <c r="C45" s="15" t="s">
        <v>52</v>
      </c>
      <c r="D45" s="27"/>
    </row>
    <row r="46" spans="1:11" ht="24" customHeight="1" x14ac:dyDescent="0.2">
      <c r="A46" s="9" t="s">
        <v>163</v>
      </c>
      <c r="B46" s="9" t="s">
        <v>164</v>
      </c>
      <c r="C46" s="9"/>
      <c r="D46" s="27"/>
    </row>
    <row r="47" spans="1:11" ht="51" x14ac:dyDescent="0.2">
      <c r="A47" s="14" t="s">
        <v>165</v>
      </c>
      <c r="B47" s="14" t="s">
        <v>167</v>
      </c>
      <c r="C47" s="15" t="s">
        <v>52</v>
      </c>
      <c r="D47" s="31" t="s">
        <v>648</v>
      </c>
      <c r="E47" s="1">
        <f>2.3*3+2.67*3-0.8*2.1</f>
        <v>13.23</v>
      </c>
      <c r="F47" s="1">
        <f>(1.6+2.67+1.54+2.8+0.35+4.23+3.87+2.2+2.17+ 2.6+ 2.2+1.3+2.24*2+2.97+3.95+4.65+2.52+2.8+2.75+1.5+3.65+2.1+4.5+3.9+ 1.47+ 3.1+ 4.9+2+2.27+2.23+5.1+0.66+2.23+1.96+0.9+1.62+4.62+2.4+ 3.65+ 2.2+ 3.43+2.25+2.55+1.43+1.5+4+2.52+1.46+1.45+4+3.4*2+ 2.5+1.54+1.44+ 3.9+ 2.08+1.5+1.85+3*2+ 2.95+2.85+5.17*2+ 2.92+2.8)*2.85</f>
        <v>520.60950000000003</v>
      </c>
      <c r="G47" s="1">
        <f>2.8*0.8</f>
        <v>2.2399999999999998</v>
      </c>
      <c r="H47" s="1">
        <f>G47+F47</f>
        <v>522.84950000000003</v>
      </c>
      <c r="I47" s="1">
        <f>0.88*2.2+0.9*2.2+ 0.85*0.65+ 0.7*1+ 1*2.2+ 0.67*0.7+ 1*2.2*2+ 0.67*0.7+ 0.68*1+ 2.5*0.68+ 0.62*0.98 + 0.85*0.68+ 0.63*1+ 0.85*2.2+ 0.76*1+ 1.06*2.2+ 0.85*0.7+ 0.95*0.7+ 1.15*2.2+0.7*0.65+ 0.65*0.7+ 1.72*1.7+ 1.87*1.7+ 1.3*1.3+ 0.65*0.7+ 0.9*2.2*2+ 1.26*1.26*2+ 0.88*2.2+ 0.63*0.7+ 0.62*0.7+1.25*1.3+ 1.5*2.2+ 1.22*1.3+ 1.27*1.3+ 0.95*2.26+ 0.87*2.2+ 1.55*0.68+ 1.7*1.3+ 0.9*2.2+ 1.22*1.3+ 1.86*2.2+ 1.1*0.85+ 0.68*0.85+ 0.68*0.7+ 0.85*0.7+ 0.98*2.2+ 1.8*1.7+ 1.86*1.7+ 1.46*2.2+ 1.89*1.65+ 1.85*1.65</f>
        <v>88.248300000000015</v>
      </c>
      <c r="J47" s="1">
        <f>1.45*105</f>
        <v>152.25</v>
      </c>
      <c r="K47" s="1">
        <f>(3.2*2+3.4*2)*2.2</f>
        <v>29.04</v>
      </c>
    </row>
    <row r="48" spans="1:11" ht="36" customHeight="1" x14ac:dyDescent="0.2">
      <c r="A48" s="14" t="s">
        <v>168</v>
      </c>
      <c r="B48" s="14" t="s">
        <v>170</v>
      </c>
      <c r="C48" s="15" t="s">
        <v>52</v>
      </c>
      <c r="D48" s="27" t="s">
        <v>649</v>
      </c>
      <c r="E48" s="1">
        <f>1.5*0.8*2+1.8*1*3</f>
        <v>7.8000000000000007</v>
      </c>
    </row>
    <row r="49" spans="1:4" ht="72" customHeight="1" x14ac:dyDescent="0.2">
      <c r="A49" s="14" t="s">
        <v>171</v>
      </c>
      <c r="B49" s="14" t="s">
        <v>174</v>
      </c>
      <c r="C49" s="15" t="s">
        <v>60</v>
      </c>
      <c r="D49" s="27"/>
    </row>
    <row r="50" spans="1:4" ht="24" customHeight="1" x14ac:dyDescent="0.2">
      <c r="A50" s="9" t="s">
        <v>175</v>
      </c>
      <c r="B50" s="9" t="s">
        <v>176</v>
      </c>
      <c r="C50" s="9"/>
      <c r="D50" s="27"/>
    </row>
    <row r="51" spans="1:4" ht="24" customHeight="1" x14ac:dyDescent="0.2">
      <c r="A51" s="9" t="s">
        <v>177</v>
      </c>
      <c r="B51" s="9" t="s">
        <v>178</v>
      </c>
      <c r="C51" s="9"/>
      <c r="D51" s="27"/>
    </row>
    <row r="52" spans="1:4" ht="60" customHeight="1" x14ac:dyDescent="0.2">
      <c r="A52" s="14" t="s">
        <v>179</v>
      </c>
      <c r="B52" s="14" t="s">
        <v>181</v>
      </c>
      <c r="C52" s="15" t="s">
        <v>182</v>
      </c>
      <c r="D52" s="27"/>
    </row>
    <row r="53" spans="1:4" ht="24" customHeight="1" x14ac:dyDescent="0.2">
      <c r="A53" s="9" t="s">
        <v>183</v>
      </c>
      <c r="B53" s="9" t="s">
        <v>184</v>
      </c>
      <c r="C53" s="9"/>
      <c r="D53" s="27"/>
    </row>
    <row r="54" spans="1:4" ht="36" customHeight="1" x14ac:dyDescent="0.2">
      <c r="A54" s="14" t="s">
        <v>185</v>
      </c>
      <c r="B54" s="14" t="s">
        <v>187</v>
      </c>
      <c r="C54" s="15" t="s">
        <v>52</v>
      </c>
      <c r="D54" s="27"/>
    </row>
    <row r="55" spans="1:4" ht="24" customHeight="1" x14ac:dyDescent="0.2">
      <c r="A55" s="9" t="s">
        <v>188</v>
      </c>
      <c r="B55" s="9" t="s">
        <v>189</v>
      </c>
      <c r="C55" s="9"/>
      <c r="D55" s="27"/>
    </row>
    <row r="56" spans="1:4" ht="48" customHeight="1" x14ac:dyDescent="0.2">
      <c r="A56" s="14" t="s">
        <v>190</v>
      </c>
      <c r="B56" s="14" t="s">
        <v>192</v>
      </c>
      <c r="C56" s="15" t="s">
        <v>52</v>
      </c>
      <c r="D56" s="27"/>
    </row>
    <row r="57" spans="1:4" ht="48" customHeight="1" x14ac:dyDescent="0.2">
      <c r="A57" s="14" t="s">
        <v>193</v>
      </c>
      <c r="B57" s="14" t="s">
        <v>195</v>
      </c>
      <c r="C57" s="15" t="s">
        <v>52</v>
      </c>
      <c r="D57" s="27"/>
    </row>
    <row r="58" spans="1:4" ht="24" customHeight="1" x14ac:dyDescent="0.2">
      <c r="A58" s="9" t="s">
        <v>196</v>
      </c>
      <c r="B58" s="9" t="s">
        <v>197</v>
      </c>
      <c r="C58" s="9"/>
      <c r="D58" s="27"/>
    </row>
    <row r="59" spans="1:4" ht="36" customHeight="1" x14ac:dyDescent="0.2">
      <c r="A59" s="14" t="s">
        <v>198</v>
      </c>
      <c r="B59" s="14" t="s">
        <v>200</v>
      </c>
      <c r="C59" s="15" t="s">
        <v>52</v>
      </c>
      <c r="D59" s="27"/>
    </row>
    <row r="60" spans="1:4" ht="48" customHeight="1" x14ac:dyDescent="0.2">
      <c r="A60" s="14" t="s">
        <v>201</v>
      </c>
      <c r="B60" s="14" t="s">
        <v>203</v>
      </c>
      <c r="C60" s="15" t="s">
        <v>60</v>
      </c>
      <c r="D60" s="27"/>
    </row>
    <row r="61" spans="1:4" ht="36" customHeight="1" x14ac:dyDescent="0.2">
      <c r="A61" s="14" t="s">
        <v>204</v>
      </c>
      <c r="B61" s="14" t="s">
        <v>206</v>
      </c>
      <c r="C61" s="15" t="s">
        <v>60</v>
      </c>
      <c r="D61" s="27"/>
    </row>
    <row r="62" spans="1:4" ht="48" customHeight="1" x14ac:dyDescent="0.2">
      <c r="A62" s="14" t="s">
        <v>207</v>
      </c>
      <c r="B62" s="14" t="s">
        <v>209</v>
      </c>
      <c r="C62" s="15" t="s">
        <v>52</v>
      </c>
      <c r="D62" s="27"/>
    </row>
    <row r="63" spans="1:4" ht="24" customHeight="1" x14ac:dyDescent="0.2">
      <c r="A63" s="9" t="s">
        <v>210</v>
      </c>
      <c r="B63" s="9" t="s">
        <v>211</v>
      </c>
      <c r="C63" s="9"/>
      <c r="D63" s="27"/>
    </row>
    <row r="64" spans="1:4" ht="36" customHeight="1" x14ac:dyDescent="0.2">
      <c r="A64" s="14" t="s">
        <v>212</v>
      </c>
      <c r="B64" s="14" t="s">
        <v>214</v>
      </c>
      <c r="C64" s="15" t="s">
        <v>52</v>
      </c>
      <c r="D64" s="27"/>
    </row>
    <row r="65" spans="1:9" ht="42" customHeight="1" x14ac:dyDescent="0.2">
      <c r="A65" s="14" t="s">
        <v>215</v>
      </c>
      <c r="B65" s="14" t="s">
        <v>217</v>
      </c>
      <c r="C65" s="15" t="s">
        <v>52</v>
      </c>
      <c r="D65" s="28"/>
      <c r="F65" s="1">
        <f>35.38*2+1.17+35.38-2.78+19.52*2+19.52-2.56-3.37+8.55+11.9*5+2.21+2.18+4.54+1.61+13.06*3+4.67+3.46+2.25</f>
        <v>285.31</v>
      </c>
      <c r="G65" s="1">
        <f>F65*(0.15+0.3+0.3)</f>
        <v>213.98250000000002</v>
      </c>
    </row>
    <row r="66" spans="1:9" ht="24" customHeight="1" x14ac:dyDescent="0.2">
      <c r="A66" s="9" t="s">
        <v>218</v>
      </c>
      <c r="B66" s="9" t="s">
        <v>219</v>
      </c>
      <c r="C66" s="9"/>
      <c r="D66" s="27"/>
      <c r="F66" s="1" t="s">
        <v>582</v>
      </c>
      <c r="G66" s="1" t="s">
        <v>583</v>
      </c>
    </row>
    <row r="67" spans="1:9" ht="48" customHeight="1" x14ac:dyDescent="0.2">
      <c r="A67" s="14" t="s">
        <v>220</v>
      </c>
      <c r="B67" s="14" t="s">
        <v>222</v>
      </c>
      <c r="C67" s="15" t="s">
        <v>52</v>
      </c>
      <c r="F67" s="1">
        <v>434.6</v>
      </c>
      <c r="G67" s="1">
        <f>E47</f>
        <v>13.23</v>
      </c>
      <c r="H67" s="1">
        <f>(F67)*2+G67</f>
        <v>882.43000000000006</v>
      </c>
      <c r="I67" s="1">
        <f>F67*2</f>
        <v>869.2</v>
      </c>
    </row>
    <row r="68" spans="1:9" ht="48" customHeight="1" x14ac:dyDescent="0.2">
      <c r="A68" s="14" t="s">
        <v>223</v>
      </c>
      <c r="B68" s="14" t="s">
        <v>225</v>
      </c>
      <c r="C68" s="15" t="s">
        <v>52</v>
      </c>
      <c r="D68" s="28"/>
    </row>
    <row r="69" spans="1:9" ht="48" customHeight="1" x14ac:dyDescent="0.2">
      <c r="A69" s="14" t="s">
        <v>226</v>
      </c>
      <c r="B69" s="14" t="s">
        <v>228</v>
      </c>
      <c r="C69" s="15" t="s">
        <v>52</v>
      </c>
      <c r="D69" s="27"/>
    </row>
    <row r="70" spans="1:9" ht="60" customHeight="1" x14ac:dyDescent="0.2">
      <c r="A70" s="14" t="s">
        <v>229</v>
      </c>
      <c r="B70" s="14" t="s">
        <v>231</v>
      </c>
      <c r="C70" s="15" t="s">
        <v>52</v>
      </c>
      <c r="D70" s="27"/>
    </row>
    <row r="71" spans="1:9" ht="60" customHeight="1" x14ac:dyDescent="0.2">
      <c r="A71" s="14" t="s">
        <v>232</v>
      </c>
      <c r="B71" s="14" t="s">
        <v>234</v>
      </c>
      <c r="C71" s="15" t="s">
        <v>52</v>
      </c>
      <c r="D71" s="28"/>
      <c r="F71" s="1">
        <f>869.2-470.96</f>
        <v>398.24000000000007</v>
      </c>
    </row>
    <row r="72" spans="1:9" ht="48" customHeight="1" x14ac:dyDescent="0.2">
      <c r="A72" s="14" t="s">
        <v>235</v>
      </c>
      <c r="B72" s="14" t="s">
        <v>237</v>
      </c>
      <c r="C72" s="15" t="s">
        <v>52</v>
      </c>
      <c r="D72" s="27"/>
    </row>
    <row r="73" spans="1:9" ht="63.75" x14ac:dyDescent="0.2">
      <c r="A73" s="14" t="s">
        <v>238</v>
      </c>
      <c r="B73" s="14" t="s">
        <v>240</v>
      </c>
      <c r="C73" s="15" t="s">
        <v>52</v>
      </c>
      <c r="D73" s="28" t="s">
        <v>650</v>
      </c>
      <c r="E73" s="1">
        <f>0.62*(4.2+2.86+1.24+ 3.2+ 1.55+ 2.76+ 19+ 17.7+ 6.6+ 3.35+ 15.1) + 0.27*3.03</f>
        <v>48.905300000000004</v>
      </c>
    </row>
    <row r="74" spans="1:9" ht="63.75" x14ac:dyDescent="0.2">
      <c r="A74" s="14" t="s">
        <v>238</v>
      </c>
      <c r="B74" s="14" t="s">
        <v>240</v>
      </c>
      <c r="C74" s="15" t="s">
        <v>52</v>
      </c>
      <c r="D74" s="27"/>
    </row>
    <row r="75" spans="1:9" ht="51" x14ac:dyDescent="0.2">
      <c r="A75" s="14" t="s">
        <v>241</v>
      </c>
      <c r="B75" s="14" t="s">
        <v>243</v>
      </c>
      <c r="C75" s="15" t="s">
        <v>52</v>
      </c>
      <c r="D75" s="28"/>
      <c r="F75" s="1">
        <f>(10.4+2.6+2.05+2.55+2.15+6.95+4.62+3.92+2+3.55+2.75+1.95+2.25+1.9+2.35+ 1.9*2+ 2.38*2+ 2.6+3.85+3.1+3.15+3.1+6.5+2.2+4.15+2.1+ 2.2)*2.61</f>
        <v>244.035</v>
      </c>
      <c r="G75" s="1">
        <f>0.6*0.6*20 + 0.9*2.1+ 0.75*2.1*2+ 0.8*2.1*6 + 1*0.6*2</f>
        <v>23.52</v>
      </c>
    </row>
    <row r="76" spans="1:9" ht="24" customHeight="1" x14ac:dyDescent="0.2">
      <c r="A76" s="9" t="s">
        <v>244</v>
      </c>
      <c r="B76" s="9" t="s">
        <v>245</v>
      </c>
      <c r="C76" s="9"/>
      <c r="D76" s="27"/>
    </row>
    <row r="77" spans="1:9" ht="36" customHeight="1" x14ac:dyDescent="0.2">
      <c r="A77" s="14" t="s">
        <v>246</v>
      </c>
      <c r="B77" s="14" t="s">
        <v>248</v>
      </c>
      <c r="C77" s="15" t="s">
        <v>52</v>
      </c>
      <c r="D77" s="27"/>
    </row>
    <row r="78" spans="1:9" ht="36" customHeight="1" x14ac:dyDescent="0.2">
      <c r="A78" s="14" t="s">
        <v>249</v>
      </c>
      <c r="B78" s="14" t="s">
        <v>251</v>
      </c>
      <c r="C78" s="15" t="s">
        <v>52</v>
      </c>
      <c r="D78" s="27"/>
    </row>
    <row r="79" spans="1:9" x14ac:dyDescent="0.2">
      <c r="A79" s="14" t="s">
        <v>252</v>
      </c>
      <c r="B79" s="14" t="s">
        <v>254</v>
      </c>
      <c r="C79" s="15" t="s">
        <v>52</v>
      </c>
      <c r="D79" s="28"/>
    </row>
    <row r="80" spans="1:9" ht="24" customHeight="1" x14ac:dyDescent="0.2">
      <c r="A80" s="14" t="s">
        <v>255</v>
      </c>
      <c r="B80" s="14" t="s">
        <v>257</v>
      </c>
      <c r="C80" s="15" t="s">
        <v>60</v>
      </c>
      <c r="D80" s="27"/>
    </row>
    <row r="81" spans="1:5" ht="36" customHeight="1" x14ac:dyDescent="0.2">
      <c r="A81" s="14" t="s">
        <v>258</v>
      </c>
      <c r="B81" s="14" t="s">
        <v>260</v>
      </c>
      <c r="C81" s="15" t="s">
        <v>52</v>
      </c>
      <c r="D81" s="27"/>
    </row>
    <row r="82" spans="1:5" ht="36" customHeight="1" x14ac:dyDescent="0.2">
      <c r="A82" s="14" t="s">
        <v>261</v>
      </c>
      <c r="B82" s="14" t="s">
        <v>263</v>
      </c>
      <c r="C82" s="15" t="s">
        <v>64</v>
      </c>
      <c r="D82" s="27"/>
    </row>
    <row r="83" spans="1:5" ht="36" customHeight="1" x14ac:dyDescent="0.2">
      <c r="A83" s="14" t="s">
        <v>264</v>
      </c>
      <c r="B83" s="14" t="s">
        <v>266</v>
      </c>
      <c r="C83" s="15" t="s">
        <v>52</v>
      </c>
      <c r="D83" s="27"/>
    </row>
    <row r="84" spans="1:5" ht="25.5" x14ac:dyDescent="0.2">
      <c r="A84" s="14" t="s">
        <v>267</v>
      </c>
      <c r="B84" s="14" t="s">
        <v>269</v>
      </c>
      <c r="C84" s="15" t="s">
        <v>52</v>
      </c>
      <c r="D84" s="28"/>
    </row>
    <row r="85" spans="1:5" ht="24" customHeight="1" x14ac:dyDescent="0.2">
      <c r="A85" s="14" t="s">
        <v>270</v>
      </c>
      <c r="B85" s="14" t="s">
        <v>272</v>
      </c>
      <c r="C85" s="15" t="s">
        <v>60</v>
      </c>
      <c r="D85" s="27"/>
    </row>
    <row r="86" spans="1:5" ht="24" customHeight="1" x14ac:dyDescent="0.2">
      <c r="A86" s="14" t="s">
        <v>273</v>
      </c>
      <c r="B86" s="14" t="s">
        <v>275</v>
      </c>
      <c r="C86" s="15" t="s">
        <v>52</v>
      </c>
      <c r="D86" s="27"/>
    </row>
    <row r="87" spans="1:5" ht="24" customHeight="1" x14ac:dyDescent="0.2">
      <c r="A87" s="9" t="s">
        <v>276</v>
      </c>
      <c r="B87" s="9" t="s">
        <v>277</v>
      </c>
      <c r="C87" s="9"/>
      <c r="D87" s="27"/>
    </row>
    <row r="88" spans="1:5" ht="24" customHeight="1" x14ac:dyDescent="0.2">
      <c r="A88" s="14" t="s">
        <v>278</v>
      </c>
      <c r="B88" s="14" t="s">
        <v>280</v>
      </c>
      <c r="C88" s="15" t="s">
        <v>60</v>
      </c>
      <c r="D88" s="27" t="s">
        <v>651</v>
      </c>
      <c r="E88" s="1">
        <v>176.67</v>
      </c>
    </row>
    <row r="89" spans="1:5" ht="24" customHeight="1" x14ac:dyDescent="0.2">
      <c r="A89" s="14" t="s">
        <v>281</v>
      </c>
      <c r="B89" s="14" t="s">
        <v>283</v>
      </c>
      <c r="C89" s="15" t="s">
        <v>60</v>
      </c>
      <c r="D89" s="27"/>
    </row>
    <row r="90" spans="1:5" ht="36" customHeight="1" x14ac:dyDescent="0.2">
      <c r="A90" s="14" t="s">
        <v>284</v>
      </c>
      <c r="B90" s="14" t="s">
        <v>286</v>
      </c>
      <c r="C90" s="15" t="s">
        <v>60</v>
      </c>
      <c r="D90" s="27"/>
    </row>
    <row r="91" spans="1:5" ht="24" customHeight="1" x14ac:dyDescent="0.2">
      <c r="A91" s="9" t="s">
        <v>287</v>
      </c>
      <c r="B91" s="9" t="s">
        <v>288</v>
      </c>
      <c r="C91" s="9"/>
      <c r="D91" s="27"/>
    </row>
    <row r="92" spans="1:5" ht="24" customHeight="1" x14ac:dyDescent="0.2">
      <c r="A92" s="14" t="s">
        <v>289</v>
      </c>
      <c r="B92" s="14" t="s">
        <v>291</v>
      </c>
      <c r="C92" s="15" t="s">
        <v>52</v>
      </c>
      <c r="D92" s="27" t="s">
        <v>547</v>
      </c>
      <c r="E92" s="1">
        <v>286.27</v>
      </c>
    </row>
    <row r="93" spans="1:5" ht="24" customHeight="1" x14ac:dyDescent="0.2">
      <c r="A93" s="14" t="s">
        <v>292</v>
      </c>
      <c r="B93" s="14" t="s">
        <v>294</v>
      </c>
      <c r="C93" s="15" t="s">
        <v>52</v>
      </c>
      <c r="D93" s="27" t="s">
        <v>652</v>
      </c>
      <c r="E93" s="1">
        <v>365.06</v>
      </c>
    </row>
    <row r="94" spans="1:5" ht="24" customHeight="1" x14ac:dyDescent="0.2">
      <c r="A94" s="14" t="s">
        <v>295</v>
      </c>
      <c r="B94" s="14" t="s">
        <v>297</v>
      </c>
      <c r="C94" s="15" t="s">
        <v>52</v>
      </c>
      <c r="D94" s="27" t="s">
        <v>653</v>
      </c>
      <c r="E94" s="1">
        <v>348.34</v>
      </c>
    </row>
    <row r="95" spans="1:5" ht="24" customHeight="1" x14ac:dyDescent="0.2">
      <c r="A95" s="14" t="s">
        <v>298</v>
      </c>
      <c r="B95" s="14" t="s">
        <v>300</v>
      </c>
      <c r="C95" s="15" t="s">
        <v>52</v>
      </c>
      <c r="D95" s="27" t="str">
        <f>D93</f>
        <v>Área de forro de gesso</v>
      </c>
      <c r="E95" s="1">
        <v>365.06</v>
      </c>
    </row>
    <row r="96" spans="1:5" ht="24" customHeight="1" x14ac:dyDescent="0.2">
      <c r="A96" s="14" t="s">
        <v>301</v>
      </c>
      <c r="B96" s="14" t="s">
        <v>303</v>
      </c>
      <c r="C96" s="15" t="s">
        <v>52</v>
      </c>
      <c r="D96" s="27"/>
    </row>
    <row r="97" spans="1:6" ht="48" customHeight="1" x14ac:dyDescent="0.2">
      <c r="A97" s="14" t="s">
        <v>304</v>
      </c>
      <c r="B97" s="14" t="s">
        <v>306</v>
      </c>
      <c r="C97" s="15" t="s">
        <v>52</v>
      </c>
      <c r="D97" s="27"/>
    </row>
    <row r="98" spans="1:6" ht="24" customHeight="1" x14ac:dyDescent="0.2">
      <c r="A98" s="9" t="s">
        <v>307</v>
      </c>
      <c r="B98" s="9" t="s">
        <v>308</v>
      </c>
      <c r="C98" s="9"/>
      <c r="D98" s="27"/>
    </row>
    <row r="99" spans="1:6" ht="25.5" x14ac:dyDescent="0.2">
      <c r="A99" s="14" t="s">
        <v>309</v>
      </c>
      <c r="B99" s="14" t="s">
        <v>311</v>
      </c>
      <c r="C99" s="15" t="s">
        <v>182</v>
      </c>
      <c r="D99" s="27"/>
    </row>
    <row r="100" spans="1:6" ht="25.5" x14ac:dyDescent="0.2">
      <c r="A100" s="14" t="s">
        <v>312</v>
      </c>
      <c r="B100" s="14" t="s">
        <v>314</v>
      </c>
      <c r="C100" s="15" t="s">
        <v>182</v>
      </c>
      <c r="D100" s="27" t="s">
        <v>654</v>
      </c>
      <c r="E100" s="1">
        <v>57</v>
      </c>
      <c r="F100" s="1">
        <f>14*4+1</f>
        <v>57</v>
      </c>
    </row>
    <row r="101" spans="1:6" ht="24" customHeight="1" x14ac:dyDescent="0.2">
      <c r="A101" s="14" t="s">
        <v>315</v>
      </c>
      <c r="B101" s="14" t="s">
        <v>317</v>
      </c>
      <c r="C101" s="15" t="s">
        <v>182</v>
      </c>
      <c r="D101" s="27"/>
    </row>
    <row r="102" spans="1:6" ht="36" customHeight="1" x14ac:dyDescent="0.2">
      <c r="A102" s="14" t="s">
        <v>318</v>
      </c>
      <c r="B102" s="14" t="s">
        <v>320</v>
      </c>
      <c r="C102" s="15" t="s">
        <v>182</v>
      </c>
      <c r="D102" s="27" t="s">
        <v>655</v>
      </c>
      <c r="E102" s="1">
        <v>2</v>
      </c>
    </row>
    <row r="103" spans="1:6" ht="36" customHeight="1" x14ac:dyDescent="0.2">
      <c r="A103" s="14" t="s">
        <v>321</v>
      </c>
      <c r="B103" s="14" t="s">
        <v>323</v>
      </c>
      <c r="C103" s="15" t="s">
        <v>182</v>
      </c>
      <c r="D103" s="27" t="s">
        <v>656</v>
      </c>
      <c r="E103" s="1">
        <v>72</v>
      </c>
      <c r="F103" s="1">
        <f>18*4</f>
        <v>72</v>
      </c>
    </row>
    <row r="104" spans="1:6" ht="36" customHeight="1" x14ac:dyDescent="0.2">
      <c r="A104" s="14" t="s">
        <v>324</v>
      </c>
      <c r="B104" s="14" t="s">
        <v>326</v>
      </c>
      <c r="C104" s="15" t="s">
        <v>182</v>
      </c>
      <c r="D104" s="27" t="s">
        <v>657</v>
      </c>
      <c r="E104" s="1">
        <v>4</v>
      </c>
    </row>
    <row r="105" spans="1:6" ht="36" customHeight="1" x14ac:dyDescent="0.2">
      <c r="A105" s="14" t="s">
        <v>327</v>
      </c>
      <c r="B105" s="14" t="s">
        <v>329</v>
      </c>
      <c r="C105" s="15" t="s">
        <v>182</v>
      </c>
      <c r="D105" s="27" t="s">
        <v>658</v>
      </c>
      <c r="E105" s="1">
        <v>16</v>
      </c>
    </row>
    <row r="106" spans="1:6" ht="36" customHeight="1" x14ac:dyDescent="0.2">
      <c r="A106" s="14" t="s">
        <v>330</v>
      </c>
      <c r="B106" s="14" t="s">
        <v>332</v>
      </c>
      <c r="C106" s="15" t="s">
        <v>182</v>
      </c>
      <c r="D106" s="27" t="s">
        <v>659</v>
      </c>
      <c r="E106" s="1">
        <v>1</v>
      </c>
    </row>
    <row r="107" spans="1:6" ht="36" customHeight="1" x14ac:dyDescent="0.2">
      <c r="A107" s="14" t="s">
        <v>333</v>
      </c>
      <c r="B107" s="14" t="s">
        <v>335</v>
      </c>
      <c r="C107" s="15" t="s">
        <v>182</v>
      </c>
      <c r="D107" s="27"/>
    </row>
    <row r="108" spans="1:6" ht="48" customHeight="1" x14ac:dyDescent="0.2">
      <c r="A108" s="14" t="s">
        <v>336</v>
      </c>
      <c r="B108" s="14" t="s">
        <v>338</v>
      </c>
      <c r="C108" s="15" t="s">
        <v>182</v>
      </c>
      <c r="D108" s="27"/>
    </row>
    <row r="109" spans="1:6" ht="36" customHeight="1" x14ac:dyDescent="0.2">
      <c r="A109" s="14" t="s">
        <v>339</v>
      </c>
      <c r="B109" s="14" t="s">
        <v>341</v>
      </c>
      <c r="C109" s="15" t="s">
        <v>60</v>
      </c>
      <c r="D109" s="27"/>
    </row>
    <row r="110" spans="1:6" ht="36" customHeight="1" x14ac:dyDescent="0.2">
      <c r="A110" s="14" t="s">
        <v>342</v>
      </c>
      <c r="B110" s="14" t="s">
        <v>344</v>
      </c>
      <c r="C110" s="15" t="s">
        <v>60</v>
      </c>
      <c r="D110" s="27"/>
    </row>
    <row r="111" spans="1:6" ht="36" customHeight="1" x14ac:dyDescent="0.2">
      <c r="A111" s="14" t="s">
        <v>345</v>
      </c>
      <c r="B111" s="14" t="s">
        <v>347</v>
      </c>
      <c r="C111" s="15" t="s">
        <v>60</v>
      </c>
      <c r="D111" s="27"/>
    </row>
    <row r="112" spans="1:6" ht="36" customHeight="1" x14ac:dyDescent="0.2">
      <c r="A112" s="14" t="s">
        <v>348</v>
      </c>
      <c r="B112" s="14" t="s">
        <v>350</v>
      </c>
      <c r="C112" s="15" t="s">
        <v>60</v>
      </c>
      <c r="D112" s="27"/>
    </row>
    <row r="113" spans="1:5" ht="36" customHeight="1" x14ac:dyDescent="0.2">
      <c r="A113" s="14" t="s">
        <v>351</v>
      </c>
      <c r="B113" s="14" t="s">
        <v>353</v>
      </c>
      <c r="C113" s="15" t="s">
        <v>60</v>
      </c>
      <c r="D113" s="27"/>
    </row>
    <row r="114" spans="1:5" ht="36" customHeight="1" x14ac:dyDescent="0.2">
      <c r="A114" s="14" t="s">
        <v>354</v>
      </c>
      <c r="B114" s="14" t="s">
        <v>356</v>
      </c>
      <c r="C114" s="15" t="s">
        <v>60</v>
      </c>
      <c r="D114" s="28"/>
    </row>
    <row r="115" spans="1:5" ht="36" customHeight="1" x14ac:dyDescent="0.2">
      <c r="A115" s="14" t="s">
        <v>357</v>
      </c>
      <c r="B115" s="14" t="s">
        <v>359</v>
      </c>
      <c r="C115" s="15" t="s">
        <v>60</v>
      </c>
      <c r="D115" s="28"/>
    </row>
    <row r="116" spans="1:5" ht="36" customHeight="1" x14ac:dyDescent="0.2">
      <c r="A116" s="14" t="s">
        <v>360</v>
      </c>
      <c r="B116" s="14" t="s">
        <v>362</v>
      </c>
      <c r="C116" s="15" t="s">
        <v>60</v>
      </c>
      <c r="D116" s="28"/>
    </row>
    <row r="117" spans="1:5" ht="36" customHeight="1" x14ac:dyDescent="0.2">
      <c r="A117" s="14" t="s">
        <v>363</v>
      </c>
      <c r="B117" s="14" t="s">
        <v>365</v>
      </c>
      <c r="C117" s="15" t="s">
        <v>60</v>
      </c>
      <c r="D117" s="27" t="s">
        <v>660</v>
      </c>
      <c r="E117" s="1">
        <v>817.5</v>
      </c>
    </row>
    <row r="118" spans="1:5" ht="36" customHeight="1" x14ac:dyDescent="0.2">
      <c r="A118" s="14" t="s">
        <v>366</v>
      </c>
      <c r="B118" s="14" t="s">
        <v>368</v>
      </c>
      <c r="C118" s="15" t="s">
        <v>60</v>
      </c>
      <c r="D118" s="27" t="s">
        <v>660</v>
      </c>
      <c r="E118" s="1">
        <v>1805.7</v>
      </c>
    </row>
    <row r="119" spans="1:5" ht="36" customHeight="1" x14ac:dyDescent="0.2">
      <c r="A119" s="14" t="s">
        <v>369</v>
      </c>
      <c r="B119" s="14" t="s">
        <v>371</v>
      </c>
      <c r="C119" s="15" t="s">
        <v>60</v>
      </c>
      <c r="D119" s="27" t="s">
        <v>660</v>
      </c>
      <c r="E119" s="1">
        <v>143.69999999999999</v>
      </c>
    </row>
    <row r="120" spans="1:5" ht="36" customHeight="1" x14ac:dyDescent="0.2">
      <c r="A120" s="14" t="s">
        <v>372</v>
      </c>
      <c r="B120" s="14" t="s">
        <v>374</v>
      </c>
      <c r="C120" s="15" t="s">
        <v>60</v>
      </c>
      <c r="D120" s="27" t="s">
        <v>660</v>
      </c>
      <c r="E120" s="1">
        <v>166</v>
      </c>
    </row>
    <row r="121" spans="1:5" ht="36" customHeight="1" x14ac:dyDescent="0.2">
      <c r="A121" s="14" t="s">
        <v>375</v>
      </c>
      <c r="B121" s="14" t="s">
        <v>377</v>
      </c>
      <c r="C121" s="15" t="s">
        <v>60</v>
      </c>
      <c r="D121" s="27"/>
    </row>
    <row r="122" spans="1:5" ht="36" customHeight="1" x14ac:dyDescent="0.2">
      <c r="A122" s="14" t="s">
        <v>378</v>
      </c>
      <c r="B122" s="14" t="s">
        <v>380</v>
      </c>
      <c r="C122" s="15" t="s">
        <v>60</v>
      </c>
      <c r="D122" s="27"/>
    </row>
    <row r="123" spans="1:5" ht="36" customHeight="1" x14ac:dyDescent="0.2">
      <c r="A123" s="14" t="s">
        <v>381</v>
      </c>
      <c r="B123" s="14" t="s">
        <v>383</v>
      </c>
      <c r="C123" s="15" t="s">
        <v>60</v>
      </c>
      <c r="D123" s="27"/>
    </row>
    <row r="124" spans="1:5" ht="36" customHeight="1" x14ac:dyDescent="0.2">
      <c r="A124" s="14" t="s">
        <v>384</v>
      </c>
      <c r="B124" s="14" t="s">
        <v>386</v>
      </c>
      <c r="C124" s="15" t="s">
        <v>182</v>
      </c>
      <c r="D124" s="27"/>
    </row>
    <row r="125" spans="1:5" ht="36" customHeight="1" x14ac:dyDescent="0.2">
      <c r="A125" s="14" t="s">
        <v>387</v>
      </c>
      <c r="B125" s="14" t="s">
        <v>389</v>
      </c>
      <c r="C125" s="15" t="s">
        <v>182</v>
      </c>
      <c r="D125" s="27"/>
    </row>
    <row r="126" spans="1:5" ht="24" customHeight="1" x14ac:dyDescent="0.2">
      <c r="A126" s="14" t="s">
        <v>390</v>
      </c>
      <c r="B126" s="14" t="s">
        <v>392</v>
      </c>
      <c r="C126" s="15" t="s">
        <v>182</v>
      </c>
      <c r="D126" s="27"/>
    </row>
    <row r="127" spans="1:5" ht="24" customHeight="1" x14ac:dyDescent="0.2">
      <c r="A127" s="14" t="s">
        <v>393</v>
      </c>
      <c r="B127" s="14" t="s">
        <v>395</v>
      </c>
      <c r="C127" s="15" t="s">
        <v>182</v>
      </c>
      <c r="D127" s="27"/>
    </row>
    <row r="128" spans="1:5" ht="24" customHeight="1" x14ac:dyDescent="0.2">
      <c r="A128" s="14" t="s">
        <v>396</v>
      </c>
      <c r="B128" s="14" t="s">
        <v>398</v>
      </c>
      <c r="C128" s="15" t="s">
        <v>182</v>
      </c>
      <c r="D128" s="27"/>
    </row>
    <row r="129" spans="1:5" ht="24" customHeight="1" x14ac:dyDescent="0.2">
      <c r="A129" s="14" t="s">
        <v>399</v>
      </c>
      <c r="B129" s="14" t="s">
        <v>401</v>
      </c>
      <c r="C129" s="15" t="s">
        <v>182</v>
      </c>
      <c r="D129" s="27"/>
    </row>
    <row r="130" spans="1:5" ht="24" customHeight="1" x14ac:dyDescent="0.2">
      <c r="A130" s="14" t="s">
        <v>402</v>
      </c>
      <c r="B130" s="14" t="s">
        <v>404</v>
      </c>
      <c r="C130" s="15" t="s">
        <v>182</v>
      </c>
      <c r="D130" s="27"/>
    </row>
    <row r="131" spans="1:5" ht="36" customHeight="1" x14ac:dyDescent="0.2">
      <c r="A131" s="14" t="s">
        <v>405</v>
      </c>
      <c r="B131" s="14" t="s">
        <v>407</v>
      </c>
      <c r="C131" s="15" t="s">
        <v>182</v>
      </c>
      <c r="D131" s="27"/>
    </row>
    <row r="132" spans="1:5" ht="24" customHeight="1" x14ac:dyDescent="0.2">
      <c r="A132" s="14" t="s">
        <v>408</v>
      </c>
      <c r="B132" s="14" t="s">
        <v>410</v>
      </c>
      <c r="C132" s="15" t="s">
        <v>182</v>
      </c>
      <c r="D132" s="27"/>
    </row>
    <row r="133" spans="1:5" ht="36" customHeight="1" x14ac:dyDescent="0.2">
      <c r="A133" s="14" t="s">
        <v>411</v>
      </c>
      <c r="B133" s="14" t="s">
        <v>413</v>
      </c>
      <c r="C133" s="15" t="s">
        <v>182</v>
      </c>
      <c r="D133" s="27"/>
    </row>
    <row r="134" spans="1:5" ht="36" customHeight="1" x14ac:dyDescent="0.2">
      <c r="A134" s="14" t="s">
        <v>414</v>
      </c>
      <c r="B134" s="14" t="s">
        <v>416</v>
      </c>
      <c r="C134" s="15" t="s">
        <v>182</v>
      </c>
      <c r="D134" s="27"/>
    </row>
    <row r="135" spans="1:5" ht="24" customHeight="1" x14ac:dyDescent="0.2">
      <c r="A135" s="9" t="s">
        <v>417</v>
      </c>
      <c r="B135" s="9" t="s">
        <v>418</v>
      </c>
      <c r="C135" s="9"/>
      <c r="D135" s="27"/>
    </row>
    <row r="136" spans="1:5" ht="60" customHeight="1" x14ac:dyDescent="0.2">
      <c r="A136" s="14" t="s">
        <v>419</v>
      </c>
      <c r="B136" s="14" t="s">
        <v>421</v>
      </c>
      <c r="C136" s="15" t="s">
        <v>60</v>
      </c>
      <c r="D136" s="27"/>
    </row>
    <row r="137" spans="1:5" ht="60" customHeight="1" x14ac:dyDescent="0.2">
      <c r="A137" s="14" t="s">
        <v>422</v>
      </c>
      <c r="B137" s="14" t="s">
        <v>424</v>
      </c>
      <c r="C137" s="15" t="s">
        <v>60</v>
      </c>
      <c r="D137" s="27"/>
    </row>
    <row r="138" spans="1:5" ht="60" customHeight="1" x14ac:dyDescent="0.2">
      <c r="A138" s="14" t="s">
        <v>425</v>
      </c>
      <c r="B138" s="14" t="s">
        <v>427</v>
      </c>
      <c r="C138" s="15" t="s">
        <v>60</v>
      </c>
      <c r="D138" s="27"/>
    </row>
    <row r="139" spans="1:5" ht="48" customHeight="1" x14ac:dyDescent="0.2">
      <c r="A139" s="14" t="s">
        <v>428</v>
      </c>
      <c r="B139" s="14" t="s">
        <v>430</v>
      </c>
      <c r="C139" s="15" t="s">
        <v>60</v>
      </c>
      <c r="D139" s="27" t="s">
        <v>547</v>
      </c>
      <c r="E139" s="1">
        <v>73.53</v>
      </c>
    </row>
    <row r="140" spans="1:5" ht="24" customHeight="1" x14ac:dyDescent="0.2">
      <c r="A140" s="14" t="s">
        <v>431</v>
      </c>
      <c r="B140" s="14" t="s">
        <v>433</v>
      </c>
      <c r="C140" s="15" t="s">
        <v>182</v>
      </c>
      <c r="D140" s="27" t="s">
        <v>661</v>
      </c>
      <c r="E140" s="1">
        <v>2</v>
      </c>
    </row>
    <row r="141" spans="1:5" ht="24" customHeight="1" x14ac:dyDescent="0.2">
      <c r="A141" s="14" t="s">
        <v>434</v>
      </c>
      <c r="B141" s="14" t="s">
        <v>436</v>
      </c>
      <c r="C141" s="15" t="s">
        <v>182</v>
      </c>
      <c r="D141" s="27" t="s">
        <v>662</v>
      </c>
      <c r="E141" s="1">
        <v>14</v>
      </c>
    </row>
    <row r="142" spans="1:5" ht="24" customHeight="1" x14ac:dyDescent="0.2">
      <c r="A142" s="14" t="s">
        <v>437</v>
      </c>
      <c r="B142" s="14" t="s">
        <v>439</v>
      </c>
      <c r="C142" s="15" t="s">
        <v>182</v>
      </c>
      <c r="D142" s="27"/>
    </row>
    <row r="143" spans="1:5" ht="24" customHeight="1" x14ac:dyDescent="0.2">
      <c r="A143" s="14" t="s">
        <v>440</v>
      </c>
      <c r="B143" s="14" t="s">
        <v>442</v>
      </c>
      <c r="C143" s="15" t="s">
        <v>182</v>
      </c>
      <c r="D143" s="27"/>
    </row>
    <row r="144" spans="1:5" ht="36" customHeight="1" x14ac:dyDescent="0.2">
      <c r="A144" s="14" t="s">
        <v>443</v>
      </c>
      <c r="B144" s="14" t="s">
        <v>445</v>
      </c>
      <c r="C144" s="15" t="s">
        <v>182</v>
      </c>
      <c r="D144" s="27" t="s">
        <v>659</v>
      </c>
      <c r="E144" s="1">
        <v>1</v>
      </c>
    </row>
    <row r="145" spans="1:5" ht="36" customHeight="1" x14ac:dyDescent="0.2">
      <c r="A145" s="14" t="s">
        <v>446</v>
      </c>
      <c r="B145" s="14" t="s">
        <v>448</v>
      </c>
      <c r="C145" s="15" t="s">
        <v>182</v>
      </c>
      <c r="D145" s="27"/>
    </row>
    <row r="146" spans="1:5" ht="36" customHeight="1" x14ac:dyDescent="0.2">
      <c r="A146" s="14" t="s">
        <v>449</v>
      </c>
      <c r="B146" s="14" t="s">
        <v>451</v>
      </c>
      <c r="C146" s="15" t="s">
        <v>182</v>
      </c>
      <c r="D146" s="27"/>
    </row>
    <row r="147" spans="1:5" ht="24" customHeight="1" x14ac:dyDescent="0.2">
      <c r="A147" s="9" t="s">
        <v>452</v>
      </c>
      <c r="B147" s="9" t="s">
        <v>453</v>
      </c>
      <c r="C147" s="9"/>
      <c r="D147" s="27"/>
    </row>
    <row r="148" spans="1:5" ht="60" customHeight="1" x14ac:dyDescent="0.2">
      <c r="A148" s="14" t="s">
        <v>454</v>
      </c>
      <c r="B148" s="14" t="s">
        <v>427</v>
      </c>
      <c r="C148" s="15" t="s">
        <v>60</v>
      </c>
      <c r="D148" s="27"/>
    </row>
    <row r="149" spans="1:5" ht="60" customHeight="1" x14ac:dyDescent="0.2">
      <c r="A149" s="14" t="s">
        <v>455</v>
      </c>
      <c r="B149" s="14" t="s">
        <v>457</v>
      </c>
      <c r="C149" s="15" t="s">
        <v>60</v>
      </c>
      <c r="D149" s="27"/>
    </row>
    <row r="150" spans="1:5" ht="60" customHeight="1" x14ac:dyDescent="0.2">
      <c r="A150" s="14" t="s">
        <v>458</v>
      </c>
      <c r="B150" s="14" t="s">
        <v>460</v>
      </c>
      <c r="C150" s="15" t="s">
        <v>60</v>
      </c>
      <c r="D150" s="27"/>
    </row>
    <row r="151" spans="1:5" ht="60" customHeight="1" x14ac:dyDescent="0.2">
      <c r="A151" s="14" t="s">
        <v>461</v>
      </c>
      <c r="B151" s="14" t="s">
        <v>463</v>
      </c>
      <c r="C151" s="15" t="s">
        <v>60</v>
      </c>
      <c r="D151" s="27" t="s">
        <v>547</v>
      </c>
      <c r="E151" s="1">
        <v>88.09</v>
      </c>
    </row>
    <row r="152" spans="1:5" ht="36" customHeight="1" x14ac:dyDescent="0.2">
      <c r="A152" s="14" t="s">
        <v>464</v>
      </c>
      <c r="B152" s="14" t="s">
        <v>466</v>
      </c>
      <c r="C152" s="15" t="s">
        <v>182</v>
      </c>
      <c r="D152" s="27" t="s">
        <v>663</v>
      </c>
      <c r="E152" s="1">
        <v>7</v>
      </c>
    </row>
    <row r="153" spans="1:5" ht="36" customHeight="1" x14ac:dyDescent="0.2">
      <c r="A153" s="14" t="s">
        <v>467</v>
      </c>
      <c r="B153" s="14" t="s">
        <v>469</v>
      </c>
      <c r="C153" s="15" t="s">
        <v>182</v>
      </c>
      <c r="D153" s="27" t="s">
        <v>664</v>
      </c>
      <c r="E153" s="1">
        <v>11</v>
      </c>
    </row>
    <row r="154" spans="1:5" ht="24" customHeight="1" x14ac:dyDescent="0.2">
      <c r="A154" s="14" t="s">
        <v>470</v>
      </c>
      <c r="B154" s="14" t="s">
        <v>472</v>
      </c>
      <c r="C154" s="15" t="s">
        <v>182</v>
      </c>
      <c r="D154" s="27"/>
    </row>
    <row r="155" spans="1:5" x14ac:dyDescent="0.2">
      <c r="A155" s="9" t="s">
        <v>473</v>
      </c>
      <c r="B155" s="9" t="s">
        <v>474</v>
      </c>
      <c r="C155" s="9"/>
      <c r="D155" s="27"/>
    </row>
    <row r="156" spans="1:5" x14ac:dyDescent="0.2">
      <c r="A156" s="9" t="s">
        <v>475</v>
      </c>
      <c r="B156" s="9" t="s">
        <v>476</v>
      </c>
      <c r="C156" s="9"/>
      <c r="D156" s="27"/>
    </row>
    <row r="157" spans="1:5" ht="36" customHeight="1" x14ac:dyDescent="0.2">
      <c r="A157" s="14" t="s">
        <v>477</v>
      </c>
      <c r="B157" s="14" t="s">
        <v>479</v>
      </c>
      <c r="C157" s="15" t="s">
        <v>182</v>
      </c>
      <c r="D157" s="27" t="s">
        <v>655</v>
      </c>
      <c r="E157" s="1">
        <v>2</v>
      </c>
    </row>
    <row r="158" spans="1:5" ht="36" customHeight="1" x14ac:dyDescent="0.2">
      <c r="A158" s="14" t="s">
        <v>480</v>
      </c>
      <c r="B158" s="14" t="s">
        <v>482</v>
      </c>
      <c r="C158" s="15" t="s">
        <v>182</v>
      </c>
      <c r="D158" s="27"/>
    </row>
    <row r="159" spans="1:5" ht="60" customHeight="1" x14ac:dyDescent="0.2">
      <c r="A159" s="14" t="s">
        <v>483</v>
      </c>
      <c r="B159" s="14" t="s">
        <v>485</v>
      </c>
      <c r="C159" s="15" t="s">
        <v>182</v>
      </c>
      <c r="D159" s="27" t="s">
        <v>665</v>
      </c>
      <c r="E159" s="1">
        <v>2</v>
      </c>
    </row>
    <row r="160" spans="1:5" ht="36" customHeight="1" x14ac:dyDescent="0.2">
      <c r="A160" s="14" t="s">
        <v>486</v>
      </c>
      <c r="B160" s="14" t="s">
        <v>488</v>
      </c>
      <c r="C160" s="15" t="s">
        <v>182</v>
      </c>
      <c r="D160" s="27" t="s">
        <v>665</v>
      </c>
      <c r="E160" s="1">
        <v>2</v>
      </c>
    </row>
    <row r="161" spans="1:5" ht="24" customHeight="1" x14ac:dyDescent="0.2">
      <c r="A161" s="14" t="s">
        <v>489</v>
      </c>
      <c r="B161" s="14" t="s">
        <v>491</v>
      </c>
      <c r="C161" s="15" t="s">
        <v>182</v>
      </c>
      <c r="D161" s="27" t="s">
        <v>665</v>
      </c>
      <c r="E161" s="1">
        <v>2</v>
      </c>
    </row>
    <row r="162" spans="1:5" ht="36" customHeight="1" x14ac:dyDescent="0.2">
      <c r="A162" s="14" t="s">
        <v>492</v>
      </c>
      <c r="B162" s="14" t="s">
        <v>494</v>
      </c>
      <c r="C162" s="15" t="s">
        <v>182</v>
      </c>
      <c r="D162" s="27"/>
    </row>
    <row r="163" spans="1:5" x14ac:dyDescent="0.2">
      <c r="A163" s="9" t="s">
        <v>495</v>
      </c>
      <c r="B163" s="9" t="s">
        <v>496</v>
      </c>
      <c r="C163" s="9"/>
      <c r="D163" s="27"/>
    </row>
    <row r="164" spans="1:5" ht="24" customHeight="1" x14ac:dyDescent="0.2">
      <c r="A164" s="14" t="s">
        <v>497</v>
      </c>
      <c r="B164" s="14" t="s">
        <v>499</v>
      </c>
      <c r="C164" s="15" t="s">
        <v>182</v>
      </c>
      <c r="D164" s="27" t="s">
        <v>665</v>
      </c>
      <c r="E164" s="1">
        <v>2</v>
      </c>
    </row>
    <row r="165" spans="1:5" ht="36" customHeight="1" x14ac:dyDescent="0.2">
      <c r="A165" s="14" t="s">
        <v>500</v>
      </c>
      <c r="B165" s="14" t="s">
        <v>482</v>
      </c>
      <c r="C165" s="15" t="s">
        <v>182</v>
      </c>
      <c r="D165" s="27"/>
    </row>
    <row r="166" spans="1:5" ht="36" customHeight="1" x14ac:dyDescent="0.2">
      <c r="A166" s="14" t="s">
        <v>501</v>
      </c>
      <c r="B166" s="14" t="s">
        <v>503</v>
      </c>
      <c r="C166" s="15" t="s">
        <v>182</v>
      </c>
      <c r="D166" s="27" t="s">
        <v>666</v>
      </c>
      <c r="E166" s="1">
        <v>3</v>
      </c>
    </row>
    <row r="167" spans="1:5" ht="36" customHeight="1" x14ac:dyDescent="0.2">
      <c r="A167" s="14" t="s">
        <v>504</v>
      </c>
      <c r="B167" s="14" t="s">
        <v>488</v>
      </c>
      <c r="C167" s="15" t="s">
        <v>182</v>
      </c>
      <c r="D167" s="27" t="s">
        <v>666</v>
      </c>
      <c r="E167" s="1">
        <v>3</v>
      </c>
    </row>
    <row r="168" spans="1:5" ht="24" customHeight="1" x14ac:dyDescent="0.2">
      <c r="A168" s="14" t="s">
        <v>505</v>
      </c>
      <c r="B168" s="14" t="s">
        <v>491</v>
      </c>
      <c r="C168" s="15" t="s">
        <v>182</v>
      </c>
      <c r="D168" s="27" t="s">
        <v>659</v>
      </c>
      <c r="E168" s="1">
        <v>1</v>
      </c>
    </row>
    <row r="169" spans="1:5" ht="24" customHeight="1" x14ac:dyDescent="0.2">
      <c r="A169" s="14" t="s">
        <v>506</v>
      </c>
      <c r="B169" s="14" t="s">
        <v>508</v>
      </c>
      <c r="C169" s="15" t="s">
        <v>182</v>
      </c>
      <c r="D169" s="27" t="s">
        <v>667</v>
      </c>
      <c r="E169" s="1">
        <v>2</v>
      </c>
    </row>
    <row r="170" spans="1:5" x14ac:dyDescent="0.2">
      <c r="A170" s="9" t="s">
        <v>509</v>
      </c>
      <c r="B170" s="9" t="s">
        <v>510</v>
      </c>
      <c r="C170" s="9"/>
      <c r="D170" s="27"/>
    </row>
    <row r="171" spans="1:5" ht="48" customHeight="1" x14ac:dyDescent="0.2">
      <c r="A171" s="14" t="s">
        <v>511</v>
      </c>
      <c r="B171" s="14" t="s">
        <v>513</v>
      </c>
      <c r="C171" s="15" t="s">
        <v>182</v>
      </c>
      <c r="D171" s="27" t="s">
        <v>666</v>
      </c>
      <c r="E171" s="1">
        <v>3</v>
      </c>
    </row>
    <row r="172" spans="1:5" ht="36" customHeight="1" x14ac:dyDescent="0.2">
      <c r="A172" s="14" t="s">
        <v>514</v>
      </c>
      <c r="B172" s="14" t="s">
        <v>482</v>
      </c>
      <c r="C172" s="15" t="s">
        <v>182</v>
      </c>
      <c r="D172" s="27"/>
    </row>
    <row r="173" spans="1:5" ht="50.25" customHeight="1" x14ac:dyDescent="0.2">
      <c r="A173" s="14" t="s">
        <v>515</v>
      </c>
      <c r="B173" s="14" t="s">
        <v>485</v>
      </c>
      <c r="C173" s="15" t="s">
        <v>182</v>
      </c>
      <c r="D173" s="27" t="s">
        <v>667</v>
      </c>
      <c r="E173" s="1">
        <v>2</v>
      </c>
    </row>
    <row r="174" spans="1:5" ht="36" customHeight="1" x14ac:dyDescent="0.2">
      <c r="A174" s="14" t="s">
        <v>516</v>
      </c>
      <c r="B174" s="14" t="s">
        <v>488</v>
      </c>
      <c r="C174" s="15" t="s">
        <v>182</v>
      </c>
      <c r="D174" s="27" t="s">
        <v>667</v>
      </c>
      <c r="E174" s="1">
        <v>2</v>
      </c>
    </row>
    <row r="175" spans="1:5" ht="36" customHeight="1" x14ac:dyDescent="0.2">
      <c r="A175" s="14" t="s">
        <v>517</v>
      </c>
      <c r="B175" s="14" t="s">
        <v>519</v>
      </c>
      <c r="C175" s="15" t="s">
        <v>182</v>
      </c>
      <c r="D175" s="27" t="s">
        <v>666</v>
      </c>
      <c r="E175" s="1">
        <v>3</v>
      </c>
    </row>
    <row r="176" spans="1:5" ht="24" customHeight="1" x14ac:dyDescent="0.2">
      <c r="A176" s="14" t="s">
        <v>520</v>
      </c>
      <c r="B176" s="14" t="s">
        <v>491</v>
      </c>
      <c r="C176" s="15" t="s">
        <v>182</v>
      </c>
      <c r="D176" s="27" t="s">
        <v>667</v>
      </c>
      <c r="E176" s="1">
        <v>2</v>
      </c>
    </row>
    <row r="177" spans="1:6" ht="24" customHeight="1" x14ac:dyDescent="0.2">
      <c r="A177" s="14" t="s">
        <v>521</v>
      </c>
      <c r="B177" s="14" t="s">
        <v>508</v>
      </c>
      <c r="C177" s="15" t="s">
        <v>182</v>
      </c>
      <c r="D177" s="27" t="s">
        <v>667</v>
      </c>
      <c r="E177" s="1">
        <v>2</v>
      </c>
    </row>
    <row r="178" spans="1:6" ht="36" customHeight="1" x14ac:dyDescent="0.2">
      <c r="A178" s="14" t="s">
        <v>522</v>
      </c>
      <c r="B178" s="14" t="s">
        <v>479</v>
      </c>
      <c r="C178" s="15" t="s">
        <v>182</v>
      </c>
      <c r="D178" s="27" t="s">
        <v>667</v>
      </c>
      <c r="E178" s="1">
        <v>2</v>
      </c>
    </row>
    <row r="179" spans="1:6" ht="36" customHeight="1" x14ac:dyDescent="0.2">
      <c r="A179" s="14" t="s">
        <v>523</v>
      </c>
      <c r="B179" s="14" t="s">
        <v>503</v>
      </c>
      <c r="C179" s="15" t="s">
        <v>182</v>
      </c>
      <c r="D179" s="27" t="s">
        <v>666</v>
      </c>
      <c r="E179" s="1">
        <v>3</v>
      </c>
    </row>
    <row r="180" spans="1:6" ht="36" customHeight="1" x14ac:dyDescent="0.2">
      <c r="A180" s="14" t="s">
        <v>524</v>
      </c>
      <c r="B180" s="14" t="s">
        <v>494</v>
      </c>
      <c r="C180" s="15" t="s">
        <v>182</v>
      </c>
      <c r="D180" s="27"/>
    </row>
    <row r="181" spans="1:6" x14ac:dyDescent="0.2">
      <c r="A181" s="9" t="s">
        <v>525</v>
      </c>
      <c r="B181" s="9" t="s">
        <v>526</v>
      </c>
      <c r="C181" s="9"/>
      <c r="D181" s="27"/>
    </row>
    <row r="182" spans="1:6" ht="41.25" customHeight="1" x14ac:dyDescent="0.2">
      <c r="A182" s="14" t="s">
        <v>527</v>
      </c>
      <c r="B182" s="14" t="s">
        <v>529</v>
      </c>
      <c r="C182" s="15" t="s">
        <v>52</v>
      </c>
      <c r="D182" s="28" t="s">
        <v>668</v>
      </c>
      <c r="E182" s="1">
        <v>18.850000000000001</v>
      </c>
      <c r="F182" s="1">
        <f>(2.2+2.18)*0.5+ 0.55*(3.55+ 1.65+3.48+ 2.26+3.12+ 0.5+1.84+1.48+1.48+2.2+4.6+3.3)+0.96*0.48</f>
        <v>18.8538</v>
      </c>
    </row>
    <row r="183" spans="1:6" ht="48" customHeight="1" x14ac:dyDescent="0.2">
      <c r="A183" s="14" t="s">
        <v>530</v>
      </c>
      <c r="B183" s="14" t="s">
        <v>532</v>
      </c>
      <c r="C183" s="15" t="s">
        <v>182</v>
      </c>
      <c r="D183" s="27"/>
    </row>
    <row r="184" spans="1:6" ht="48" customHeight="1" x14ac:dyDescent="0.2">
      <c r="A184" s="14" t="s">
        <v>533</v>
      </c>
      <c r="B184" s="14" t="s">
        <v>532</v>
      </c>
      <c r="C184" s="15" t="s">
        <v>182</v>
      </c>
      <c r="D184" s="27"/>
    </row>
    <row r="185" spans="1:6" ht="24" customHeight="1" x14ac:dyDescent="0.2">
      <c r="A185" s="14" t="s">
        <v>534</v>
      </c>
      <c r="B185" s="14" t="s">
        <v>536</v>
      </c>
      <c r="C185" s="15" t="s">
        <v>182</v>
      </c>
      <c r="D185" s="27"/>
    </row>
    <row r="186" spans="1:6" ht="36" customHeight="1" x14ac:dyDescent="0.2">
      <c r="A186" s="14" t="s">
        <v>537</v>
      </c>
      <c r="B186" s="14" t="s">
        <v>539</v>
      </c>
      <c r="C186" s="15" t="s">
        <v>182</v>
      </c>
      <c r="D186" s="27" t="s">
        <v>669</v>
      </c>
      <c r="E186" s="1">
        <v>9</v>
      </c>
    </row>
    <row r="187" spans="1:6" x14ac:dyDescent="0.2">
      <c r="A187" s="40">
        <f>'[1]BM 04'!A200</f>
        <v>18</v>
      </c>
      <c r="B187" s="41" t="str">
        <f>'[1]BM 04'!D200</f>
        <v>SERVIÇOS EXTRA PLANILHA ORÇAMENTÁRIA</v>
      </c>
      <c r="C187" s="40"/>
      <c r="D187" s="27"/>
    </row>
    <row r="188" spans="1:6" ht="38.25" x14ac:dyDescent="0.2">
      <c r="A188" s="40" t="str">
        <f>'[1]BM 05'!A201</f>
        <v>18.1</v>
      </c>
      <c r="B188" s="42" t="str">
        <f>'[1]BM 05'!D201</f>
        <v>EXECUÇÃO DE PASSEIO (CALÇADA) OU PISO DE CONCRETO COM CONCRETO MOLDADO IN LOCO, USINADO, ACABAMENTO CONVENCIONAL, ESPESSURA 6 CM, ARMADO. AF_07/2016</v>
      </c>
      <c r="C188" s="43" t="str">
        <f>'[1]BM 05'!E201</f>
        <v>m²</v>
      </c>
      <c r="D188" s="27"/>
    </row>
    <row r="189" spans="1:6" ht="25.5" x14ac:dyDescent="0.2">
      <c r="A189" s="40" t="str">
        <f>'[1]BM 05'!A202</f>
        <v>18.2</v>
      </c>
      <c r="B189" s="42" t="str">
        <f>'[1]BM 05'!D202</f>
        <v>FORRO EM PLACAS DE GESSO, PARA AMBIENTES COMERCIAIS. AF_05/2017_P</v>
      </c>
      <c r="C189" s="43" t="str">
        <f>'[1]BM 05'!E202</f>
        <v>m²</v>
      </c>
      <c r="D189" s="27" t="s">
        <v>670</v>
      </c>
      <c r="E189" s="1">
        <v>365.06</v>
      </c>
    </row>
    <row r="190" spans="1:6" ht="25.5" x14ac:dyDescent="0.2">
      <c r="A190" s="40" t="str">
        <f>'[1]BM 05'!A203</f>
        <v>18.3</v>
      </c>
      <c r="B190" s="42" t="str">
        <f>'[1]BM 05'!D203</f>
        <v>APLICAÇÃO E LIXAMENTO DE MASSA LÁTEX EM PAREDES, DUAS DEMÃOS. AF_06/2014</v>
      </c>
      <c r="C190" s="43" t="str">
        <f>'[1]BM 05'!E203</f>
        <v>m²</v>
      </c>
      <c r="D190" s="27" t="s">
        <v>671</v>
      </c>
      <c r="E190" s="1">
        <v>348.34</v>
      </c>
    </row>
    <row r="191" spans="1:6" ht="38.25" x14ac:dyDescent="0.2">
      <c r="A191" s="40" t="str">
        <f>'[1]BM 05'!A204</f>
        <v>18.4</v>
      </c>
      <c r="B191" s="42" t="str">
        <f>'[1]BM 05'!D204</f>
        <v>FECHADURA DE EMBUTIR COM CILINDRO, EXTERNA, COMPLETA, ACABAMENTO PADRÃO POPULAR, INCLUSO EXECUÇÃO DE FURO - FORNECIMENTO E INSTALAÇÃO. AF_12/2019</v>
      </c>
      <c r="C191" s="43" t="str">
        <f>'[1]BM 05'!E204</f>
        <v>Und</v>
      </c>
      <c r="D191" s="27"/>
    </row>
    <row r="192" spans="1:6" ht="25.5" x14ac:dyDescent="0.2">
      <c r="A192" s="40" t="str">
        <f>'[1]BM 05'!A205</f>
        <v>18.5</v>
      </c>
      <c r="B192" s="52" t="str">
        <f>'[1]BM 05'!D205</f>
        <v>INSTALAÇÃO DE VIDRO LISO INCOLOR, E = 3 MM, EM ESQUADRIA DE ALUMÍNIO OU PVC, FIXADO COM BAGUETE. AF_01/2021_P</v>
      </c>
      <c r="C192" s="53" t="str">
        <f>'[1]BM 05'!E205</f>
        <v>m²</v>
      </c>
      <c r="D192" s="54" t="s">
        <v>672</v>
      </c>
      <c r="E192" s="1">
        <v>-12.12</v>
      </c>
    </row>
    <row r="193" spans="1:5" ht="25.5" x14ac:dyDescent="0.2">
      <c r="A193" s="40" t="str">
        <f>'[1]BM 05'!A206</f>
        <v>18.6</v>
      </c>
      <c r="B193" s="52" t="str">
        <f>'[1]BM 05'!D206</f>
        <v xml:space="preserve">	Janela de alumínio tipo maxim-ar, com vidros, batente e ferragens. exclusive alizar, acabamento e contramarco. fornecimento e instalação. af_12/2019</v>
      </c>
      <c r="C193" s="53" t="str">
        <f>'[1]BM 05'!E206</f>
        <v>m²</v>
      </c>
      <c r="D193" s="54" t="s">
        <v>673</v>
      </c>
      <c r="E193" s="1">
        <v>12.12</v>
      </c>
    </row>
    <row r="194" spans="1:5" x14ac:dyDescent="0.2">
      <c r="A194" s="40" t="str">
        <f>'[1]BM 05'!A207</f>
        <v>18.7</v>
      </c>
      <c r="B194" s="42" t="str">
        <f>'[1]BM 05'!D207</f>
        <v>Rufo de concreto armado fck=20mpa l=30cm e h=5cm</v>
      </c>
      <c r="C194" s="43" t="str">
        <f>'[1]BM 05'!E207</f>
        <v>m</v>
      </c>
      <c r="D194" s="27"/>
    </row>
    <row r="195" spans="1:5" ht="38.25" x14ac:dyDescent="0.2">
      <c r="A195" s="40" t="str">
        <f>'[1]BM 05'!A208</f>
        <v>18.8</v>
      </c>
      <c r="B195" s="42" t="str">
        <f>'[1]BM 05'!D208</f>
        <v>REGISTRO DE PRESSÃO BRUTO, LATÃO, ROSCÁVEL, 3/4", COM ACABAMENTO E CANOPLA CROMADOS - FORNECIMENTO E INSTALAÇÃO. AF_08/2021</v>
      </c>
      <c r="C195" s="43" t="str">
        <f>'[1]BM 05'!E208</f>
        <v>Und</v>
      </c>
      <c r="D195" s="27" t="s">
        <v>657</v>
      </c>
      <c r="E195" s="1">
        <v>4</v>
      </c>
    </row>
    <row r="196" spans="1:5" ht="25.5" x14ac:dyDescent="0.2">
      <c r="A196" s="40" t="str">
        <f>'[1]BM 05'!A209</f>
        <v>18.9</v>
      </c>
      <c r="B196" s="42" t="str">
        <f>'[1]BM 05'!D209</f>
        <v>APLICAÇÃO DE FUNDO SELADOR ACRÍLICO EM PAREDES, UMA DEMÃO. AF_06/2014</v>
      </c>
      <c r="C196" s="43" t="str">
        <f>'[1]BM 05'!E209</f>
        <v>m²</v>
      </c>
      <c r="D196" s="27" t="s">
        <v>674</v>
      </c>
      <c r="E196" s="1">
        <v>634.61</v>
      </c>
    </row>
    <row r="197" spans="1:5" ht="25.5" x14ac:dyDescent="0.2">
      <c r="A197" s="40" t="str">
        <f>'[1]BM 05'!A210</f>
        <v>18.10</v>
      </c>
      <c r="B197" s="42" t="str">
        <f>'[1]BM 05'!D210</f>
        <v>APLICAÇÃO DE LONA PLÁSTICA PARA EXECUÇÃO DE PAVIMENTOS DE CONCRETO. AF_11/2017</v>
      </c>
      <c r="C197" s="43" t="str">
        <f>'[1]BM 05'!E210</f>
        <v>m²</v>
      </c>
      <c r="D197" s="27"/>
    </row>
    <row r="198" spans="1:5" ht="38.25" x14ac:dyDescent="0.2">
      <c r="A198" s="40" t="str">
        <f>'[1]BM 05'!A211</f>
        <v>18.11</v>
      </c>
      <c r="B198" s="42" t="str">
        <f>'[1]BM 05'!D211</f>
        <v>PORTA EM ALUMÍNIO DE ABRIR TIPO VENEZIANA COM GUARNIÇÃO, FIXAÇÃO COM PARAFUSOS - FORNECIMENTO E INSTALAÇÃO. AF_12/2019</v>
      </c>
      <c r="C198" s="43" t="str">
        <f>'[1]BM 05'!E211</f>
        <v>m²</v>
      </c>
      <c r="D198" s="27"/>
    </row>
    <row r="199" spans="1:5" ht="38.25" x14ac:dyDescent="0.2">
      <c r="A199" s="40" t="str">
        <f>'[1]BM 05'!A212</f>
        <v>18.12</v>
      </c>
      <c r="B199" s="42" t="str">
        <f>'[1]BM 05'!D212</f>
        <v>CUBA DE EMBUTIR DE AÇO INOXIDÁVEL MÉDIA, INCLUSO VÁLVULA TIPO AMERICANA EM METAL CROMADO E SIFÃO FLEXÍVEL EM PVC - FORNECIMENTO E INSTALAÇÃO. AF_01/2020</v>
      </c>
      <c r="C199" s="43" t="str">
        <f>'[1]BM 05'!E212</f>
        <v>unid</v>
      </c>
      <c r="D199" s="55" t="s">
        <v>675</v>
      </c>
      <c r="E199" s="1">
        <v>9</v>
      </c>
    </row>
  </sheetData>
  <mergeCells count="5">
    <mergeCell ref="A1:D2"/>
    <mergeCell ref="A3:A4"/>
    <mergeCell ref="B3:B4"/>
    <mergeCell ref="C3:C4"/>
    <mergeCell ref="D3:D4"/>
  </mergeCells>
  <pageMargins left="0.23622047244094491" right="0.23622047244094491" top="0.74803149606299213" bottom="0.74803149606299213" header="0.31496062992125984" footer="0.31496062992125984"/>
  <pageSetup paperSize="9" scale="58" fitToHeight="0" orientation="portrait" r:id="rId1"/>
  <rowBreaks count="1" manualBreakCount="1">
    <brk id="148" max="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E2335-8895-4C00-83F1-340E1F3A114D}">
  <sheetPr>
    <pageSetUpPr fitToPage="1"/>
  </sheetPr>
  <dimension ref="A2:S215"/>
  <sheetViews>
    <sheetView view="pageBreakPreview" topLeftCell="A206" zoomScale="80" zoomScaleNormal="80" zoomScaleSheetLayoutView="80" workbookViewId="0">
      <selection activeCell="E14" sqref="E14:J14"/>
    </sheetView>
  </sheetViews>
  <sheetFormatPr defaultColWidth="10" defaultRowHeight="14.25" x14ac:dyDescent="0.2"/>
  <cols>
    <col min="1" max="1" width="8.28515625" style="1" customWidth="1"/>
    <col min="2" max="2" width="9" style="25" customWidth="1"/>
    <col min="3" max="3" width="7.7109375" style="1" bestFit="1" customWidth="1"/>
    <col min="4" max="4" width="68.5703125" style="1" bestFit="1" customWidth="1"/>
    <col min="5" max="5" width="5.140625" style="1" bestFit="1" customWidth="1"/>
    <col min="6" max="6" width="7.85546875" style="1" bestFit="1" customWidth="1"/>
    <col min="7" max="7" width="8.7109375" style="1" customWidth="1"/>
    <col min="8" max="8" width="11" style="1" bestFit="1" customWidth="1"/>
    <col min="9" max="9" width="10.85546875" style="1" bestFit="1" customWidth="1"/>
    <col min="10" max="10" width="10.7109375" style="1" customWidth="1"/>
    <col min="11" max="11" width="14.28515625" style="1" customWidth="1"/>
    <col min="12" max="12" width="12.42578125" style="1" customWidth="1"/>
    <col min="13" max="13" width="14.42578125" style="1" customWidth="1"/>
    <col min="14" max="14" width="14.28515625" style="1" customWidth="1"/>
    <col min="15" max="15" width="10.85546875" style="1" customWidth="1"/>
    <col min="16" max="16" width="15.85546875" style="1" customWidth="1"/>
    <col min="17" max="17" width="10" style="1" customWidth="1"/>
    <col min="18" max="16384" width="10" style="1"/>
  </cols>
  <sheetData>
    <row r="2" spans="1:18" ht="15" customHeight="1" x14ac:dyDescent="0.2">
      <c r="A2" s="56" t="s">
        <v>0</v>
      </c>
      <c r="B2" s="56"/>
      <c r="C2" s="56"/>
      <c r="D2" s="56"/>
      <c r="E2" s="56"/>
      <c r="F2" s="56"/>
      <c r="G2" s="56"/>
      <c r="H2" s="56"/>
      <c r="I2" s="56"/>
      <c r="J2" s="56"/>
      <c r="K2" s="56"/>
      <c r="L2" s="56"/>
      <c r="M2" s="56"/>
      <c r="N2" s="56"/>
      <c r="O2" s="56"/>
      <c r="P2" s="56"/>
      <c r="Q2" s="57"/>
    </row>
    <row r="3" spans="1:18" ht="15" customHeight="1" x14ac:dyDescent="0.2">
      <c r="A3" s="56" t="s">
        <v>1</v>
      </c>
      <c r="B3" s="56"/>
      <c r="C3" s="56"/>
      <c r="D3" s="56"/>
      <c r="E3" s="56"/>
      <c r="F3" s="56"/>
      <c r="G3" s="56"/>
      <c r="H3" s="56"/>
      <c r="I3" s="56"/>
      <c r="J3" s="56"/>
      <c r="K3" s="56"/>
      <c r="L3" s="56"/>
      <c r="M3" s="56"/>
      <c r="N3" s="56"/>
      <c r="O3" s="56"/>
      <c r="P3" s="56"/>
      <c r="Q3" s="57"/>
    </row>
    <row r="4" spans="1:18" ht="15.75" customHeight="1" x14ac:dyDescent="0.2">
      <c r="A4" s="58" t="s">
        <v>2</v>
      </c>
      <c r="B4" s="58"/>
      <c r="C4" s="58"/>
      <c r="D4" s="58"/>
      <c r="E4" s="58"/>
      <c r="F4" s="58"/>
      <c r="G4" s="58"/>
      <c r="H4" s="58"/>
      <c r="I4" s="58"/>
      <c r="J4" s="58"/>
      <c r="K4" s="58"/>
      <c r="L4" s="58"/>
      <c r="M4" s="58"/>
      <c r="N4" s="58"/>
      <c r="O4" s="58"/>
      <c r="P4" s="58"/>
      <c r="Q4" s="59"/>
    </row>
    <row r="5" spans="1:18" ht="15" customHeight="1" x14ac:dyDescent="0.2">
      <c r="A5" s="60" t="s">
        <v>3</v>
      </c>
      <c r="B5" s="60"/>
      <c r="C5" s="60"/>
      <c r="D5" s="2"/>
      <c r="E5" s="60" t="s">
        <v>4</v>
      </c>
      <c r="F5" s="60"/>
      <c r="G5" s="60"/>
      <c r="H5" s="60"/>
      <c r="I5" s="60" t="s">
        <v>5</v>
      </c>
      <c r="J5" s="60"/>
      <c r="K5" s="60"/>
      <c r="L5" s="60"/>
      <c r="M5" s="60"/>
      <c r="N5" s="2" t="s">
        <v>6</v>
      </c>
      <c r="O5" s="60" t="s">
        <v>7</v>
      </c>
      <c r="P5" s="60"/>
      <c r="Q5" s="60"/>
    </row>
    <row r="6" spans="1:18" x14ac:dyDescent="0.2">
      <c r="A6" s="61" t="s">
        <v>8</v>
      </c>
      <c r="B6" s="62"/>
      <c r="C6" s="63"/>
      <c r="D6" s="3"/>
      <c r="E6" s="64">
        <v>44845</v>
      </c>
      <c r="F6" s="65"/>
      <c r="G6" s="65"/>
      <c r="H6" s="65"/>
      <c r="I6" s="66">
        <v>45286</v>
      </c>
      <c r="J6" s="66"/>
      <c r="K6" s="66"/>
      <c r="L6" s="66"/>
      <c r="M6" s="66"/>
      <c r="N6" s="4">
        <v>0.25219999999999998</v>
      </c>
      <c r="O6" s="67">
        <f>I213</f>
        <v>845452.13000000012</v>
      </c>
      <c r="P6" s="67"/>
      <c r="Q6" s="67"/>
    </row>
    <row r="7" spans="1:18" x14ac:dyDescent="0.2">
      <c r="A7" s="60" t="s">
        <v>9</v>
      </c>
      <c r="B7" s="60"/>
      <c r="C7" s="60"/>
      <c r="D7" s="2"/>
      <c r="E7" s="68" t="s">
        <v>10</v>
      </c>
      <c r="F7" s="69"/>
      <c r="G7" s="69"/>
      <c r="H7" s="69"/>
      <c r="I7" s="69"/>
      <c r="J7" s="69"/>
      <c r="K7" s="69"/>
      <c r="L7" s="69"/>
      <c r="M7" s="70"/>
      <c r="N7" s="2" t="s">
        <v>11</v>
      </c>
      <c r="O7" s="60" t="s">
        <v>12</v>
      </c>
      <c r="P7" s="60"/>
      <c r="Q7" s="60"/>
    </row>
    <row r="8" spans="1:18" x14ac:dyDescent="0.2">
      <c r="A8" s="71" t="s">
        <v>13</v>
      </c>
      <c r="B8" s="72"/>
      <c r="C8" s="73"/>
      <c r="D8" s="5"/>
      <c r="E8" s="74" t="s">
        <v>14</v>
      </c>
      <c r="F8" s="75"/>
      <c r="G8" s="75"/>
      <c r="H8" s="75"/>
      <c r="I8" s="75"/>
      <c r="J8" s="75"/>
      <c r="K8" s="75"/>
      <c r="L8" s="75"/>
      <c r="M8" s="75"/>
      <c r="N8" s="6">
        <v>0.87229999999999996</v>
      </c>
      <c r="O8" s="67">
        <v>0</v>
      </c>
      <c r="P8" s="67"/>
      <c r="Q8" s="67"/>
    </row>
    <row r="9" spans="1:18" x14ac:dyDescent="0.2">
      <c r="A9" s="76" t="s">
        <v>15</v>
      </c>
      <c r="B9" s="76"/>
      <c r="C9" s="76"/>
      <c r="D9" s="76"/>
      <c r="E9" s="76" t="s">
        <v>16</v>
      </c>
      <c r="F9" s="76"/>
      <c r="G9" s="76"/>
      <c r="H9" s="76"/>
      <c r="I9" s="76"/>
      <c r="J9" s="76"/>
      <c r="K9" s="76"/>
      <c r="L9" s="76"/>
      <c r="M9" s="76"/>
      <c r="N9" s="76"/>
      <c r="O9" s="60" t="s">
        <v>17</v>
      </c>
      <c r="P9" s="60"/>
      <c r="Q9" s="60"/>
    </row>
    <row r="10" spans="1:18" ht="15.75" customHeight="1" x14ac:dyDescent="0.2">
      <c r="A10" s="77" t="s">
        <v>18</v>
      </c>
      <c r="B10" s="77"/>
      <c r="C10" s="77"/>
      <c r="D10" s="77"/>
      <c r="E10" s="77" t="s">
        <v>19</v>
      </c>
      <c r="F10" s="77"/>
      <c r="G10" s="77"/>
      <c r="H10" s="77"/>
      <c r="I10" s="77"/>
      <c r="J10" s="77"/>
      <c r="K10" s="77"/>
      <c r="L10" s="77"/>
      <c r="M10" s="77"/>
      <c r="N10" s="77"/>
      <c r="O10" s="67">
        <f>O6+O8</f>
        <v>845452.13000000012</v>
      </c>
      <c r="P10" s="67"/>
      <c r="Q10" s="67"/>
    </row>
    <row r="11" spans="1:18" x14ac:dyDescent="0.2">
      <c r="A11" s="76" t="s">
        <v>20</v>
      </c>
      <c r="B11" s="76"/>
      <c r="C11" s="76"/>
      <c r="D11" s="76"/>
      <c r="E11" s="76"/>
      <c r="F11" s="76"/>
      <c r="G11" s="76"/>
      <c r="H11" s="76"/>
      <c r="I11" s="76"/>
      <c r="J11" s="76"/>
      <c r="K11" s="76"/>
      <c r="L11" s="76"/>
      <c r="M11" s="76"/>
      <c r="N11" s="76"/>
      <c r="O11" s="76"/>
      <c r="P11" s="76"/>
      <c r="Q11" s="76"/>
    </row>
    <row r="12" spans="1:18" ht="14.25" customHeight="1" x14ac:dyDescent="0.2">
      <c r="A12" s="74" t="s">
        <v>21</v>
      </c>
      <c r="B12" s="74"/>
      <c r="C12" s="74"/>
      <c r="D12" s="74"/>
      <c r="E12" s="74"/>
      <c r="F12" s="74"/>
      <c r="G12" s="74"/>
      <c r="H12" s="74"/>
      <c r="I12" s="74"/>
      <c r="J12" s="74"/>
      <c r="K12" s="74"/>
      <c r="L12" s="74"/>
      <c r="M12" s="74"/>
      <c r="N12" s="74"/>
      <c r="O12" s="74"/>
      <c r="P12" s="74"/>
      <c r="Q12" s="74"/>
    </row>
    <row r="13" spans="1:18" x14ac:dyDescent="0.2">
      <c r="A13" s="2" t="s">
        <v>22</v>
      </c>
      <c r="B13" s="2"/>
      <c r="C13" s="2" t="s">
        <v>23</v>
      </c>
      <c r="D13" s="2"/>
      <c r="E13" s="78" t="s">
        <v>24</v>
      </c>
      <c r="F13" s="79"/>
      <c r="G13" s="79"/>
      <c r="H13" s="79"/>
      <c r="I13" s="79"/>
      <c r="J13" s="80"/>
      <c r="K13" s="2" t="s">
        <v>25</v>
      </c>
      <c r="L13" s="2"/>
      <c r="M13" s="60" t="s">
        <v>26</v>
      </c>
      <c r="N13" s="60"/>
      <c r="O13" s="60"/>
      <c r="P13" s="60" t="s">
        <v>27</v>
      </c>
      <c r="Q13" s="60"/>
    </row>
    <row r="14" spans="1:18" ht="15.75" customHeight="1" x14ac:dyDescent="0.2">
      <c r="A14" s="81" t="s">
        <v>676</v>
      </c>
      <c r="B14" s="75"/>
      <c r="C14" s="82">
        <f>O213</f>
        <v>39159.64</v>
      </c>
      <c r="D14" s="83"/>
      <c r="E14" s="92" t="s">
        <v>677</v>
      </c>
      <c r="F14" s="93"/>
      <c r="G14" s="93"/>
      <c r="H14" s="93"/>
      <c r="I14" s="93"/>
      <c r="J14" s="94"/>
      <c r="K14" s="85">
        <f>N213</f>
        <v>685239.92</v>
      </c>
      <c r="L14" s="75"/>
      <c r="M14" s="86">
        <f>P213</f>
        <v>724399.55999999994</v>
      </c>
      <c r="N14" s="86"/>
      <c r="O14" s="86"/>
      <c r="P14" s="67">
        <f>O10-M14</f>
        <v>121052.57000000018</v>
      </c>
      <c r="Q14" s="67"/>
      <c r="R14" s="29">
        <f>M14/O6</f>
        <v>0.85681913179401392</v>
      </c>
    </row>
    <row r="15" spans="1:18" ht="15" customHeight="1" x14ac:dyDescent="0.25">
      <c r="A15" s="95"/>
      <c r="B15" s="95"/>
      <c r="C15" s="95"/>
      <c r="D15" s="95"/>
      <c r="E15" s="95"/>
      <c r="F15" s="95"/>
      <c r="G15" s="95"/>
      <c r="H15" s="95"/>
      <c r="I15" s="95"/>
      <c r="J15" s="95"/>
      <c r="K15" s="95"/>
      <c r="L15" s="95"/>
      <c r="M15" s="95"/>
      <c r="N15" s="95"/>
      <c r="O15" s="95"/>
      <c r="P15" s="95"/>
      <c r="Q15" s="95"/>
    </row>
    <row r="16" spans="1:18" ht="14.25" customHeight="1" x14ac:dyDescent="0.2">
      <c r="A16" s="90" t="s">
        <v>30</v>
      </c>
      <c r="B16" s="90" t="s">
        <v>31</v>
      </c>
      <c r="C16" s="90" t="s">
        <v>32</v>
      </c>
      <c r="D16" s="90" t="s">
        <v>33</v>
      </c>
      <c r="E16" s="90" t="s">
        <v>34</v>
      </c>
      <c r="F16" s="96" t="s">
        <v>35</v>
      </c>
      <c r="G16" s="97"/>
      <c r="H16" s="97"/>
      <c r="I16" s="97"/>
      <c r="J16" s="98"/>
      <c r="K16" s="90" t="s">
        <v>36</v>
      </c>
      <c r="L16" s="90"/>
      <c r="M16" s="90"/>
      <c r="N16" s="90" t="s">
        <v>37</v>
      </c>
      <c r="O16" s="90"/>
      <c r="P16" s="90"/>
      <c r="Q16" s="8" t="s">
        <v>38</v>
      </c>
    </row>
    <row r="17" spans="1:18" ht="38.25" x14ac:dyDescent="0.2">
      <c r="A17" s="90"/>
      <c r="B17" s="90"/>
      <c r="C17" s="90"/>
      <c r="D17" s="90"/>
      <c r="E17" s="90"/>
      <c r="F17" s="8" t="s">
        <v>593</v>
      </c>
      <c r="G17" s="8" t="s">
        <v>594</v>
      </c>
      <c r="H17" s="8" t="s">
        <v>40</v>
      </c>
      <c r="I17" s="7" t="s">
        <v>595</v>
      </c>
      <c r="J17" s="7" t="s">
        <v>596</v>
      </c>
      <c r="K17" s="7" t="s">
        <v>42</v>
      </c>
      <c r="L17" s="7" t="s">
        <v>43</v>
      </c>
      <c r="M17" s="7" t="s">
        <v>44</v>
      </c>
      <c r="N17" s="7" t="s">
        <v>42</v>
      </c>
      <c r="O17" s="7" t="s">
        <v>43</v>
      </c>
      <c r="P17" s="7" t="s">
        <v>45</v>
      </c>
      <c r="Q17" s="8"/>
    </row>
    <row r="18" spans="1:18" ht="24" customHeight="1" x14ac:dyDescent="0.2">
      <c r="A18" s="9" t="s">
        <v>46</v>
      </c>
      <c r="B18" s="10"/>
      <c r="C18" s="9"/>
      <c r="D18" s="9" t="s">
        <v>47</v>
      </c>
      <c r="E18" s="9"/>
      <c r="F18" s="11"/>
      <c r="G18" s="11"/>
      <c r="H18" s="9"/>
      <c r="I18" s="12">
        <v>36166.44</v>
      </c>
      <c r="J18" s="12">
        <f>SUM(J19:J22)</f>
        <v>36166.46</v>
      </c>
      <c r="K18" s="12"/>
      <c r="L18" s="12"/>
      <c r="M18" s="12"/>
      <c r="N18" s="12">
        <f>SUM(N19:N22)</f>
        <v>34439.33</v>
      </c>
      <c r="O18" s="12">
        <f t="shared" ref="O18:P18" si="0">SUM(O19:O22)</f>
        <v>0</v>
      </c>
      <c r="P18" s="12">
        <f t="shared" si="0"/>
        <v>34439.33</v>
      </c>
      <c r="Q18" s="13">
        <v>4.2777631892653697E-2</v>
      </c>
      <c r="R18" s="29"/>
    </row>
    <row r="19" spans="1:18" ht="24" customHeight="1" x14ac:dyDescent="0.2">
      <c r="A19" s="14" t="s">
        <v>48</v>
      </c>
      <c r="B19" s="15" t="s">
        <v>49</v>
      </c>
      <c r="C19" s="14" t="s">
        <v>50</v>
      </c>
      <c r="D19" s="14" t="s">
        <v>51</v>
      </c>
      <c r="E19" s="15" t="s">
        <v>52</v>
      </c>
      <c r="F19" s="16">
        <v>2.4900000000000002</v>
      </c>
      <c r="G19" s="17">
        <f>F19</f>
        <v>2.4900000000000002</v>
      </c>
      <c r="H19" s="17">
        <v>289.08</v>
      </c>
      <c r="I19" s="17">
        <v>719.8</v>
      </c>
      <c r="J19" s="17">
        <f>ROUND(G19*H19,2)</f>
        <v>719.81</v>
      </c>
      <c r="K19" s="17">
        <f>'[1]BM 05'!M19</f>
        <v>2.4900000000000002</v>
      </c>
      <c r="L19" s="17">
        <f>'[1]Memória 06'!E6</f>
        <v>0</v>
      </c>
      <c r="M19" s="17">
        <f>K19+L19</f>
        <v>2.4900000000000002</v>
      </c>
      <c r="N19" s="17">
        <f>ROUND(K19*H19,2)</f>
        <v>719.81</v>
      </c>
      <c r="O19" s="17">
        <f>ROUND(L19*H19,2)</f>
        <v>0</v>
      </c>
      <c r="P19" s="17">
        <f>ROUND(M19*H19,2)</f>
        <v>719.81</v>
      </c>
      <c r="Q19" s="18">
        <v>8.513787764660313E-4</v>
      </c>
      <c r="R19" s="32">
        <f>G19-M19</f>
        <v>0</v>
      </c>
    </row>
    <row r="20" spans="1:18" ht="36" customHeight="1" x14ac:dyDescent="0.2">
      <c r="A20" s="14" t="s">
        <v>53</v>
      </c>
      <c r="B20" s="15" t="s">
        <v>54</v>
      </c>
      <c r="C20" s="14" t="s">
        <v>55</v>
      </c>
      <c r="D20" s="14" t="s">
        <v>56</v>
      </c>
      <c r="E20" s="15" t="s">
        <v>52</v>
      </c>
      <c r="F20" s="16">
        <v>12.43</v>
      </c>
      <c r="G20" s="17">
        <f t="shared" ref="G20:G83" si="1">F20</f>
        <v>12.43</v>
      </c>
      <c r="H20" s="17">
        <v>916.39</v>
      </c>
      <c r="I20" s="17">
        <v>11390.72</v>
      </c>
      <c r="J20" s="17">
        <f t="shared" ref="J20:J83" si="2">ROUND(G20*H20,2)</f>
        <v>11390.73</v>
      </c>
      <c r="K20" s="17">
        <f>'[1]BM 05'!M20</f>
        <v>12</v>
      </c>
      <c r="L20" s="17">
        <f>'[1]Memória 06'!E7</f>
        <v>0</v>
      </c>
      <c r="M20" s="17">
        <f t="shared" ref="M20:M83" si="3">K20+L20</f>
        <v>12</v>
      </c>
      <c r="N20" s="17">
        <f t="shared" ref="N20:N83" si="4">ROUND(K20*H20,2)</f>
        <v>10996.68</v>
      </c>
      <c r="O20" s="17">
        <f t="shared" ref="O20:O83" si="5">ROUND(L20*H20,2)</f>
        <v>0</v>
      </c>
      <c r="P20" s="17">
        <f t="shared" ref="P20:P83" si="6">ROUND(M20*H20,2)</f>
        <v>10996.68</v>
      </c>
      <c r="Q20" s="18">
        <v>1.3472933115680956E-2</v>
      </c>
      <c r="R20" s="32">
        <f t="shared" ref="R20:R83" si="7">G20-M20</f>
        <v>0.42999999999999972</v>
      </c>
    </row>
    <row r="21" spans="1:18" ht="36" customHeight="1" x14ac:dyDescent="0.2">
      <c r="A21" s="14" t="s">
        <v>57</v>
      </c>
      <c r="B21" s="15" t="s">
        <v>58</v>
      </c>
      <c r="C21" s="14" t="s">
        <v>55</v>
      </c>
      <c r="D21" s="14" t="s">
        <v>59</v>
      </c>
      <c r="E21" s="15" t="s">
        <v>60</v>
      </c>
      <c r="F21" s="16">
        <v>101.16</v>
      </c>
      <c r="G21" s="17">
        <f t="shared" si="1"/>
        <v>101.16</v>
      </c>
      <c r="H21" s="17">
        <v>56.14</v>
      </c>
      <c r="I21" s="17">
        <v>5679.12</v>
      </c>
      <c r="J21" s="17">
        <f t="shared" si="2"/>
        <v>5679.12</v>
      </c>
      <c r="K21" s="17">
        <f>'[1]BM 05'!M21</f>
        <v>101.16000000000003</v>
      </c>
      <c r="L21" s="17">
        <f>'[1]Memória 06'!E8</f>
        <v>0</v>
      </c>
      <c r="M21" s="17">
        <f t="shared" si="3"/>
        <v>101.16000000000003</v>
      </c>
      <c r="N21" s="17">
        <f t="shared" si="4"/>
        <v>5679.12</v>
      </c>
      <c r="O21" s="17">
        <f t="shared" si="5"/>
        <v>0</v>
      </c>
      <c r="P21" s="17">
        <f t="shared" si="6"/>
        <v>5679.12</v>
      </c>
      <c r="Q21" s="18">
        <v>6.7172579008110134E-3</v>
      </c>
      <c r="R21" s="32">
        <f t="shared" si="7"/>
        <v>0</v>
      </c>
    </row>
    <row r="22" spans="1:18" ht="24" customHeight="1" x14ac:dyDescent="0.2">
      <c r="A22" s="14" t="s">
        <v>61</v>
      </c>
      <c r="B22" s="15" t="s">
        <v>62</v>
      </c>
      <c r="C22" s="14" t="s">
        <v>55</v>
      </c>
      <c r="D22" s="14" t="s">
        <v>63</v>
      </c>
      <c r="E22" s="15" t="s">
        <v>64</v>
      </c>
      <c r="F22" s="16">
        <v>240</v>
      </c>
      <c r="G22" s="17">
        <f t="shared" si="1"/>
        <v>240</v>
      </c>
      <c r="H22" s="17">
        <v>76.569999999999993</v>
      </c>
      <c r="I22" s="17">
        <v>18376.8</v>
      </c>
      <c r="J22" s="17">
        <f t="shared" si="2"/>
        <v>18376.8</v>
      </c>
      <c r="K22" s="17">
        <f>'[1]BM 05'!M22</f>
        <v>222.59</v>
      </c>
      <c r="L22" s="17">
        <f>'[1]Memória 06'!E9</f>
        <v>0</v>
      </c>
      <c r="M22" s="17">
        <f t="shared" si="3"/>
        <v>222.59</v>
      </c>
      <c r="N22" s="17">
        <f t="shared" si="4"/>
        <v>17043.72</v>
      </c>
      <c r="O22" s="17">
        <f t="shared" si="5"/>
        <v>0</v>
      </c>
      <c r="P22" s="17">
        <f t="shared" si="6"/>
        <v>17043.72</v>
      </c>
      <c r="Q22" s="18">
        <v>2.1736062099695697E-2</v>
      </c>
      <c r="R22" s="32">
        <f t="shared" si="7"/>
        <v>17.409999999999997</v>
      </c>
    </row>
    <row r="23" spans="1:18" ht="24" customHeight="1" x14ac:dyDescent="0.2">
      <c r="A23" s="9" t="s">
        <v>65</v>
      </c>
      <c r="B23" s="10"/>
      <c r="C23" s="9"/>
      <c r="D23" s="9" t="s">
        <v>66</v>
      </c>
      <c r="E23" s="9"/>
      <c r="F23" s="11"/>
      <c r="G23" s="17"/>
      <c r="H23" s="9"/>
      <c r="I23" s="12">
        <v>4491.2299999999996</v>
      </c>
      <c r="J23" s="20">
        <f>SUM(J24:J25)</f>
        <v>4491.2300000000005</v>
      </c>
      <c r="K23" s="17">
        <f>'[1]BM 05'!M23</f>
        <v>0</v>
      </c>
      <c r="L23" s="17">
        <f>'[1]Memória 06'!E10</f>
        <v>0</v>
      </c>
      <c r="M23" s="20"/>
      <c r="N23" s="20">
        <f>SUM(N24:N25)</f>
        <v>4491.2300000000005</v>
      </c>
      <c r="O23" s="20">
        <f t="shared" ref="O23:P23" si="8">SUM(O24:O25)</f>
        <v>0</v>
      </c>
      <c r="P23" s="20">
        <f t="shared" si="8"/>
        <v>4491.2300000000005</v>
      </c>
      <c r="Q23" s="13">
        <v>5.3122227038448645E-3</v>
      </c>
      <c r="R23" s="32">
        <f t="shared" si="7"/>
        <v>0</v>
      </c>
    </row>
    <row r="24" spans="1:18" ht="24" customHeight="1" x14ac:dyDescent="0.2">
      <c r="A24" s="14" t="s">
        <v>67</v>
      </c>
      <c r="B24" s="15" t="s">
        <v>68</v>
      </c>
      <c r="C24" s="14" t="s">
        <v>55</v>
      </c>
      <c r="D24" s="14" t="s">
        <v>69</v>
      </c>
      <c r="E24" s="15" t="s">
        <v>64</v>
      </c>
      <c r="F24" s="16">
        <v>28.88</v>
      </c>
      <c r="G24" s="17">
        <f t="shared" si="1"/>
        <v>28.88</v>
      </c>
      <c r="H24" s="17">
        <v>28.13</v>
      </c>
      <c r="I24" s="17">
        <v>812.39</v>
      </c>
      <c r="J24" s="17">
        <f t="shared" si="2"/>
        <v>812.39</v>
      </c>
      <c r="K24" s="17">
        <f>'[1]BM 05'!M24</f>
        <v>28.88</v>
      </c>
      <c r="L24" s="17">
        <f>'[1]Memória 06'!E11</f>
        <v>0</v>
      </c>
      <c r="M24" s="17">
        <f t="shared" si="3"/>
        <v>28.88</v>
      </c>
      <c r="N24" s="17">
        <f t="shared" si="4"/>
        <v>812.39</v>
      </c>
      <c r="O24" s="17">
        <f t="shared" si="5"/>
        <v>0</v>
      </c>
      <c r="P24" s="17">
        <f t="shared" si="6"/>
        <v>812.39</v>
      </c>
      <c r="Q24" s="18">
        <v>9.6089414311369701E-4</v>
      </c>
      <c r="R24" s="32">
        <f t="shared" si="7"/>
        <v>0</v>
      </c>
    </row>
    <row r="25" spans="1:18" ht="24" customHeight="1" x14ac:dyDescent="0.2">
      <c r="A25" s="14" t="s">
        <v>70</v>
      </c>
      <c r="B25" s="15" t="s">
        <v>71</v>
      </c>
      <c r="C25" s="14" t="s">
        <v>55</v>
      </c>
      <c r="D25" s="14" t="s">
        <v>72</v>
      </c>
      <c r="E25" s="15" t="s">
        <v>64</v>
      </c>
      <c r="F25" s="16">
        <v>52.16</v>
      </c>
      <c r="G25" s="17">
        <f t="shared" si="1"/>
        <v>52.16</v>
      </c>
      <c r="H25" s="17">
        <v>70.53</v>
      </c>
      <c r="I25" s="17">
        <v>3678.84</v>
      </c>
      <c r="J25" s="17">
        <f t="shared" si="2"/>
        <v>3678.84</v>
      </c>
      <c r="K25" s="17">
        <f>'[1]BM 05'!M25</f>
        <v>52.16</v>
      </c>
      <c r="L25" s="17">
        <f>'[1]Memória 06'!E12</f>
        <v>0</v>
      </c>
      <c r="M25" s="17">
        <f t="shared" si="3"/>
        <v>52.16</v>
      </c>
      <c r="N25" s="17">
        <f t="shared" si="4"/>
        <v>3678.84</v>
      </c>
      <c r="O25" s="17">
        <f t="shared" si="5"/>
        <v>0</v>
      </c>
      <c r="P25" s="17">
        <f t="shared" si="6"/>
        <v>3678.84</v>
      </c>
      <c r="Q25" s="18">
        <v>4.3513285607311679E-3</v>
      </c>
      <c r="R25" s="32">
        <f t="shared" si="7"/>
        <v>0</v>
      </c>
    </row>
    <row r="26" spans="1:18" ht="24" customHeight="1" x14ac:dyDescent="0.2">
      <c r="A26" s="9" t="s">
        <v>73</v>
      </c>
      <c r="B26" s="10"/>
      <c r="C26" s="9"/>
      <c r="D26" s="9" t="s">
        <v>74</v>
      </c>
      <c r="E26" s="9"/>
      <c r="F26" s="11"/>
      <c r="G26" s="17">
        <f t="shared" si="1"/>
        <v>0</v>
      </c>
      <c r="H26" s="9"/>
      <c r="I26" s="12">
        <v>65745.289999999994</v>
      </c>
      <c r="J26" s="20">
        <f>J27</f>
        <v>65745.36</v>
      </c>
      <c r="K26" s="17">
        <f>'[1]BM 05'!M26</f>
        <v>0</v>
      </c>
      <c r="L26" s="17">
        <f>'[1]Memória 06'!E13</f>
        <v>0</v>
      </c>
      <c r="M26" s="17"/>
      <c r="N26" s="20">
        <f>N27</f>
        <v>65745.36</v>
      </c>
      <c r="O26" s="20">
        <f t="shared" ref="O26:P26" si="9">O27</f>
        <v>0</v>
      </c>
      <c r="P26" s="20">
        <f t="shared" si="9"/>
        <v>65745.36</v>
      </c>
      <c r="Q26" s="13">
        <v>7.7763468405952205E-2</v>
      </c>
      <c r="R26" s="32">
        <f t="shared" si="7"/>
        <v>0</v>
      </c>
    </row>
    <row r="27" spans="1:18" ht="24" customHeight="1" x14ac:dyDescent="0.2">
      <c r="A27" s="9" t="s">
        <v>75</v>
      </c>
      <c r="B27" s="10"/>
      <c r="C27" s="9"/>
      <c r="D27" s="9" t="s">
        <v>76</v>
      </c>
      <c r="E27" s="9"/>
      <c r="F27" s="11"/>
      <c r="G27" s="17">
        <f t="shared" si="1"/>
        <v>0</v>
      </c>
      <c r="H27" s="9"/>
      <c r="I27" s="12">
        <v>65745.289999999994</v>
      </c>
      <c r="J27" s="20">
        <f>SUM(J28:J37)</f>
        <v>65745.36</v>
      </c>
      <c r="K27" s="17">
        <f>'[1]BM 05'!M27</f>
        <v>0</v>
      </c>
      <c r="L27" s="17">
        <f>'[1]Memória 06'!E14</f>
        <v>0</v>
      </c>
      <c r="M27" s="17"/>
      <c r="N27" s="20">
        <f>SUM(N28:N37)</f>
        <v>65745.36</v>
      </c>
      <c r="O27" s="20">
        <f t="shared" ref="O27:P27" si="10">SUM(O28:O37)</f>
        <v>0</v>
      </c>
      <c r="P27" s="20">
        <f t="shared" si="10"/>
        <v>65745.36</v>
      </c>
      <c r="Q27" s="13">
        <v>7.7763468405952205E-2</v>
      </c>
      <c r="R27" s="32">
        <f t="shared" si="7"/>
        <v>0</v>
      </c>
    </row>
    <row r="28" spans="1:18" ht="24" customHeight="1" x14ac:dyDescent="0.2">
      <c r="A28" s="14" t="s">
        <v>77</v>
      </c>
      <c r="B28" s="15" t="s">
        <v>78</v>
      </c>
      <c r="C28" s="14" t="s">
        <v>55</v>
      </c>
      <c r="D28" s="14" t="s">
        <v>79</v>
      </c>
      <c r="E28" s="15" t="s">
        <v>64</v>
      </c>
      <c r="F28" s="16">
        <v>5.16</v>
      </c>
      <c r="G28" s="17">
        <f t="shared" si="1"/>
        <v>5.16</v>
      </c>
      <c r="H28" s="17">
        <v>554.19000000000005</v>
      </c>
      <c r="I28" s="17">
        <v>2859.62</v>
      </c>
      <c r="J28" s="17">
        <f t="shared" si="2"/>
        <v>2859.62</v>
      </c>
      <c r="K28" s="17">
        <f>'[1]BM 05'!M28</f>
        <v>5.16</v>
      </c>
      <c r="L28" s="17">
        <f>'[1]Memória 06'!E15</f>
        <v>0</v>
      </c>
      <c r="M28" s="17">
        <f t="shared" si="3"/>
        <v>5.16</v>
      </c>
      <c r="N28" s="17">
        <f t="shared" si="4"/>
        <v>2859.62</v>
      </c>
      <c r="O28" s="17">
        <f t="shared" si="5"/>
        <v>0</v>
      </c>
      <c r="P28" s="17">
        <f t="shared" si="6"/>
        <v>2859.62</v>
      </c>
      <c r="Q28" s="18">
        <v>3.3823558999135765E-3</v>
      </c>
      <c r="R28" s="32">
        <f t="shared" si="7"/>
        <v>0</v>
      </c>
    </row>
    <row r="29" spans="1:18" ht="36" customHeight="1" x14ac:dyDescent="0.2">
      <c r="A29" s="14" t="s">
        <v>80</v>
      </c>
      <c r="B29" s="15" t="s">
        <v>81</v>
      </c>
      <c r="C29" s="14" t="s">
        <v>55</v>
      </c>
      <c r="D29" s="14" t="s">
        <v>82</v>
      </c>
      <c r="E29" s="15" t="s">
        <v>52</v>
      </c>
      <c r="F29" s="16">
        <v>96.48</v>
      </c>
      <c r="G29" s="17">
        <f t="shared" si="1"/>
        <v>96.48</v>
      </c>
      <c r="H29" s="17">
        <v>143.88999999999999</v>
      </c>
      <c r="I29" s="17">
        <v>13882.5</v>
      </c>
      <c r="J29" s="17">
        <f t="shared" si="2"/>
        <v>13882.51</v>
      </c>
      <c r="K29" s="17">
        <f>'[1]BM 05'!M29</f>
        <v>96.48</v>
      </c>
      <c r="L29" s="17">
        <f>'[1]Memória 06'!E16</f>
        <v>0</v>
      </c>
      <c r="M29" s="17">
        <f t="shared" si="3"/>
        <v>96.48</v>
      </c>
      <c r="N29" s="17">
        <f t="shared" si="4"/>
        <v>13882.51</v>
      </c>
      <c r="O29" s="17">
        <f t="shared" si="5"/>
        <v>0</v>
      </c>
      <c r="P29" s="17">
        <f t="shared" si="6"/>
        <v>13882.51</v>
      </c>
      <c r="Q29" s="18">
        <v>1.6420208202680853E-2</v>
      </c>
      <c r="R29" s="32">
        <f t="shared" si="7"/>
        <v>0</v>
      </c>
    </row>
    <row r="30" spans="1:18" ht="24" customHeight="1" x14ac:dyDescent="0.2">
      <c r="A30" s="14" t="s">
        <v>83</v>
      </c>
      <c r="B30" s="15" t="s">
        <v>84</v>
      </c>
      <c r="C30" s="14" t="s">
        <v>55</v>
      </c>
      <c r="D30" s="14" t="s">
        <v>85</v>
      </c>
      <c r="E30" s="15" t="s">
        <v>86</v>
      </c>
      <c r="F30" s="16">
        <v>630.6</v>
      </c>
      <c r="G30" s="17">
        <f t="shared" si="1"/>
        <v>630.6</v>
      </c>
      <c r="H30" s="17">
        <v>19.23</v>
      </c>
      <c r="I30" s="17">
        <v>12126.43</v>
      </c>
      <c r="J30" s="17">
        <f t="shared" si="2"/>
        <v>12126.44</v>
      </c>
      <c r="K30" s="17">
        <f>'[1]BM 05'!M30</f>
        <v>630.6</v>
      </c>
      <c r="L30" s="17">
        <f>'[1]Memória 06'!E17</f>
        <v>0</v>
      </c>
      <c r="M30" s="17">
        <f t="shared" si="3"/>
        <v>630.6</v>
      </c>
      <c r="N30" s="17">
        <f t="shared" si="4"/>
        <v>12126.44</v>
      </c>
      <c r="O30" s="17">
        <f t="shared" si="5"/>
        <v>0</v>
      </c>
      <c r="P30" s="17">
        <f t="shared" si="6"/>
        <v>12126.44</v>
      </c>
      <c r="Q30" s="18">
        <v>1.4343130225480656E-2</v>
      </c>
      <c r="R30" s="32">
        <f t="shared" si="7"/>
        <v>0</v>
      </c>
    </row>
    <row r="31" spans="1:18" ht="24" customHeight="1" x14ac:dyDescent="0.2">
      <c r="A31" s="14" t="s">
        <v>87</v>
      </c>
      <c r="B31" s="15" t="s">
        <v>88</v>
      </c>
      <c r="C31" s="14" t="s">
        <v>55</v>
      </c>
      <c r="D31" s="14" t="s">
        <v>89</v>
      </c>
      <c r="E31" s="15" t="s">
        <v>86</v>
      </c>
      <c r="F31" s="16">
        <v>235.2</v>
      </c>
      <c r="G31" s="17">
        <f t="shared" si="1"/>
        <v>235.2</v>
      </c>
      <c r="H31" s="17">
        <v>16.39</v>
      </c>
      <c r="I31" s="17">
        <v>3854.92</v>
      </c>
      <c r="J31" s="17">
        <f t="shared" si="2"/>
        <v>3854.93</v>
      </c>
      <c r="K31" s="17">
        <f>'[1]BM 05'!M31</f>
        <v>235.2</v>
      </c>
      <c r="L31" s="17">
        <f>'[1]Memória 06'!E18</f>
        <v>0</v>
      </c>
      <c r="M31" s="17">
        <f t="shared" si="3"/>
        <v>235.2</v>
      </c>
      <c r="N31" s="17">
        <f t="shared" si="4"/>
        <v>3854.93</v>
      </c>
      <c r="O31" s="17">
        <f t="shared" si="5"/>
        <v>0</v>
      </c>
      <c r="P31" s="17">
        <f t="shared" si="6"/>
        <v>3854.93</v>
      </c>
      <c r="Q31" s="18">
        <v>4.5595958224151616E-3</v>
      </c>
      <c r="R31" s="32">
        <f t="shared" si="7"/>
        <v>0</v>
      </c>
    </row>
    <row r="32" spans="1:18" ht="36" customHeight="1" x14ac:dyDescent="0.2">
      <c r="A32" s="14" t="s">
        <v>90</v>
      </c>
      <c r="B32" s="15" t="s">
        <v>91</v>
      </c>
      <c r="C32" s="14" t="s">
        <v>55</v>
      </c>
      <c r="D32" s="14" t="s">
        <v>92</v>
      </c>
      <c r="E32" s="15" t="s">
        <v>52</v>
      </c>
      <c r="F32" s="16">
        <v>220.31</v>
      </c>
      <c r="G32" s="17">
        <f t="shared" si="1"/>
        <v>220.31</v>
      </c>
      <c r="H32" s="17">
        <v>75.290000000000006</v>
      </c>
      <c r="I32" s="17">
        <v>16587.13</v>
      </c>
      <c r="J32" s="17">
        <f t="shared" si="2"/>
        <v>16587.14</v>
      </c>
      <c r="K32" s="17">
        <f>'[1]BM 05'!M32</f>
        <v>220.31</v>
      </c>
      <c r="L32" s="17">
        <f>'[1]Memória 06'!E19</f>
        <v>0</v>
      </c>
      <c r="M32" s="17">
        <f t="shared" si="3"/>
        <v>220.31</v>
      </c>
      <c r="N32" s="17">
        <f t="shared" si="4"/>
        <v>16587.14</v>
      </c>
      <c r="O32" s="17">
        <f t="shared" si="5"/>
        <v>0</v>
      </c>
      <c r="P32" s="17">
        <f t="shared" si="6"/>
        <v>16587.14</v>
      </c>
      <c r="Q32" s="18">
        <v>1.9619242073469021E-2</v>
      </c>
      <c r="R32" s="32">
        <f t="shared" si="7"/>
        <v>0</v>
      </c>
    </row>
    <row r="33" spans="1:18" ht="24" customHeight="1" x14ac:dyDescent="0.2">
      <c r="A33" s="14" t="s">
        <v>93</v>
      </c>
      <c r="B33" s="15" t="s">
        <v>94</v>
      </c>
      <c r="C33" s="14" t="s">
        <v>55</v>
      </c>
      <c r="D33" s="14" t="s">
        <v>95</v>
      </c>
      <c r="E33" s="15" t="s">
        <v>86</v>
      </c>
      <c r="F33" s="16">
        <v>18.100000000000001</v>
      </c>
      <c r="G33" s="17">
        <f t="shared" si="1"/>
        <v>18.100000000000001</v>
      </c>
      <c r="H33" s="17">
        <v>13.91</v>
      </c>
      <c r="I33" s="17">
        <v>251.77</v>
      </c>
      <c r="J33" s="17">
        <f t="shared" si="2"/>
        <v>251.77</v>
      </c>
      <c r="K33" s="17">
        <f>'[1]BM 05'!M33</f>
        <v>18.100000000000001</v>
      </c>
      <c r="L33" s="17">
        <f>'[1]Memória 06'!E20</f>
        <v>0</v>
      </c>
      <c r="M33" s="17">
        <f t="shared" si="3"/>
        <v>18.100000000000001</v>
      </c>
      <c r="N33" s="17">
        <f t="shared" si="4"/>
        <v>251.77</v>
      </c>
      <c r="O33" s="17">
        <f t="shared" si="5"/>
        <v>0</v>
      </c>
      <c r="P33" s="17">
        <f t="shared" si="6"/>
        <v>251.77</v>
      </c>
      <c r="Q33" s="18">
        <v>2.9779332391060388E-4</v>
      </c>
      <c r="R33" s="32">
        <f t="shared" si="7"/>
        <v>0</v>
      </c>
    </row>
    <row r="34" spans="1:18" ht="24" customHeight="1" x14ac:dyDescent="0.2">
      <c r="A34" s="14" t="s">
        <v>96</v>
      </c>
      <c r="B34" s="15" t="s">
        <v>97</v>
      </c>
      <c r="C34" s="14" t="s">
        <v>55</v>
      </c>
      <c r="D34" s="14" t="s">
        <v>98</v>
      </c>
      <c r="E34" s="15" t="s">
        <v>86</v>
      </c>
      <c r="F34" s="16">
        <v>7.6</v>
      </c>
      <c r="G34" s="17">
        <f t="shared" si="1"/>
        <v>7.6</v>
      </c>
      <c r="H34" s="17">
        <v>13.26</v>
      </c>
      <c r="I34" s="17">
        <v>100.77</v>
      </c>
      <c r="J34" s="17">
        <f t="shared" si="2"/>
        <v>100.78</v>
      </c>
      <c r="K34" s="17">
        <f>'[1]BM 05'!M34</f>
        <v>7.6</v>
      </c>
      <c r="L34" s="17">
        <f>'[1]Memória 06'!E21</f>
        <v>0</v>
      </c>
      <c r="M34" s="17">
        <f t="shared" si="3"/>
        <v>7.6</v>
      </c>
      <c r="N34" s="17">
        <f t="shared" si="4"/>
        <v>100.78</v>
      </c>
      <c r="O34" s="17">
        <f t="shared" si="5"/>
        <v>0</v>
      </c>
      <c r="P34" s="17">
        <f t="shared" si="6"/>
        <v>100.78</v>
      </c>
      <c r="Q34" s="18">
        <v>1.1919066310708804E-4</v>
      </c>
      <c r="R34" s="32">
        <f t="shared" si="7"/>
        <v>0</v>
      </c>
    </row>
    <row r="35" spans="1:18" ht="24" customHeight="1" x14ac:dyDescent="0.2">
      <c r="A35" s="14" t="s">
        <v>99</v>
      </c>
      <c r="B35" s="15" t="s">
        <v>100</v>
      </c>
      <c r="C35" s="14" t="s">
        <v>55</v>
      </c>
      <c r="D35" s="14" t="s">
        <v>101</v>
      </c>
      <c r="E35" s="15" t="s">
        <v>86</v>
      </c>
      <c r="F35" s="16">
        <v>277.10000000000002</v>
      </c>
      <c r="G35" s="17">
        <f t="shared" si="1"/>
        <v>277.10000000000002</v>
      </c>
      <c r="H35" s="17">
        <v>20.14</v>
      </c>
      <c r="I35" s="17">
        <v>5580.79</v>
      </c>
      <c r="J35" s="17">
        <f t="shared" si="2"/>
        <v>5580.79</v>
      </c>
      <c r="K35" s="17">
        <f>'[1]BM 05'!M35</f>
        <v>277.10000000000002</v>
      </c>
      <c r="L35" s="17">
        <f>'[1]Memória 06'!E22</f>
        <v>0</v>
      </c>
      <c r="M35" s="17">
        <f t="shared" si="3"/>
        <v>277.10000000000002</v>
      </c>
      <c r="N35" s="17">
        <f t="shared" si="4"/>
        <v>5580.79</v>
      </c>
      <c r="O35" s="17">
        <f t="shared" si="5"/>
        <v>0</v>
      </c>
      <c r="P35" s="17">
        <f t="shared" si="6"/>
        <v>5580.79</v>
      </c>
      <c r="Q35" s="18">
        <v>6.6009532674546579E-3</v>
      </c>
      <c r="R35" s="32">
        <f t="shared" si="7"/>
        <v>0</v>
      </c>
    </row>
    <row r="36" spans="1:18" ht="24" customHeight="1" x14ac:dyDescent="0.2">
      <c r="A36" s="14" t="s">
        <v>102</v>
      </c>
      <c r="B36" s="15" t="s">
        <v>103</v>
      </c>
      <c r="C36" s="14" t="s">
        <v>55</v>
      </c>
      <c r="D36" s="14" t="s">
        <v>104</v>
      </c>
      <c r="E36" s="15" t="s">
        <v>64</v>
      </c>
      <c r="F36" s="16">
        <v>23.28</v>
      </c>
      <c r="G36" s="17">
        <f t="shared" si="1"/>
        <v>23.28</v>
      </c>
      <c r="H36" s="17">
        <v>30.21</v>
      </c>
      <c r="I36" s="17">
        <v>703.28</v>
      </c>
      <c r="J36" s="17">
        <f t="shared" si="2"/>
        <v>703.29</v>
      </c>
      <c r="K36" s="17">
        <f>'[1]BM 05'!M36</f>
        <v>23.28</v>
      </c>
      <c r="L36" s="17">
        <f>'[1]Memória 06'!E23</f>
        <v>0</v>
      </c>
      <c r="M36" s="17">
        <f t="shared" si="3"/>
        <v>23.28</v>
      </c>
      <c r="N36" s="17">
        <f t="shared" si="4"/>
        <v>703.29</v>
      </c>
      <c r="O36" s="17">
        <f t="shared" si="5"/>
        <v>0</v>
      </c>
      <c r="P36" s="17">
        <f t="shared" si="6"/>
        <v>703.29</v>
      </c>
      <c r="Q36" s="18">
        <v>8.3183893569467972E-4</v>
      </c>
      <c r="R36" s="32">
        <f t="shared" si="7"/>
        <v>0</v>
      </c>
    </row>
    <row r="37" spans="1:18" ht="36" customHeight="1" x14ac:dyDescent="0.2">
      <c r="A37" s="14" t="s">
        <v>105</v>
      </c>
      <c r="B37" s="15" t="s">
        <v>106</v>
      </c>
      <c r="C37" s="14" t="s">
        <v>55</v>
      </c>
      <c r="D37" s="14" t="s">
        <v>107</v>
      </c>
      <c r="E37" s="15" t="s">
        <v>64</v>
      </c>
      <c r="F37" s="16">
        <v>23.28</v>
      </c>
      <c r="G37" s="17">
        <f t="shared" si="1"/>
        <v>23.28</v>
      </c>
      <c r="H37" s="17">
        <v>420.88</v>
      </c>
      <c r="I37" s="17">
        <v>9798.08</v>
      </c>
      <c r="J37" s="17">
        <f t="shared" si="2"/>
        <v>9798.09</v>
      </c>
      <c r="K37" s="17">
        <f>'[1]BM 05'!M37</f>
        <v>23.28</v>
      </c>
      <c r="L37" s="17">
        <f>'[1]Memória 06'!E24</f>
        <v>0</v>
      </c>
      <c r="M37" s="17">
        <f t="shared" si="3"/>
        <v>23.28</v>
      </c>
      <c r="N37" s="17">
        <f t="shared" si="4"/>
        <v>9798.09</v>
      </c>
      <c r="O37" s="17">
        <f t="shared" si="5"/>
        <v>0</v>
      </c>
      <c r="P37" s="17">
        <f t="shared" si="6"/>
        <v>9798.09</v>
      </c>
      <c r="Q37" s="18">
        <v>1.1589159991825913E-2</v>
      </c>
      <c r="R37" s="32">
        <f t="shared" si="7"/>
        <v>0</v>
      </c>
    </row>
    <row r="38" spans="1:18" ht="24" customHeight="1" x14ac:dyDescent="0.2">
      <c r="A38" s="9" t="s">
        <v>108</v>
      </c>
      <c r="B38" s="10"/>
      <c r="C38" s="9"/>
      <c r="D38" s="9" t="s">
        <v>109</v>
      </c>
      <c r="E38" s="9"/>
      <c r="F38" s="11"/>
      <c r="G38" s="17">
        <f t="shared" si="1"/>
        <v>0</v>
      </c>
      <c r="H38" s="9"/>
      <c r="I38" s="12">
        <v>200468.53</v>
      </c>
      <c r="J38" s="20">
        <f>J39</f>
        <v>204477.34999999998</v>
      </c>
      <c r="K38" s="17">
        <f>'[1]BM 05'!M38</f>
        <v>0</v>
      </c>
      <c r="L38" s="17">
        <f>'[1]Memória 06'!E25</f>
        <v>0</v>
      </c>
      <c r="M38" s="17"/>
      <c r="N38" s="20">
        <f>N39</f>
        <v>200941.49</v>
      </c>
      <c r="O38" s="20">
        <f t="shared" ref="O38:P38" si="11">O39</f>
        <v>0</v>
      </c>
      <c r="P38" s="20">
        <f t="shared" si="11"/>
        <v>200941.49</v>
      </c>
      <c r="Q38" s="13">
        <v>0.23711399248589035</v>
      </c>
      <c r="R38" s="32">
        <f t="shared" si="7"/>
        <v>0</v>
      </c>
    </row>
    <row r="39" spans="1:18" ht="24" customHeight="1" x14ac:dyDescent="0.2">
      <c r="A39" s="9" t="s">
        <v>110</v>
      </c>
      <c r="B39" s="10"/>
      <c r="C39" s="9"/>
      <c r="D39" s="9" t="s">
        <v>111</v>
      </c>
      <c r="E39" s="9"/>
      <c r="F39" s="11"/>
      <c r="G39" s="17">
        <f t="shared" si="1"/>
        <v>0</v>
      </c>
      <c r="H39" s="9"/>
      <c r="I39" s="12">
        <v>200468.53</v>
      </c>
      <c r="J39" s="20">
        <f>SUM(J40:J55)</f>
        <v>204477.34999999998</v>
      </c>
      <c r="K39" s="17">
        <f>'[1]BM 05'!M39</f>
        <v>0</v>
      </c>
      <c r="L39" s="17">
        <f>'[1]Memória 06'!E26</f>
        <v>0</v>
      </c>
      <c r="M39" s="17"/>
      <c r="N39" s="20">
        <f>SUM(N40:N55)</f>
        <v>200941.49</v>
      </c>
      <c r="O39" s="20">
        <f t="shared" ref="O39:P39" si="12">SUM(O40:O55)</f>
        <v>0</v>
      </c>
      <c r="P39" s="20">
        <f t="shared" si="12"/>
        <v>200941.49</v>
      </c>
      <c r="Q39" s="13">
        <v>0.23711399248589035</v>
      </c>
      <c r="R39" s="32">
        <f t="shared" si="7"/>
        <v>0</v>
      </c>
    </row>
    <row r="40" spans="1:18" ht="36" customHeight="1" x14ac:dyDescent="0.2">
      <c r="A40" s="14" t="s">
        <v>112</v>
      </c>
      <c r="B40" s="15" t="s">
        <v>113</v>
      </c>
      <c r="C40" s="14" t="s">
        <v>55</v>
      </c>
      <c r="D40" s="14" t="s">
        <v>114</v>
      </c>
      <c r="E40" s="15" t="s">
        <v>52</v>
      </c>
      <c r="F40" s="16">
        <v>264.23</v>
      </c>
      <c r="G40" s="17">
        <f t="shared" si="1"/>
        <v>264.23</v>
      </c>
      <c r="H40" s="17">
        <v>166.45</v>
      </c>
      <c r="I40" s="17">
        <v>43981.08</v>
      </c>
      <c r="J40" s="17">
        <f t="shared" si="2"/>
        <v>43981.08</v>
      </c>
      <c r="K40" s="17">
        <f>'[1]BM 05'!M40</f>
        <v>264.23</v>
      </c>
      <c r="L40" s="17">
        <f>'[1]Memória 06'!E27</f>
        <v>0</v>
      </c>
      <c r="M40" s="17">
        <f t="shared" si="3"/>
        <v>264.23</v>
      </c>
      <c r="N40" s="17">
        <f t="shared" si="4"/>
        <v>43981.08</v>
      </c>
      <c r="O40" s="17">
        <f t="shared" si="5"/>
        <v>0</v>
      </c>
      <c r="P40" s="17">
        <f t="shared" si="6"/>
        <v>43981.08</v>
      </c>
      <c r="Q40" s="18">
        <v>5.2020780880876132E-2</v>
      </c>
      <c r="R40" s="32">
        <f t="shared" si="7"/>
        <v>0</v>
      </c>
    </row>
    <row r="41" spans="1:18" ht="48" customHeight="1" x14ac:dyDescent="0.2">
      <c r="A41" s="14" t="s">
        <v>115</v>
      </c>
      <c r="B41" s="15" t="s">
        <v>116</v>
      </c>
      <c r="C41" s="14" t="s">
        <v>55</v>
      </c>
      <c r="D41" s="14" t="s">
        <v>117</v>
      </c>
      <c r="E41" s="15" t="s">
        <v>52</v>
      </c>
      <c r="F41" s="16">
        <v>199.64</v>
      </c>
      <c r="G41" s="17">
        <f t="shared" si="1"/>
        <v>199.64</v>
      </c>
      <c r="H41" s="17">
        <v>39.729999999999997</v>
      </c>
      <c r="I41" s="17">
        <v>7931.69</v>
      </c>
      <c r="J41" s="17">
        <f t="shared" si="2"/>
        <v>7931.7</v>
      </c>
      <c r="K41" s="17">
        <f>'[1]BM 05'!M41</f>
        <v>199.64</v>
      </c>
      <c r="L41" s="17">
        <f>'[1]Memória 06'!E28</f>
        <v>0</v>
      </c>
      <c r="M41" s="17">
        <f t="shared" si="3"/>
        <v>199.64</v>
      </c>
      <c r="N41" s="17">
        <f t="shared" si="4"/>
        <v>7931.7</v>
      </c>
      <c r="O41" s="17">
        <f t="shared" si="5"/>
        <v>0</v>
      </c>
      <c r="P41" s="17">
        <f t="shared" si="6"/>
        <v>7931.7</v>
      </c>
      <c r="Q41" s="18">
        <v>9.3815956203221109E-3</v>
      </c>
      <c r="R41" s="32">
        <f t="shared" si="7"/>
        <v>0</v>
      </c>
    </row>
    <row r="42" spans="1:18" ht="36" customHeight="1" x14ac:dyDescent="0.2">
      <c r="A42" s="14" t="s">
        <v>118</v>
      </c>
      <c r="B42" s="15" t="s">
        <v>119</v>
      </c>
      <c r="C42" s="14" t="s">
        <v>55</v>
      </c>
      <c r="D42" s="14" t="s">
        <v>120</v>
      </c>
      <c r="E42" s="15" t="s">
        <v>52</v>
      </c>
      <c r="F42" s="16">
        <v>54.1</v>
      </c>
      <c r="G42" s="17">
        <f t="shared" si="1"/>
        <v>54.1</v>
      </c>
      <c r="H42" s="17">
        <v>153.55000000000001</v>
      </c>
      <c r="I42" s="17">
        <v>8307.0499999999993</v>
      </c>
      <c r="J42" s="17">
        <f t="shared" si="2"/>
        <v>8307.06</v>
      </c>
      <c r="K42" s="17">
        <f>'[1]BM 05'!M42</f>
        <v>54.1</v>
      </c>
      <c r="L42" s="17">
        <f>'[1]Memória 06'!E29</f>
        <v>0</v>
      </c>
      <c r="M42" s="17">
        <f t="shared" si="3"/>
        <v>54.1</v>
      </c>
      <c r="N42" s="17">
        <f t="shared" si="4"/>
        <v>8307.06</v>
      </c>
      <c r="O42" s="17">
        <f t="shared" si="5"/>
        <v>0</v>
      </c>
      <c r="P42" s="17">
        <f t="shared" si="6"/>
        <v>8307.06</v>
      </c>
      <c r="Q42" s="18">
        <v>9.8255710823036187E-3</v>
      </c>
      <c r="R42" s="32">
        <f t="shared" si="7"/>
        <v>0</v>
      </c>
    </row>
    <row r="43" spans="1:18" ht="48" customHeight="1" x14ac:dyDescent="0.2">
      <c r="A43" s="14" t="s">
        <v>121</v>
      </c>
      <c r="B43" s="15" t="s">
        <v>122</v>
      </c>
      <c r="C43" s="14" t="s">
        <v>55</v>
      </c>
      <c r="D43" s="14" t="s">
        <v>123</v>
      </c>
      <c r="E43" s="15" t="s">
        <v>86</v>
      </c>
      <c r="F43" s="16">
        <v>516.29999999999995</v>
      </c>
      <c r="G43" s="17">
        <f t="shared" si="1"/>
        <v>516.29999999999995</v>
      </c>
      <c r="H43" s="17">
        <v>20.13</v>
      </c>
      <c r="I43" s="17">
        <v>10393.11</v>
      </c>
      <c r="J43" s="17">
        <f t="shared" si="2"/>
        <v>10393.120000000001</v>
      </c>
      <c r="K43" s="17">
        <f>'[1]BM 05'!M43</f>
        <v>516.29999999999995</v>
      </c>
      <c r="L43" s="17">
        <f>'[1]Memória 06'!E30</f>
        <v>0</v>
      </c>
      <c r="M43" s="17">
        <f t="shared" si="3"/>
        <v>516.29999999999995</v>
      </c>
      <c r="N43" s="17">
        <f t="shared" si="4"/>
        <v>10393.120000000001</v>
      </c>
      <c r="O43" s="17">
        <f t="shared" si="5"/>
        <v>0</v>
      </c>
      <c r="P43" s="17">
        <f t="shared" si="6"/>
        <v>10393.120000000001</v>
      </c>
      <c r="Q43" s="18">
        <v>1.22929609273088E-2</v>
      </c>
      <c r="R43" s="32">
        <f t="shared" si="7"/>
        <v>0</v>
      </c>
    </row>
    <row r="44" spans="1:18" ht="48" customHeight="1" x14ac:dyDescent="0.2">
      <c r="A44" s="14" t="s">
        <v>124</v>
      </c>
      <c r="B44" s="15" t="s">
        <v>125</v>
      </c>
      <c r="C44" s="14" t="s">
        <v>55</v>
      </c>
      <c r="D44" s="14" t="s">
        <v>126</v>
      </c>
      <c r="E44" s="15" t="s">
        <v>86</v>
      </c>
      <c r="F44" s="16">
        <v>285.3</v>
      </c>
      <c r="G44" s="17">
        <f t="shared" si="1"/>
        <v>285.3</v>
      </c>
      <c r="H44" s="17">
        <v>19.25</v>
      </c>
      <c r="I44" s="17">
        <v>5492.02</v>
      </c>
      <c r="J44" s="17">
        <f t="shared" si="2"/>
        <v>5492.03</v>
      </c>
      <c r="K44" s="17">
        <f>'[1]BM 05'!M44</f>
        <v>285.3</v>
      </c>
      <c r="L44" s="17">
        <f>'[1]Memória 06'!E31</f>
        <v>0</v>
      </c>
      <c r="M44" s="17">
        <f t="shared" si="3"/>
        <v>285.3</v>
      </c>
      <c r="N44" s="17">
        <f t="shared" si="4"/>
        <v>5492.03</v>
      </c>
      <c r="O44" s="17">
        <f t="shared" si="5"/>
        <v>0</v>
      </c>
      <c r="P44" s="17">
        <f t="shared" si="6"/>
        <v>5492.03</v>
      </c>
      <c r="Q44" s="18">
        <v>6.4959561932855974E-3</v>
      </c>
      <c r="R44" s="32">
        <f t="shared" si="7"/>
        <v>0</v>
      </c>
    </row>
    <row r="45" spans="1:18" ht="36" customHeight="1" x14ac:dyDescent="0.2">
      <c r="A45" s="14" t="s">
        <v>127</v>
      </c>
      <c r="B45" s="15" t="s">
        <v>106</v>
      </c>
      <c r="C45" s="14" t="s">
        <v>55</v>
      </c>
      <c r="D45" s="14" t="s">
        <v>107</v>
      </c>
      <c r="E45" s="15" t="s">
        <v>64</v>
      </c>
      <c r="F45" s="16">
        <v>37.76</v>
      </c>
      <c r="G45" s="17">
        <f t="shared" si="1"/>
        <v>37.76</v>
      </c>
      <c r="H45" s="17">
        <v>420.88</v>
      </c>
      <c r="I45" s="17">
        <v>15892.42</v>
      </c>
      <c r="J45" s="17">
        <f t="shared" si="2"/>
        <v>15892.43</v>
      </c>
      <c r="K45" s="17">
        <f>'[1]BM 05'!M45</f>
        <v>37.76</v>
      </c>
      <c r="L45" s="17">
        <f>'[1]Memória 06'!E32</f>
        <v>0</v>
      </c>
      <c r="M45" s="17">
        <f t="shared" si="3"/>
        <v>37.76</v>
      </c>
      <c r="N45" s="17">
        <f t="shared" si="4"/>
        <v>15892.43</v>
      </c>
      <c r="O45" s="17">
        <f t="shared" si="5"/>
        <v>0</v>
      </c>
      <c r="P45" s="17">
        <f t="shared" si="6"/>
        <v>15892.43</v>
      </c>
      <c r="Q45" s="18">
        <v>1.8797539725874248E-2</v>
      </c>
      <c r="R45" s="32">
        <f t="shared" si="7"/>
        <v>0</v>
      </c>
    </row>
    <row r="46" spans="1:18" ht="48" customHeight="1" x14ac:dyDescent="0.2">
      <c r="A46" s="14" t="s">
        <v>128</v>
      </c>
      <c r="B46" s="15" t="s">
        <v>129</v>
      </c>
      <c r="C46" s="14" t="s">
        <v>55</v>
      </c>
      <c r="D46" s="14" t="s">
        <v>130</v>
      </c>
      <c r="E46" s="15" t="s">
        <v>86</v>
      </c>
      <c r="F46" s="16">
        <v>354.2</v>
      </c>
      <c r="G46" s="17">
        <f t="shared" si="1"/>
        <v>354.2</v>
      </c>
      <c r="H46" s="17">
        <v>18.18</v>
      </c>
      <c r="I46" s="17">
        <v>6439.35</v>
      </c>
      <c r="J46" s="17">
        <f t="shared" si="2"/>
        <v>6439.36</v>
      </c>
      <c r="K46" s="17">
        <f>'[1]BM 05'!M46</f>
        <v>174.4</v>
      </c>
      <c r="L46" s="17">
        <f>'[1]Memória 06'!E33</f>
        <v>0</v>
      </c>
      <c r="M46" s="17">
        <f t="shared" si="3"/>
        <v>174.4</v>
      </c>
      <c r="N46" s="17">
        <f t="shared" si="4"/>
        <v>3170.59</v>
      </c>
      <c r="O46" s="17">
        <f t="shared" si="5"/>
        <v>0</v>
      </c>
      <c r="P46" s="17">
        <f t="shared" si="6"/>
        <v>3170.59</v>
      </c>
      <c r="Q46" s="18">
        <v>7.6164572440074168E-3</v>
      </c>
      <c r="R46" s="32">
        <f t="shared" si="7"/>
        <v>179.79999999999998</v>
      </c>
    </row>
    <row r="47" spans="1:18" ht="48" customHeight="1" x14ac:dyDescent="0.2">
      <c r="A47" s="14" t="s">
        <v>131</v>
      </c>
      <c r="B47" s="15" t="s">
        <v>132</v>
      </c>
      <c r="C47" s="14" t="s">
        <v>55</v>
      </c>
      <c r="D47" s="14" t="s">
        <v>133</v>
      </c>
      <c r="E47" s="15" t="s">
        <v>86</v>
      </c>
      <c r="F47" s="16">
        <v>645.4</v>
      </c>
      <c r="G47" s="17">
        <f t="shared" si="1"/>
        <v>645.4</v>
      </c>
      <c r="H47" s="17">
        <v>16.309999999999999</v>
      </c>
      <c r="I47" s="17">
        <v>10526.47</v>
      </c>
      <c r="J47" s="17">
        <f t="shared" si="2"/>
        <v>10526.47</v>
      </c>
      <c r="K47" s="17">
        <f>'[1]BM 05'!M47</f>
        <v>645.4</v>
      </c>
      <c r="L47" s="17">
        <f>'[1]Memória 06'!E34</f>
        <v>0</v>
      </c>
      <c r="M47" s="17">
        <f t="shared" si="3"/>
        <v>645.4</v>
      </c>
      <c r="N47" s="17">
        <f t="shared" si="4"/>
        <v>10526.47</v>
      </c>
      <c r="O47" s="17">
        <f t="shared" si="5"/>
        <v>0</v>
      </c>
      <c r="P47" s="17">
        <f t="shared" si="6"/>
        <v>10526.47</v>
      </c>
      <c r="Q47" s="18">
        <v>1.2450699012373416E-2</v>
      </c>
      <c r="R47" s="32">
        <f t="shared" si="7"/>
        <v>0</v>
      </c>
    </row>
    <row r="48" spans="1:18" ht="48" customHeight="1" x14ac:dyDescent="0.2">
      <c r="A48" s="14" t="s">
        <v>134</v>
      </c>
      <c r="B48" s="15" t="s">
        <v>135</v>
      </c>
      <c r="C48" s="14" t="s">
        <v>55</v>
      </c>
      <c r="D48" s="14" t="s">
        <v>136</v>
      </c>
      <c r="E48" s="15" t="s">
        <v>86</v>
      </c>
      <c r="F48" s="16">
        <v>77.8</v>
      </c>
      <c r="G48" s="17">
        <f t="shared" si="1"/>
        <v>77.8</v>
      </c>
      <c r="H48" s="17">
        <v>13.77</v>
      </c>
      <c r="I48" s="17">
        <v>1071.3</v>
      </c>
      <c r="J48" s="17">
        <f t="shared" si="2"/>
        <v>1071.31</v>
      </c>
      <c r="K48" s="17">
        <f>'[1]BM 05'!M48</f>
        <v>77.8</v>
      </c>
      <c r="L48" s="17">
        <f>'[1]Memória 06'!E35</f>
        <v>0</v>
      </c>
      <c r="M48" s="17">
        <f t="shared" si="3"/>
        <v>77.8</v>
      </c>
      <c r="N48" s="17">
        <f t="shared" si="4"/>
        <v>1071.31</v>
      </c>
      <c r="O48" s="17">
        <f t="shared" si="5"/>
        <v>0</v>
      </c>
      <c r="P48" s="17">
        <f t="shared" si="6"/>
        <v>1071.31</v>
      </c>
      <c r="Q48" s="18">
        <v>1.2671326524424274E-3</v>
      </c>
      <c r="R48" s="32">
        <f t="shared" si="7"/>
        <v>0</v>
      </c>
    </row>
    <row r="49" spans="1:19" ht="48" customHeight="1" x14ac:dyDescent="0.2">
      <c r="A49" s="14" t="s">
        <v>137</v>
      </c>
      <c r="B49" s="15" t="s">
        <v>138</v>
      </c>
      <c r="C49" s="14" t="s">
        <v>55</v>
      </c>
      <c r="D49" s="14" t="s">
        <v>139</v>
      </c>
      <c r="E49" s="15" t="s">
        <v>86</v>
      </c>
      <c r="F49" s="16">
        <v>40.299999999999997</v>
      </c>
      <c r="G49" s="17">
        <f t="shared" si="1"/>
        <v>40.299999999999997</v>
      </c>
      <c r="H49" s="17">
        <v>13.07</v>
      </c>
      <c r="I49" s="17">
        <v>526.72</v>
      </c>
      <c r="J49" s="17">
        <f t="shared" si="2"/>
        <v>526.72</v>
      </c>
      <c r="K49" s="17">
        <f>'[1]BM 05'!M49</f>
        <v>40.299999999999997</v>
      </c>
      <c r="L49" s="17">
        <f>'[1]Memória 06'!E36</f>
        <v>0</v>
      </c>
      <c r="M49" s="17">
        <f t="shared" si="3"/>
        <v>40.299999999999997</v>
      </c>
      <c r="N49" s="17">
        <f t="shared" si="4"/>
        <v>526.72</v>
      </c>
      <c r="O49" s="17">
        <f t="shared" si="5"/>
        <v>0</v>
      </c>
      <c r="P49" s="17">
        <f t="shared" si="6"/>
        <v>526.72</v>
      </c>
      <c r="Q49" s="18">
        <v>6.2300393045316472E-4</v>
      </c>
      <c r="R49" s="32">
        <f t="shared" si="7"/>
        <v>0</v>
      </c>
    </row>
    <row r="50" spans="1:19" ht="48" customHeight="1" x14ac:dyDescent="0.2">
      <c r="A50" s="14" t="s">
        <v>140</v>
      </c>
      <c r="B50" s="15" t="s">
        <v>141</v>
      </c>
      <c r="C50" s="14" t="s">
        <v>55</v>
      </c>
      <c r="D50" s="14" t="s">
        <v>142</v>
      </c>
      <c r="E50" s="15" t="s">
        <v>86</v>
      </c>
      <c r="F50" s="16">
        <v>486.6</v>
      </c>
      <c r="G50" s="17">
        <f t="shared" si="1"/>
        <v>486.6</v>
      </c>
      <c r="H50" s="17">
        <v>16.97</v>
      </c>
      <c r="I50" s="17">
        <v>8257.6</v>
      </c>
      <c r="J50" s="17">
        <f t="shared" si="2"/>
        <v>8257.6</v>
      </c>
      <c r="K50" s="17">
        <f>'[1]BM 05'!M50</f>
        <v>486.6</v>
      </c>
      <c r="L50" s="17">
        <f>'[1]Memória 06'!E37</f>
        <v>0</v>
      </c>
      <c r="M50" s="17">
        <f t="shared" si="3"/>
        <v>486.6</v>
      </c>
      <c r="N50" s="17">
        <f t="shared" si="4"/>
        <v>8257.6</v>
      </c>
      <c r="O50" s="17">
        <f t="shared" si="5"/>
        <v>0</v>
      </c>
      <c r="P50" s="17">
        <f t="shared" si="6"/>
        <v>8257.6</v>
      </c>
      <c r="Q50" s="18">
        <v>9.7670816678881636E-3</v>
      </c>
      <c r="R50" s="32">
        <f t="shared" si="7"/>
        <v>0</v>
      </c>
    </row>
    <row r="51" spans="1:19" ht="48" customHeight="1" x14ac:dyDescent="0.2">
      <c r="A51" s="14" t="s">
        <v>143</v>
      </c>
      <c r="B51" s="15" t="s">
        <v>144</v>
      </c>
      <c r="C51" s="14" t="s">
        <v>55</v>
      </c>
      <c r="D51" s="14" t="s">
        <v>145</v>
      </c>
      <c r="E51" s="15" t="s">
        <v>86</v>
      </c>
      <c r="F51" s="16">
        <v>121.9</v>
      </c>
      <c r="G51" s="17">
        <f t="shared" si="1"/>
        <v>121.9</v>
      </c>
      <c r="H51" s="17">
        <v>15.35</v>
      </c>
      <c r="I51" s="17">
        <v>1871.16</v>
      </c>
      <c r="J51" s="17">
        <f t="shared" si="2"/>
        <v>1871.17</v>
      </c>
      <c r="K51" s="17">
        <f>'[1]BM 05'!M51</f>
        <v>104.5</v>
      </c>
      <c r="L51" s="17">
        <f>'[1]Memória 06'!E38</f>
        <v>0</v>
      </c>
      <c r="M51" s="17">
        <f t="shared" si="3"/>
        <v>104.5</v>
      </c>
      <c r="N51" s="17">
        <f t="shared" si="4"/>
        <v>1604.08</v>
      </c>
      <c r="O51" s="17">
        <f t="shared" si="5"/>
        <v>0</v>
      </c>
      <c r="P51" s="17">
        <f t="shared" si="6"/>
        <v>1604.08</v>
      </c>
      <c r="Q51" s="18">
        <v>2.2132063231066674E-3</v>
      </c>
      <c r="R51" s="32">
        <f t="shared" si="7"/>
        <v>17.400000000000006</v>
      </c>
    </row>
    <row r="52" spans="1:19" ht="24" customHeight="1" x14ac:dyDescent="0.2">
      <c r="A52" s="14" t="s">
        <v>146</v>
      </c>
      <c r="B52" s="15" t="s">
        <v>103</v>
      </c>
      <c r="C52" s="14" t="s">
        <v>55</v>
      </c>
      <c r="D52" s="14" t="s">
        <v>104</v>
      </c>
      <c r="E52" s="15" t="s">
        <v>64</v>
      </c>
      <c r="F52" s="16">
        <v>37.76</v>
      </c>
      <c r="G52" s="17">
        <f t="shared" si="1"/>
        <v>37.76</v>
      </c>
      <c r="H52" s="17">
        <v>30.21</v>
      </c>
      <c r="I52" s="17">
        <v>1140.72</v>
      </c>
      <c r="J52" s="17">
        <f t="shared" si="2"/>
        <v>1140.73</v>
      </c>
      <c r="K52" s="17">
        <f>'[1]BM 05'!M52</f>
        <v>37.76</v>
      </c>
      <c r="L52" s="17">
        <f>'[1]Memória 06'!E39</f>
        <v>0</v>
      </c>
      <c r="M52" s="17">
        <f t="shared" si="3"/>
        <v>37.76</v>
      </c>
      <c r="N52" s="17">
        <f t="shared" si="4"/>
        <v>1140.73</v>
      </c>
      <c r="O52" s="17">
        <f t="shared" si="5"/>
        <v>0</v>
      </c>
      <c r="P52" s="17">
        <f t="shared" si="6"/>
        <v>1140.73</v>
      </c>
      <c r="Q52" s="18">
        <v>1.349242564448918E-3</v>
      </c>
      <c r="R52" s="32">
        <f t="shared" si="7"/>
        <v>0</v>
      </c>
    </row>
    <row r="53" spans="1:19" ht="24" customHeight="1" x14ac:dyDescent="0.2">
      <c r="A53" s="14" t="s">
        <v>147</v>
      </c>
      <c r="B53" s="15" t="s">
        <v>148</v>
      </c>
      <c r="C53" s="14" t="s">
        <v>55</v>
      </c>
      <c r="D53" s="14" t="s">
        <v>149</v>
      </c>
      <c r="E53" s="15" t="s">
        <v>60</v>
      </c>
      <c r="F53" s="16">
        <v>39.32</v>
      </c>
      <c r="G53" s="17">
        <f t="shared" si="1"/>
        <v>39.32</v>
      </c>
      <c r="H53" s="17">
        <v>91.93</v>
      </c>
      <c r="I53" s="17">
        <v>3614.68</v>
      </c>
      <c r="J53" s="17">
        <f t="shared" si="2"/>
        <v>3614.69</v>
      </c>
      <c r="K53" s="17">
        <f>'[1]BM 05'!M53</f>
        <v>39.32</v>
      </c>
      <c r="L53" s="17">
        <f>'[1]Memória 06'!E40</f>
        <v>0</v>
      </c>
      <c r="M53" s="17">
        <f t="shared" si="3"/>
        <v>39.32</v>
      </c>
      <c r="N53" s="17">
        <f t="shared" si="4"/>
        <v>3614.69</v>
      </c>
      <c r="O53" s="17">
        <f t="shared" si="5"/>
        <v>0</v>
      </c>
      <c r="P53" s="17">
        <f t="shared" si="6"/>
        <v>3614.69</v>
      </c>
      <c r="Q53" s="18">
        <v>4.2754401718758462E-3</v>
      </c>
      <c r="R53" s="32">
        <f t="shared" si="7"/>
        <v>0</v>
      </c>
    </row>
    <row r="54" spans="1:19" ht="24" customHeight="1" x14ac:dyDescent="0.2">
      <c r="A54" s="14" t="s">
        <v>150</v>
      </c>
      <c r="B54" s="15" t="s">
        <v>151</v>
      </c>
      <c r="C54" s="14" t="s">
        <v>55</v>
      </c>
      <c r="D54" s="14" t="s">
        <v>152</v>
      </c>
      <c r="E54" s="15" t="s">
        <v>60</v>
      </c>
      <c r="F54" s="16">
        <v>64.2</v>
      </c>
      <c r="G54" s="17">
        <f>F54+[1]Replanihamento!F28</f>
        <v>102.36</v>
      </c>
      <c r="H54" s="17">
        <v>105.05</v>
      </c>
      <c r="I54" s="17">
        <v>6744.21</v>
      </c>
      <c r="J54" s="17">
        <f t="shared" si="2"/>
        <v>10752.92</v>
      </c>
      <c r="K54" s="17">
        <f>'[1]BM 05'!M54</f>
        <v>102.36</v>
      </c>
      <c r="L54" s="17">
        <f>'[1]Memória 06'!E41</f>
        <v>0</v>
      </c>
      <c r="M54" s="17">
        <f t="shared" si="3"/>
        <v>102.36</v>
      </c>
      <c r="N54" s="17">
        <f t="shared" si="4"/>
        <v>10752.92</v>
      </c>
      <c r="O54" s="17">
        <f t="shared" si="5"/>
        <v>0</v>
      </c>
      <c r="P54" s="17">
        <f t="shared" si="6"/>
        <v>10752.92</v>
      </c>
      <c r="Q54" s="18">
        <v>7.9770453709780108E-3</v>
      </c>
      <c r="R54" s="32">
        <f t="shared" si="7"/>
        <v>0</v>
      </c>
    </row>
    <row r="55" spans="1:19" ht="48" customHeight="1" x14ac:dyDescent="0.2">
      <c r="A55" s="14" t="s">
        <v>153</v>
      </c>
      <c r="B55" s="15" t="s">
        <v>154</v>
      </c>
      <c r="C55" s="14" t="s">
        <v>55</v>
      </c>
      <c r="D55" s="14" t="s">
        <v>155</v>
      </c>
      <c r="E55" s="15" t="s">
        <v>52</v>
      </c>
      <c r="F55" s="16">
        <v>395.11</v>
      </c>
      <c r="G55" s="17">
        <f t="shared" si="1"/>
        <v>395.11</v>
      </c>
      <c r="H55" s="17">
        <v>172.81</v>
      </c>
      <c r="I55" s="17">
        <v>68278.95</v>
      </c>
      <c r="J55" s="17">
        <f t="shared" si="2"/>
        <v>68278.960000000006</v>
      </c>
      <c r="K55" s="17">
        <f>'[1]BM 05'!M55</f>
        <v>395.11</v>
      </c>
      <c r="L55" s="17">
        <f>'[1]Memória 06'!E42</f>
        <v>0</v>
      </c>
      <c r="M55" s="17">
        <f t="shared" si="3"/>
        <v>395.11</v>
      </c>
      <c r="N55" s="17">
        <f t="shared" si="4"/>
        <v>68278.960000000006</v>
      </c>
      <c r="O55" s="17">
        <f t="shared" si="5"/>
        <v>0</v>
      </c>
      <c r="P55" s="17">
        <f t="shared" si="6"/>
        <v>68278.960000000006</v>
      </c>
      <c r="Q55" s="18">
        <v>8.0760279118345824E-2</v>
      </c>
      <c r="R55" s="32">
        <f t="shared" si="7"/>
        <v>0</v>
      </c>
    </row>
    <row r="56" spans="1:19" ht="24" customHeight="1" x14ac:dyDescent="0.2">
      <c r="A56" s="9" t="s">
        <v>156</v>
      </c>
      <c r="B56" s="10"/>
      <c r="C56" s="9"/>
      <c r="D56" s="9" t="s">
        <v>157</v>
      </c>
      <c r="E56" s="9"/>
      <c r="F56" s="11"/>
      <c r="G56" s="17">
        <f t="shared" si="1"/>
        <v>0</v>
      </c>
      <c r="H56" s="9"/>
      <c r="I56" s="12">
        <v>81823.53</v>
      </c>
      <c r="J56" s="20">
        <f>J57+J59</f>
        <v>83699.3</v>
      </c>
      <c r="K56" s="17">
        <f>'[1]BM 05'!M56</f>
        <v>0</v>
      </c>
      <c r="L56" s="17">
        <f>'[1]Memória 06'!E43</f>
        <v>0</v>
      </c>
      <c r="M56" s="17"/>
      <c r="N56" s="20">
        <f>N57+N59</f>
        <v>53164.36</v>
      </c>
      <c r="O56" s="20">
        <f t="shared" ref="O56:P56" si="13">O57+O59</f>
        <v>17757.490000000002</v>
      </c>
      <c r="P56" s="20">
        <f t="shared" si="13"/>
        <v>70921.850000000006</v>
      </c>
      <c r="Q56" s="13">
        <v>9.678079585653182E-2</v>
      </c>
      <c r="R56" s="32">
        <f t="shared" si="7"/>
        <v>0</v>
      </c>
    </row>
    <row r="57" spans="1:19" ht="24" customHeight="1" x14ac:dyDescent="0.2">
      <c r="A57" s="9" t="s">
        <v>158</v>
      </c>
      <c r="B57" s="10"/>
      <c r="C57" s="9"/>
      <c r="D57" s="9" t="s">
        <v>159</v>
      </c>
      <c r="E57" s="9"/>
      <c r="F57" s="11"/>
      <c r="G57" s="17">
        <f t="shared" si="1"/>
        <v>0</v>
      </c>
      <c r="H57" s="9"/>
      <c r="I57" s="12">
        <v>6102.78</v>
      </c>
      <c r="J57" s="20">
        <f>J58</f>
        <v>6102.79</v>
      </c>
      <c r="K57" s="17">
        <f>'[1]BM 05'!M57</f>
        <v>0</v>
      </c>
      <c r="L57" s="17">
        <f>'[1]Memória 06'!E44</f>
        <v>0</v>
      </c>
      <c r="M57" s="17"/>
      <c r="N57" s="20">
        <f>N58</f>
        <v>3837.46</v>
      </c>
      <c r="O57" s="20">
        <f t="shared" ref="O57:P57" si="14">O58</f>
        <v>0</v>
      </c>
      <c r="P57" s="20">
        <f t="shared" si="14"/>
        <v>3837.46</v>
      </c>
      <c r="Q57" s="13">
        <v>7.2183625582680835E-3</v>
      </c>
      <c r="R57" s="32">
        <f t="shared" si="7"/>
        <v>0</v>
      </c>
    </row>
    <row r="58" spans="1:19" ht="36" customHeight="1" x14ac:dyDescent="0.2">
      <c r="A58" s="14" t="s">
        <v>160</v>
      </c>
      <c r="B58" s="15" t="s">
        <v>161</v>
      </c>
      <c r="C58" s="14" t="s">
        <v>55</v>
      </c>
      <c r="D58" s="14" t="s">
        <v>162</v>
      </c>
      <c r="E58" s="15" t="s">
        <v>52</v>
      </c>
      <c r="F58" s="16">
        <v>31.87</v>
      </c>
      <c r="G58" s="17">
        <f t="shared" si="1"/>
        <v>31.87</v>
      </c>
      <c r="H58" s="17">
        <v>191.49</v>
      </c>
      <c r="I58" s="17">
        <v>6102.78</v>
      </c>
      <c r="J58" s="17">
        <f t="shared" si="2"/>
        <v>6102.79</v>
      </c>
      <c r="K58" s="17">
        <f>'[1]BM 05'!M58</f>
        <v>20.04</v>
      </c>
      <c r="L58" s="17">
        <f>'[1]Memória 06'!E45</f>
        <v>0</v>
      </c>
      <c r="M58" s="17">
        <f t="shared" si="3"/>
        <v>20.04</v>
      </c>
      <c r="N58" s="17">
        <f t="shared" si="4"/>
        <v>3837.46</v>
      </c>
      <c r="O58" s="17">
        <f t="shared" si="5"/>
        <v>0</v>
      </c>
      <c r="P58" s="17">
        <f t="shared" si="6"/>
        <v>3837.46</v>
      </c>
      <c r="Q58" s="18">
        <v>7.2183625582680835E-3</v>
      </c>
      <c r="R58" s="32">
        <f t="shared" si="7"/>
        <v>11.830000000000002</v>
      </c>
    </row>
    <row r="59" spans="1:19" ht="24" customHeight="1" x14ac:dyDescent="0.2">
      <c r="A59" s="9" t="s">
        <v>163</v>
      </c>
      <c r="B59" s="10"/>
      <c r="C59" s="9"/>
      <c r="D59" s="9" t="s">
        <v>164</v>
      </c>
      <c r="E59" s="9"/>
      <c r="F59" s="11"/>
      <c r="G59" s="17">
        <f t="shared" si="1"/>
        <v>0</v>
      </c>
      <c r="H59" s="9"/>
      <c r="I59" s="12">
        <v>75720.75</v>
      </c>
      <c r="J59" s="20">
        <f>SUM(J60:J62)</f>
        <v>77596.510000000009</v>
      </c>
      <c r="K59" s="17">
        <f>'[1]BM 05'!M59</f>
        <v>0</v>
      </c>
      <c r="L59" s="17">
        <f>'[1]Memória 06'!E46</f>
        <v>0</v>
      </c>
      <c r="M59" s="17"/>
      <c r="N59" s="20">
        <f>SUM(N60:N62)</f>
        <v>49326.9</v>
      </c>
      <c r="O59" s="20">
        <f t="shared" ref="O59:P59" si="15">SUM(O60:O62)</f>
        <v>17757.490000000002</v>
      </c>
      <c r="P59" s="20">
        <f t="shared" si="15"/>
        <v>67084.39</v>
      </c>
      <c r="Q59" s="13">
        <v>8.956243329826373E-2</v>
      </c>
      <c r="R59" s="32">
        <f t="shared" si="7"/>
        <v>0</v>
      </c>
    </row>
    <row r="60" spans="1:19" ht="60" customHeight="1" x14ac:dyDescent="0.2">
      <c r="A60" s="14" t="s">
        <v>165</v>
      </c>
      <c r="B60" s="15" t="s">
        <v>166</v>
      </c>
      <c r="C60" s="14" t="s">
        <v>55</v>
      </c>
      <c r="D60" s="14" t="s">
        <v>167</v>
      </c>
      <c r="E60" s="15" t="s">
        <v>52</v>
      </c>
      <c r="F60" s="16">
        <v>656.2</v>
      </c>
      <c r="G60" s="17">
        <f t="shared" si="1"/>
        <v>656.2</v>
      </c>
      <c r="H60" s="17">
        <v>70.34</v>
      </c>
      <c r="I60" s="17">
        <v>46157.1</v>
      </c>
      <c r="J60" s="17">
        <f t="shared" si="2"/>
        <v>46157.11</v>
      </c>
      <c r="K60" s="17">
        <f>'[1]BM 05'!M60</f>
        <v>629.12</v>
      </c>
      <c r="L60" s="17">
        <f>'[1]Memória 06'!E47</f>
        <v>0</v>
      </c>
      <c r="M60" s="17">
        <f t="shared" si="3"/>
        <v>629.12</v>
      </c>
      <c r="N60" s="17">
        <f t="shared" si="4"/>
        <v>44252.3</v>
      </c>
      <c r="O60" s="17">
        <f t="shared" si="5"/>
        <v>0</v>
      </c>
      <c r="P60" s="17">
        <f t="shared" si="6"/>
        <v>44252.3</v>
      </c>
      <c r="Q60" s="18">
        <v>5.4594575330953389E-2</v>
      </c>
      <c r="R60" s="32">
        <f t="shared" si="7"/>
        <v>27.080000000000041</v>
      </c>
    </row>
    <row r="61" spans="1:19" ht="36" customHeight="1" x14ac:dyDescent="0.2">
      <c r="A61" s="14" t="s">
        <v>168</v>
      </c>
      <c r="B61" s="15" t="s">
        <v>169</v>
      </c>
      <c r="C61" s="14" t="s">
        <v>55</v>
      </c>
      <c r="D61" s="14" t="s">
        <v>170</v>
      </c>
      <c r="E61" s="15" t="s">
        <v>52</v>
      </c>
      <c r="F61" s="16">
        <v>21.03</v>
      </c>
      <c r="G61" s="17">
        <f t="shared" si="1"/>
        <v>21.03</v>
      </c>
      <c r="H61" s="17">
        <v>650.59</v>
      </c>
      <c r="I61" s="17">
        <v>13681.9</v>
      </c>
      <c r="J61" s="17">
        <f t="shared" si="2"/>
        <v>13681.91</v>
      </c>
      <c r="K61" s="17">
        <f>'[1]BM 05'!M61</f>
        <v>7.8000000000000007</v>
      </c>
      <c r="L61" s="17">
        <f>'[1]Memória 06'!E48</f>
        <v>0</v>
      </c>
      <c r="M61" s="17">
        <f t="shared" si="3"/>
        <v>7.8000000000000007</v>
      </c>
      <c r="N61" s="17">
        <f t="shared" si="4"/>
        <v>5074.6000000000004</v>
      </c>
      <c r="O61" s="17">
        <f t="shared" si="5"/>
        <v>0</v>
      </c>
      <c r="P61" s="17">
        <f t="shared" si="6"/>
        <v>5074.6000000000004</v>
      </c>
      <c r="Q61" s="18">
        <v>1.6182938707600156E-2</v>
      </c>
      <c r="R61" s="32">
        <f t="shared" si="7"/>
        <v>13.23</v>
      </c>
    </row>
    <row r="62" spans="1:19" ht="72" customHeight="1" x14ac:dyDescent="0.2">
      <c r="A62" s="14" t="s">
        <v>171</v>
      </c>
      <c r="B62" s="15" t="s">
        <v>172</v>
      </c>
      <c r="C62" s="14" t="s">
        <v>173</v>
      </c>
      <c r="D62" s="14" t="s">
        <v>174</v>
      </c>
      <c r="E62" s="15" t="s">
        <v>60</v>
      </c>
      <c r="F62" s="16">
        <v>21.76</v>
      </c>
      <c r="G62" s="17">
        <f>F62+2.57</f>
        <v>24.330000000000002</v>
      </c>
      <c r="H62" s="17">
        <v>729.86</v>
      </c>
      <c r="I62" s="17">
        <v>15881.75</v>
      </c>
      <c r="J62" s="17">
        <f t="shared" si="2"/>
        <v>17757.490000000002</v>
      </c>
      <c r="K62" s="17">
        <f>'[1]BM 05'!M62</f>
        <v>0</v>
      </c>
      <c r="L62" s="17">
        <f>'[1]Memória 06'!E49</f>
        <v>24.330000000000002</v>
      </c>
      <c r="M62" s="17">
        <f t="shared" si="3"/>
        <v>24.330000000000002</v>
      </c>
      <c r="N62" s="17">
        <f t="shared" si="4"/>
        <v>0</v>
      </c>
      <c r="O62" s="17">
        <f t="shared" si="5"/>
        <v>17757.490000000002</v>
      </c>
      <c r="P62" s="17">
        <f t="shared" si="6"/>
        <v>17757.490000000002</v>
      </c>
      <c r="Q62" s="18">
        <v>1.8784919259710185E-2</v>
      </c>
      <c r="R62" s="32">
        <f t="shared" si="7"/>
        <v>0</v>
      </c>
      <c r="S62" s="1">
        <f>I215/H62</f>
        <v>0</v>
      </c>
    </row>
    <row r="63" spans="1:19" ht="24" customHeight="1" x14ac:dyDescent="0.2">
      <c r="A63" s="9" t="s">
        <v>175</v>
      </c>
      <c r="B63" s="10"/>
      <c r="C63" s="9"/>
      <c r="D63" s="9" t="s">
        <v>176</v>
      </c>
      <c r="E63" s="9"/>
      <c r="F63" s="11"/>
      <c r="G63" s="17">
        <f t="shared" si="1"/>
        <v>0</v>
      </c>
      <c r="H63" s="9"/>
      <c r="I63" s="12">
        <v>55017.72</v>
      </c>
      <c r="J63" s="20">
        <f>J64+J66+J68</f>
        <v>55017.729999999996</v>
      </c>
      <c r="K63" s="17">
        <f>'[1]BM 05'!M63</f>
        <v>0</v>
      </c>
      <c r="L63" s="17">
        <f>'[1]Memória 06'!E50</f>
        <v>0</v>
      </c>
      <c r="M63" s="17"/>
      <c r="N63" s="20">
        <f>N64+N66+N68</f>
        <v>41422.590000000004</v>
      </c>
      <c r="O63" s="20">
        <f t="shared" ref="O63:P63" si="16">O64+O66+O68</f>
        <v>0</v>
      </c>
      <c r="P63" s="20">
        <f t="shared" si="16"/>
        <v>41422.590000000004</v>
      </c>
      <c r="Q63" s="13">
        <v>6.5074908498959014E-2</v>
      </c>
      <c r="R63" s="32">
        <f t="shared" si="7"/>
        <v>0</v>
      </c>
    </row>
    <row r="64" spans="1:19" ht="24" customHeight="1" x14ac:dyDescent="0.2">
      <c r="A64" s="9" t="s">
        <v>177</v>
      </c>
      <c r="B64" s="10"/>
      <c r="C64" s="9"/>
      <c r="D64" s="9" t="s">
        <v>178</v>
      </c>
      <c r="E64" s="9"/>
      <c r="F64" s="11"/>
      <c r="G64" s="17">
        <f t="shared" si="1"/>
        <v>0</v>
      </c>
      <c r="H64" s="9"/>
      <c r="I64" s="12">
        <v>15876</v>
      </c>
      <c r="J64" s="20">
        <f>J65</f>
        <v>15876</v>
      </c>
      <c r="K64" s="17">
        <f>'[1]BM 05'!M64</f>
        <v>0</v>
      </c>
      <c r="L64" s="17">
        <f>'[1]Memória 06'!E51</f>
        <v>0</v>
      </c>
      <c r="M64" s="17"/>
      <c r="N64" s="20">
        <f>N65</f>
        <v>11907</v>
      </c>
      <c r="O64" s="20">
        <f t="shared" ref="O64:P64" si="17">O65</f>
        <v>0</v>
      </c>
      <c r="P64" s="20">
        <f t="shared" si="17"/>
        <v>11907</v>
      </c>
      <c r="Q64" s="13">
        <v>1.8778118165010713E-2</v>
      </c>
      <c r="R64" s="32">
        <f t="shared" si="7"/>
        <v>0</v>
      </c>
    </row>
    <row r="65" spans="1:19" ht="60" customHeight="1" x14ac:dyDescent="0.2">
      <c r="A65" s="14" t="s">
        <v>179</v>
      </c>
      <c r="B65" s="15" t="s">
        <v>180</v>
      </c>
      <c r="C65" s="14" t="s">
        <v>55</v>
      </c>
      <c r="D65" s="14" t="s">
        <v>181</v>
      </c>
      <c r="E65" s="15" t="s">
        <v>182</v>
      </c>
      <c r="F65" s="16">
        <v>20</v>
      </c>
      <c r="G65" s="17">
        <f t="shared" si="1"/>
        <v>20</v>
      </c>
      <c r="H65" s="17">
        <v>793.8</v>
      </c>
      <c r="I65" s="17">
        <v>15876</v>
      </c>
      <c r="J65" s="17">
        <f t="shared" si="2"/>
        <v>15876</v>
      </c>
      <c r="K65" s="17">
        <f>'[1]BM 05'!M65</f>
        <v>15</v>
      </c>
      <c r="L65" s="17">
        <f>'[1]Memória 06'!E52</f>
        <v>0</v>
      </c>
      <c r="M65" s="17">
        <f t="shared" si="3"/>
        <v>15</v>
      </c>
      <c r="N65" s="17">
        <f t="shared" si="4"/>
        <v>11907</v>
      </c>
      <c r="O65" s="17">
        <f t="shared" si="5"/>
        <v>0</v>
      </c>
      <c r="P65" s="17">
        <f t="shared" si="6"/>
        <v>11907</v>
      </c>
      <c r="Q65" s="18">
        <v>1.8778118165010713E-2</v>
      </c>
      <c r="R65" s="32">
        <f t="shared" si="7"/>
        <v>5</v>
      </c>
    </row>
    <row r="66" spans="1:19" ht="24" customHeight="1" x14ac:dyDescent="0.2">
      <c r="A66" s="9" t="s">
        <v>183</v>
      </c>
      <c r="B66" s="10"/>
      <c r="C66" s="9"/>
      <c r="D66" s="9" t="s">
        <v>184</v>
      </c>
      <c r="E66" s="9"/>
      <c r="F66" s="11"/>
      <c r="G66" s="17">
        <f t="shared" si="1"/>
        <v>0</v>
      </c>
      <c r="H66" s="9"/>
      <c r="I66" s="12">
        <v>12192.99</v>
      </c>
      <c r="J66" s="20">
        <f>J67</f>
        <v>12193</v>
      </c>
      <c r="K66" s="17">
        <f>'[1]BM 05'!M66</f>
        <v>0</v>
      </c>
      <c r="L66" s="17">
        <f>'[1]Memória 06'!E53</f>
        <v>0</v>
      </c>
      <c r="M66" s="17"/>
      <c r="N66" s="20">
        <f>N67</f>
        <v>9895.1200000000008</v>
      </c>
      <c r="O66" s="20">
        <f t="shared" ref="O66:P66" si="18">O67</f>
        <v>0</v>
      </c>
      <c r="P66" s="20">
        <f t="shared" si="18"/>
        <v>9895.1200000000008</v>
      </c>
      <c r="Q66" s="13">
        <v>1.4421857332123582E-2</v>
      </c>
      <c r="R66" s="32">
        <f t="shared" si="7"/>
        <v>0</v>
      </c>
    </row>
    <row r="67" spans="1:19" ht="36" customHeight="1" x14ac:dyDescent="0.2">
      <c r="A67" s="14" t="s">
        <v>185</v>
      </c>
      <c r="B67" s="15" t="s">
        <v>186</v>
      </c>
      <c r="C67" s="14" t="s">
        <v>55</v>
      </c>
      <c r="D67" s="14" t="s">
        <v>187</v>
      </c>
      <c r="E67" s="15" t="s">
        <v>52</v>
      </c>
      <c r="F67" s="16">
        <v>13.69</v>
      </c>
      <c r="G67" s="17">
        <f t="shared" si="1"/>
        <v>13.69</v>
      </c>
      <c r="H67" s="17">
        <v>890.65</v>
      </c>
      <c r="I67" s="17">
        <v>12192.99</v>
      </c>
      <c r="J67" s="17">
        <f t="shared" si="2"/>
        <v>12193</v>
      </c>
      <c r="K67" s="17">
        <f>'[1]BM 05'!M67</f>
        <v>11.11</v>
      </c>
      <c r="L67" s="17">
        <f>'[1]Memória 06'!E54</f>
        <v>0</v>
      </c>
      <c r="M67" s="17">
        <f t="shared" si="3"/>
        <v>11.11</v>
      </c>
      <c r="N67" s="17">
        <f t="shared" si="4"/>
        <v>9895.1200000000008</v>
      </c>
      <c r="O67" s="17">
        <f t="shared" si="5"/>
        <v>0</v>
      </c>
      <c r="P67" s="17">
        <f t="shared" si="6"/>
        <v>9895.1200000000008</v>
      </c>
      <c r="Q67" s="18">
        <v>1.4421857332123582E-2</v>
      </c>
      <c r="R67" s="32">
        <f t="shared" si="7"/>
        <v>2.58</v>
      </c>
    </row>
    <row r="68" spans="1:19" ht="24" customHeight="1" x14ac:dyDescent="0.2">
      <c r="A68" s="9" t="s">
        <v>188</v>
      </c>
      <c r="B68" s="10"/>
      <c r="C68" s="9"/>
      <c r="D68" s="9" t="s">
        <v>189</v>
      </c>
      <c r="E68" s="9"/>
      <c r="F68" s="11"/>
      <c r="G68" s="17">
        <f t="shared" si="1"/>
        <v>0</v>
      </c>
      <c r="H68" s="9"/>
      <c r="I68" s="12">
        <v>26948.73</v>
      </c>
      <c r="J68" s="20">
        <f>SUM(J69:J70)</f>
        <v>26948.73</v>
      </c>
      <c r="K68" s="17">
        <f>'[1]BM 05'!M68</f>
        <v>0</v>
      </c>
      <c r="L68" s="17">
        <f>'[1]Memória 06'!E55</f>
        <v>0</v>
      </c>
      <c r="M68" s="17"/>
      <c r="N68" s="20">
        <f>SUM(N69:N70)</f>
        <v>19620.47</v>
      </c>
      <c r="O68" s="20">
        <f t="shared" ref="O68:P68" si="19">SUM(O69:O70)</f>
        <v>0</v>
      </c>
      <c r="P68" s="20">
        <f t="shared" si="19"/>
        <v>19620.47</v>
      </c>
      <c r="Q68" s="13">
        <v>3.1874933001824715E-2</v>
      </c>
      <c r="R68" s="32">
        <f t="shared" si="7"/>
        <v>0</v>
      </c>
    </row>
    <row r="69" spans="1:19" ht="48" customHeight="1" x14ac:dyDescent="0.2">
      <c r="A69" s="14" t="s">
        <v>190</v>
      </c>
      <c r="B69" s="15" t="s">
        <v>191</v>
      </c>
      <c r="C69" s="14" t="s">
        <v>55</v>
      </c>
      <c r="D69" s="14" t="s">
        <v>192</v>
      </c>
      <c r="E69" s="15" t="s">
        <v>52</v>
      </c>
      <c r="F69" s="16">
        <v>9.7200000000000006</v>
      </c>
      <c r="G69" s="17">
        <f t="shared" si="1"/>
        <v>9.7200000000000006</v>
      </c>
      <c r="H69" s="17">
        <v>803.17</v>
      </c>
      <c r="I69" s="17">
        <v>7806.81</v>
      </c>
      <c r="J69" s="17">
        <f t="shared" si="2"/>
        <v>7806.81</v>
      </c>
      <c r="K69" s="17">
        <f>'[1]BM 05'!M69</f>
        <v>0</v>
      </c>
      <c r="L69" s="17">
        <f>'[1]Memória 06'!E56</f>
        <v>0</v>
      </c>
      <c r="M69" s="17">
        <f t="shared" si="3"/>
        <v>0</v>
      </c>
      <c r="N69" s="17">
        <f t="shared" si="4"/>
        <v>0</v>
      </c>
      <c r="O69" s="17">
        <f t="shared" si="5"/>
        <v>0</v>
      </c>
      <c r="P69" s="17">
        <f t="shared" si="6"/>
        <v>0</v>
      </c>
      <c r="Q69" s="18">
        <v>9.2338876714403682E-3</v>
      </c>
      <c r="R69" s="32">
        <f t="shared" si="7"/>
        <v>9.7200000000000006</v>
      </c>
    </row>
    <row r="70" spans="1:19" ht="48" customHeight="1" x14ac:dyDescent="0.2">
      <c r="A70" s="14" t="s">
        <v>193</v>
      </c>
      <c r="B70" s="15" t="s">
        <v>194</v>
      </c>
      <c r="C70" s="14" t="s">
        <v>55</v>
      </c>
      <c r="D70" s="14" t="s">
        <v>195</v>
      </c>
      <c r="E70" s="15" t="s">
        <v>52</v>
      </c>
      <c r="F70" s="16">
        <v>28.8</v>
      </c>
      <c r="G70" s="17">
        <f t="shared" si="1"/>
        <v>28.8</v>
      </c>
      <c r="H70" s="17">
        <v>664.65</v>
      </c>
      <c r="I70" s="17">
        <v>19141.919999999998</v>
      </c>
      <c r="J70" s="17">
        <f t="shared" si="2"/>
        <v>19141.919999999998</v>
      </c>
      <c r="K70" s="17">
        <f>'[1]BM 05'!M70</f>
        <v>29.52</v>
      </c>
      <c r="L70" s="17">
        <f>'[1]Memória 06'!E57</f>
        <v>0</v>
      </c>
      <c r="M70" s="17">
        <f t="shared" si="3"/>
        <v>29.52</v>
      </c>
      <c r="N70" s="17">
        <f t="shared" si="4"/>
        <v>19620.47</v>
      </c>
      <c r="O70" s="17">
        <f t="shared" si="5"/>
        <v>0</v>
      </c>
      <c r="P70" s="17">
        <f t="shared" si="6"/>
        <v>19620.47</v>
      </c>
      <c r="Q70" s="18">
        <v>2.2641045330384347E-2</v>
      </c>
      <c r="R70" s="32">
        <f t="shared" si="7"/>
        <v>-0.71999999999999886</v>
      </c>
    </row>
    <row r="71" spans="1:19" ht="24" customHeight="1" x14ac:dyDescent="0.2">
      <c r="A71" s="9" t="s">
        <v>196</v>
      </c>
      <c r="B71" s="10"/>
      <c r="C71" s="9"/>
      <c r="D71" s="9" t="s">
        <v>197</v>
      </c>
      <c r="E71" s="9"/>
      <c r="F71" s="11"/>
      <c r="G71" s="17">
        <f t="shared" si="1"/>
        <v>0</v>
      </c>
      <c r="H71" s="9"/>
      <c r="I71" s="12">
        <v>50215.86</v>
      </c>
      <c r="J71" s="20">
        <f>SUM(J72:J75)</f>
        <v>47314.16</v>
      </c>
      <c r="K71" s="17">
        <f>'[1]BM 05'!M71</f>
        <v>0</v>
      </c>
      <c r="L71" s="17">
        <f>'[1]Memória 06'!E58</f>
        <v>0</v>
      </c>
      <c r="M71" s="17"/>
      <c r="N71" s="20">
        <f>SUM(N72:N75)</f>
        <v>47314.16</v>
      </c>
      <c r="O71" s="20">
        <f t="shared" ref="O71:P71" si="20">SUM(O72:O75)</f>
        <v>0</v>
      </c>
      <c r="P71" s="20">
        <f t="shared" si="20"/>
        <v>47314.16</v>
      </c>
      <c r="Q71" s="13">
        <v>5.9395272917462515E-2</v>
      </c>
      <c r="R71" s="32">
        <f t="shared" si="7"/>
        <v>0</v>
      </c>
    </row>
    <row r="72" spans="1:19" ht="36" customHeight="1" x14ac:dyDescent="0.2">
      <c r="A72" s="14" t="s">
        <v>198</v>
      </c>
      <c r="B72" s="15" t="s">
        <v>199</v>
      </c>
      <c r="C72" s="14" t="s">
        <v>55</v>
      </c>
      <c r="D72" s="14" t="s">
        <v>200</v>
      </c>
      <c r="E72" s="15" t="s">
        <v>52</v>
      </c>
      <c r="F72" s="16">
        <v>398.67</v>
      </c>
      <c r="G72" s="17">
        <f t="shared" si="1"/>
        <v>398.67</v>
      </c>
      <c r="H72" s="17">
        <v>40</v>
      </c>
      <c r="I72" s="17">
        <v>15946.8</v>
      </c>
      <c r="J72" s="17">
        <f t="shared" si="2"/>
        <v>15946.8</v>
      </c>
      <c r="K72" s="17">
        <f>'[1]BM 05'!M72</f>
        <v>398.67</v>
      </c>
      <c r="L72" s="17">
        <f>'[1]Memória 06'!E59</f>
        <v>0</v>
      </c>
      <c r="M72" s="17">
        <f t="shared" si="3"/>
        <v>398.67</v>
      </c>
      <c r="N72" s="17">
        <f t="shared" si="4"/>
        <v>15946.8</v>
      </c>
      <c r="O72" s="17">
        <f t="shared" si="5"/>
        <v>0</v>
      </c>
      <c r="P72" s="17">
        <f t="shared" si="6"/>
        <v>15946.8</v>
      </c>
      <c r="Q72" s="18">
        <v>1.8861860339745077E-2</v>
      </c>
      <c r="R72" s="32">
        <f t="shared" si="7"/>
        <v>0</v>
      </c>
    </row>
    <row r="73" spans="1:19" ht="48" customHeight="1" x14ac:dyDescent="0.2">
      <c r="A73" s="14" t="s">
        <v>201</v>
      </c>
      <c r="B73" s="15" t="s">
        <v>202</v>
      </c>
      <c r="C73" s="14" t="s">
        <v>55</v>
      </c>
      <c r="D73" s="14" t="s">
        <v>203</v>
      </c>
      <c r="E73" s="15" t="s">
        <v>60</v>
      </c>
      <c r="F73" s="16">
        <v>102.05</v>
      </c>
      <c r="G73" s="17">
        <v>0</v>
      </c>
      <c r="H73" s="17">
        <v>25.65</v>
      </c>
      <c r="I73" s="17">
        <v>2617.58</v>
      </c>
      <c r="J73" s="17">
        <f t="shared" si="2"/>
        <v>0</v>
      </c>
      <c r="K73" s="17">
        <f>'[1]BM 05'!M73</f>
        <v>0</v>
      </c>
      <c r="L73" s="17">
        <f>'[1]Memória 06'!E60</f>
        <v>0</v>
      </c>
      <c r="M73" s="17">
        <f t="shared" si="3"/>
        <v>0</v>
      </c>
      <c r="N73" s="17">
        <f t="shared" si="4"/>
        <v>0</v>
      </c>
      <c r="O73" s="17">
        <f t="shared" si="5"/>
        <v>0</v>
      </c>
      <c r="P73" s="17">
        <f t="shared" si="6"/>
        <v>0</v>
      </c>
      <c r="Q73" s="18">
        <v>3.0960712110335567E-3</v>
      </c>
      <c r="R73" s="32">
        <f t="shared" si="7"/>
        <v>0</v>
      </c>
    </row>
    <row r="74" spans="1:19" ht="36" customHeight="1" x14ac:dyDescent="0.2">
      <c r="A74" s="14" t="s">
        <v>204</v>
      </c>
      <c r="B74" s="15" t="s">
        <v>205</v>
      </c>
      <c r="C74" s="14" t="s">
        <v>55</v>
      </c>
      <c r="D74" s="14" t="s">
        <v>206</v>
      </c>
      <c r="E74" s="15" t="s">
        <v>60</v>
      </c>
      <c r="F74" s="16">
        <v>4.04</v>
      </c>
      <c r="G74" s="17">
        <v>0</v>
      </c>
      <c r="H74" s="17">
        <v>70.33</v>
      </c>
      <c r="I74" s="17">
        <v>284.13</v>
      </c>
      <c r="J74" s="17">
        <f t="shared" si="2"/>
        <v>0</v>
      </c>
      <c r="K74" s="17">
        <f>'[1]BM 05'!M74</f>
        <v>0</v>
      </c>
      <c r="L74" s="17">
        <f>'[1]Memória 06'!E61</f>
        <v>0</v>
      </c>
      <c r="M74" s="17">
        <f t="shared" si="3"/>
        <v>0</v>
      </c>
      <c r="N74" s="17">
        <f t="shared" si="4"/>
        <v>0</v>
      </c>
      <c r="O74" s="17">
        <f t="shared" si="5"/>
        <v>0</v>
      </c>
      <c r="P74" s="17">
        <f t="shared" si="6"/>
        <v>0</v>
      </c>
      <c r="Q74" s="18">
        <v>3.3606870208015207E-4</v>
      </c>
      <c r="R74" s="32">
        <f t="shared" si="7"/>
        <v>0</v>
      </c>
    </row>
    <row r="75" spans="1:19" ht="48" customHeight="1" x14ac:dyDescent="0.2">
      <c r="A75" s="14" t="s">
        <v>207</v>
      </c>
      <c r="B75" s="15" t="s">
        <v>208</v>
      </c>
      <c r="C75" s="14" t="s">
        <v>55</v>
      </c>
      <c r="D75" s="14" t="s">
        <v>209</v>
      </c>
      <c r="E75" s="15" t="s">
        <v>52</v>
      </c>
      <c r="F75" s="16">
        <v>398.67</v>
      </c>
      <c r="G75" s="17">
        <f t="shared" si="1"/>
        <v>398.67</v>
      </c>
      <c r="H75" s="17">
        <v>78.680000000000007</v>
      </c>
      <c r="I75" s="17">
        <v>31367.35</v>
      </c>
      <c r="J75" s="17">
        <f t="shared" si="2"/>
        <v>31367.360000000001</v>
      </c>
      <c r="K75" s="17">
        <f>'[1]BM 05'!M75</f>
        <v>398.67</v>
      </c>
      <c r="L75" s="17">
        <f>'[1]Memória 06'!E62</f>
        <v>0</v>
      </c>
      <c r="M75" s="17">
        <f t="shared" si="3"/>
        <v>398.67</v>
      </c>
      <c r="N75" s="17">
        <f t="shared" si="4"/>
        <v>31367.360000000001</v>
      </c>
      <c r="O75" s="17">
        <f t="shared" si="5"/>
        <v>0</v>
      </c>
      <c r="P75" s="17">
        <f t="shared" si="6"/>
        <v>31367.360000000001</v>
      </c>
      <c r="Q75" s="18">
        <v>3.7101272664603731E-2</v>
      </c>
      <c r="R75" s="32">
        <f t="shared" si="7"/>
        <v>0</v>
      </c>
    </row>
    <row r="76" spans="1:19" ht="24" customHeight="1" x14ac:dyDescent="0.2">
      <c r="A76" s="9" t="s">
        <v>210</v>
      </c>
      <c r="B76" s="10"/>
      <c r="C76" s="9"/>
      <c r="D76" s="9" t="s">
        <v>211</v>
      </c>
      <c r="E76" s="9"/>
      <c r="F76" s="11"/>
      <c r="G76" s="17">
        <f t="shared" si="1"/>
        <v>0</v>
      </c>
      <c r="H76" s="9"/>
      <c r="I76" s="12">
        <v>28247.09</v>
      </c>
      <c r="J76" s="20">
        <f>SUM(J77:J78)</f>
        <v>24246.309999999998</v>
      </c>
      <c r="K76" s="17">
        <f>'[1]BM 05'!M76</f>
        <v>0</v>
      </c>
      <c r="L76" s="17">
        <f>'[1]Memória 06'!E63</f>
        <v>0</v>
      </c>
      <c r="M76" s="17"/>
      <c r="N76" s="20">
        <f>SUM(N77:N78)</f>
        <v>18425.39</v>
      </c>
      <c r="O76" s="20">
        <f t="shared" ref="O76:P76" si="21">SUM(O77:O78)</f>
        <v>1892.44</v>
      </c>
      <c r="P76" s="20">
        <f t="shared" si="21"/>
        <v>20317.830000000002</v>
      </c>
      <c r="Q76" s="13">
        <v>3.3410632012956194E-2</v>
      </c>
      <c r="R76" s="32">
        <f t="shared" si="7"/>
        <v>0</v>
      </c>
    </row>
    <row r="77" spans="1:19" ht="36" customHeight="1" x14ac:dyDescent="0.2">
      <c r="A77" s="14" t="s">
        <v>212</v>
      </c>
      <c r="B77" s="15" t="s">
        <v>213</v>
      </c>
      <c r="C77" s="14" t="s">
        <v>55</v>
      </c>
      <c r="D77" s="14" t="s">
        <v>214</v>
      </c>
      <c r="E77" s="15" t="s">
        <v>52</v>
      </c>
      <c r="F77" s="16">
        <v>92.29</v>
      </c>
      <c r="G77" s="17">
        <f>F77+[1]Replanihamento!F23</f>
        <v>128.79000000000002</v>
      </c>
      <c r="H77" s="17">
        <v>111.32</v>
      </c>
      <c r="I77" s="17">
        <v>10273.719999999999</v>
      </c>
      <c r="J77" s="17">
        <f t="shared" si="2"/>
        <v>14336.9</v>
      </c>
      <c r="K77" s="17">
        <f>'[1]BM 05'!M77</f>
        <v>76.5</v>
      </c>
      <c r="L77" s="17">
        <f>'[1]Memória 06'!E64</f>
        <v>17</v>
      </c>
      <c r="M77" s="17">
        <f t="shared" si="3"/>
        <v>93.5</v>
      </c>
      <c r="N77" s="17">
        <f t="shared" si="4"/>
        <v>8515.98</v>
      </c>
      <c r="O77" s="17">
        <f t="shared" si="5"/>
        <v>1892.44</v>
      </c>
      <c r="P77" s="17">
        <f t="shared" si="6"/>
        <v>10408.42</v>
      </c>
      <c r="Q77" s="18">
        <v>1.2151746545366205E-2</v>
      </c>
      <c r="R77" s="32">
        <f t="shared" si="7"/>
        <v>35.29000000000002</v>
      </c>
      <c r="S77" s="1">
        <f>1600/H77</f>
        <v>14.372978799856272</v>
      </c>
    </row>
    <row r="78" spans="1:19" ht="24" customHeight="1" x14ac:dyDescent="0.2">
      <c r="A78" s="14" t="s">
        <v>215</v>
      </c>
      <c r="B78" s="15" t="s">
        <v>216</v>
      </c>
      <c r="C78" s="14" t="s">
        <v>55</v>
      </c>
      <c r="D78" s="14" t="s">
        <v>217</v>
      </c>
      <c r="E78" s="15" t="s">
        <v>52</v>
      </c>
      <c r="F78" s="16">
        <v>388.11</v>
      </c>
      <c r="G78" s="17">
        <v>213.98</v>
      </c>
      <c r="H78" s="17">
        <v>46.31</v>
      </c>
      <c r="I78" s="17">
        <v>17973.37</v>
      </c>
      <c r="J78" s="17">
        <f t="shared" si="2"/>
        <v>9909.41</v>
      </c>
      <c r="K78" s="17">
        <f>'[1]BM 05'!M78</f>
        <v>213.98</v>
      </c>
      <c r="L78" s="17">
        <f>'[1]Memória 06'!E65</f>
        <v>0</v>
      </c>
      <c r="M78" s="17">
        <f t="shared" si="3"/>
        <v>213.98</v>
      </c>
      <c r="N78" s="17">
        <f t="shared" si="4"/>
        <v>9909.41</v>
      </c>
      <c r="O78" s="17">
        <f t="shared" si="5"/>
        <v>0</v>
      </c>
      <c r="P78" s="17">
        <f t="shared" si="6"/>
        <v>9909.41</v>
      </c>
      <c r="Q78" s="18">
        <v>2.1258885467589986E-2</v>
      </c>
      <c r="R78" s="32">
        <f t="shared" si="7"/>
        <v>0</v>
      </c>
    </row>
    <row r="79" spans="1:19" ht="24" customHeight="1" x14ac:dyDescent="0.2">
      <c r="A79" s="9" t="s">
        <v>218</v>
      </c>
      <c r="B79" s="10"/>
      <c r="C79" s="9"/>
      <c r="D79" s="9" t="s">
        <v>219</v>
      </c>
      <c r="E79" s="9"/>
      <c r="F79" s="11"/>
      <c r="G79" s="17">
        <f t="shared" si="1"/>
        <v>0</v>
      </c>
      <c r="H79" s="9"/>
      <c r="I79" s="12">
        <v>91391.66</v>
      </c>
      <c r="J79" s="20">
        <f>SUM(J80:J88)</f>
        <v>72192.079999999987</v>
      </c>
      <c r="K79" s="17">
        <f>'[1]BM 05'!M79</f>
        <v>0</v>
      </c>
      <c r="L79" s="17">
        <f>'[1]Memória 06'!E66</f>
        <v>0</v>
      </c>
      <c r="M79" s="17"/>
      <c r="N79" s="20">
        <f>SUM(N80:N88)</f>
        <v>46438.34</v>
      </c>
      <c r="O79" s="20">
        <f t="shared" ref="O79:P79" si="22">SUM(O80:O88)</f>
        <v>0</v>
      </c>
      <c r="P79" s="20">
        <f t="shared" si="22"/>
        <v>46438.34</v>
      </c>
      <c r="Q79" s="13">
        <v>0.10809797120033278</v>
      </c>
      <c r="R79" s="32">
        <f t="shared" si="7"/>
        <v>0</v>
      </c>
    </row>
    <row r="80" spans="1:19" ht="48" customHeight="1" x14ac:dyDescent="0.2">
      <c r="A80" s="14" t="s">
        <v>220</v>
      </c>
      <c r="B80" s="15" t="s">
        <v>221</v>
      </c>
      <c r="C80" s="14" t="s">
        <v>55</v>
      </c>
      <c r="D80" s="14" t="s">
        <v>222</v>
      </c>
      <c r="E80" s="15" t="s">
        <v>52</v>
      </c>
      <c r="F80" s="16">
        <v>757.22</v>
      </c>
      <c r="G80" s="17">
        <f t="shared" si="1"/>
        <v>757.22</v>
      </c>
      <c r="H80" s="17">
        <v>3.53</v>
      </c>
      <c r="I80" s="17">
        <v>2672.98</v>
      </c>
      <c r="J80" s="17">
        <f t="shared" si="2"/>
        <v>2672.99</v>
      </c>
      <c r="K80" s="17">
        <f>'[1]BM 05'!M80</f>
        <v>757.22</v>
      </c>
      <c r="L80" s="17">
        <f>'[1]Memória 06'!E67</f>
        <v>0</v>
      </c>
      <c r="M80" s="17">
        <f t="shared" si="3"/>
        <v>757.22</v>
      </c>
      <c r="N80" s="17">
        <f t="shared" si="4"/>
        <v>2672.99</v>
      </c>
      <c r="O80" s="17">
        <f t="shared" si="5"/>
        <v>0</v>
      </c>
      <c r="P80" s="17">
        <f t="shared" si="6"/>
        <v>2672.99</v>
      </c>
      <c r="Q80" s="18">
        <v>3.1615982799641181E-3</v>
      </c>
      <c r="R80" s="32">
        <f t="shared" si="7"/>
        <v>0</v>
      </c>
    </row>
    <row r="81" spans="1:18" ht="48" customHeight="1" x14ac:dyDescent="0.2">
      <c r="A81" s="14" t="s">
        <v>223</v>
      </c>
      <c r="B81" s="15" t="s">
        <v>224</v>
      </c>
      <c r="C81" s="14" t="s">
        <v>55</v>
      </c>
      <c r="D81" s="14" t="s">
        <v>225</v>
      </c>
      <c r="E81" s="15" t="s">
        <v>52</v>
      </c>
      <c r="F81" s="16">
        <v>378.61</v>
      </c>
      <c r="G81" s="17">
        <f t="shared" si="1"/>
        <v>378.61</v>
      </c>
      <c r="H81" s="17">
        <v>5.72</v>
      </c>
      <c r="I81" s="17">
        <v>2165.64</v>
      </c>
      <c r="J81" s="17">
        <f t="shared" si="2"/>
        <v>2165.65</v>
      </c>
      <c r="K81" s="17">
        <f>'[1]BM 05'!M81</f>
        <v>293.27</v>
      </c>
      <c r="L81" s="17">
        <f>'[1]Memória 06'!E68</f>
        <v>0</v>
      </c>
      <c r="M81" s="17">
        <f t="shared" si="3"/>
        <v>293.27</v>
      </c>
      <c r="N81" s="17">
        <f t="shared" si="4"/>
        <v>1677.5</v>
      </c>
      <c r="O81" s="17">
        <f t="shared" si="5"/>
        <v>0</v>
      </c>
      <c r="P81" s="17">
        <f t="shared" si="6"/>
        <v>1677.5</v>
      </c>
      <c r="Q81" s="18">
        <v>2.5615169956458681E-3</v>
      </c>
      <c r="R81" s="32">
        <f t="shared" si="7"/>
        <v>85.340000000000032</v>
      </c>
    </row>
    <row r="82" spans="1:18" ht="48" customHeight="1" x14ac:dyDescent="0.2">
      <c r="A82" s="14" t="s">
        <v>226</v>
      </c>
      <c r="B82" s="15" t="s">
        <v>227</v>
      </c>
      <c r="C82" s="14" t="s">
        <v>55</v>
      </c>
      <c r="D82" s="14" t="s">
        <v>228</v>
      </c>
      <c r="E82" s="15" t="s">
        <v>52</v>
      </c>
      <c r="F82" s="16">
        <v>394</v>
      </c>
      <c r="G82" s="17">
        <v>0</v>
      </c>
      <c r="H82" s="17">
        <v>9.27</v>
      </c>
      <c r="I82" s="17">
        <v>3652.38</v>
      </c>
      <c r="J82" s="17">
        <f t="shared" si="2"/>
        <v>0</v>
      </c>
      <c r="K82" s="17">
        <f>'[1]BM 05'!M82</f>
        <v>0</v>
      </c>
      <c r="L82" s="17">
        <f>'[1]Memória 06'!E69</f>
        <v>0</v>
      </c>
      <c r="M82" s="17">
        <f t="shared" si="3"/>
        <v>0</v>
      </c>
      <c r="N82" s="17">
        <f t="shared" si="4"/>
        <v>0</v>
      </c>
      <c r="O82" s="17">
        <f t="shared" si="5"/>
        <v>0</v>
      </c>
      <c r="P82" s="17">
        <f t="shared" si="6"/>
        <v>0</v>
      </c>
      <c r="Q82" s="18">
        <v>4.3200316971228163E-3</v>
      </c>
      <c r="R82" s="32">
        <f t="shared" si="7"/>
        <v>0</v>
      </c>
    </row>
    <row r="83" spans="1:18" ht="60" customHeight="1" x14ac:dyDescent="0.2">
      <c r="A83" s="14" t="s">
        <v>229</v>
      </c>
      <c r="B83" s="15" t="s">
        <v>230</v>
      </c>
      <c r="C83" s="14" t="s">
        <v>55</v>
      </c>
      <c r="D83" s="14" t="s">
        <v>231</v>
      </c>
      <c r="E83" s="15" t="s">
        <v>52</v>
      </c>
      <c r="F83" s="16">
        <v>470.96</v>
      </c>
      <c r="G83" s="17">
        <f t="shared" si="1"/>
        <v>470.96</v>
      </c>
      <c r="H83" s="17">
        <v>25.95</v>
      </c>
      <c r="I83" s="17">
        <v>12221.41</v>
      </c>
      <c r="J83" s="17">
        <f t="shared" si="2"/>
        <v>12221.41</v>
      </c>
      <c r="K83" s="17">
        <f>'[1]BM 05'!M83</f>
        <v>470.96</v>
      </c>
      <c r="L83" s="17">
        <f>'[1]Memória 06'!E70</f>
        <v>0</v>
      </c>
      <c r="M83" s="17">
        <f t="shared" si="3"/>
        <v>470.96</v>
      </c>
      <c r="N83" s="17">
        <f t="shared" si="4"/>
        <v>12221.41</v>
      </c>
      <c r="O83" s="17">
        <f t="shared" si="5"/>
        <v>0</v>
      </c>
      <c r="P83" s="17">
        <f t="shared" si="6"/>
        <v>12221.41</v>
      </c>
      <c r="Q83" s="18">
        <v>1.4455472481925144E-2</v>
      </c>
      <c r="R83" s="32">
        <f t="shared" si="7"/>
        <v>0</v>
      </c>
    </row>
    <row r="84" spans="1:18" ht="60" customHeight="1" x14ac:dyDescent="0.2">
      <c r="A84" s="14" t="s">
        <v>232</v>
      </c>
      <c r="B84" s="15" t="s">
        <v>233</v>
      </c>
      <c r="C84" s="14" t="s">
        <v>55</v>
      </c>
      <c r="D84" s="14" t="s">
        <v>234</v>
      </c>
      <c r="E84" s="15" t="s">
        <v>52</v>
      </c>
      <c r="F84" s="16">
        <v>286.27</v>
      </c>
      <c r="G84" s="17">
        <f t="shared" ref="G84:G147" si="23">F84</f>
        <v>286.27</v>
      </c>
      <c r="H84" s="17">
        <v>30.24</v>
      </c>
      <c r="I84" s="17">
        <v>8656.7999999999993</v>
      </c>
      <c r="J84" s="17">
        <f t="shared" ref="J84:J147" si="24">ROUND(G84*H84,2)</f>
        <v>8656.7999999999993</v>
      </c>
      <c r="K84" s="17">
        <f>'[1]BM 05'!M84</f>
        <v>286.27</v>
      </c>
      <c r="L84" s="17">
        <f>'[1]Memória 06'!E71</f>
        <v>0</v>
      </c>
      <c r="M84" s="17">
        <f t="shared" ref="M84:M147" si="25">K84+L84</f>
        <v>286.27</v>
      </c>
      <c r="N84" s="17">
        <f t="shared" ref="N84:N147" si="26">ROUND(K84*H84,2)</f>
        <v>8656.7999999999993</v>
      </c>
      <c r="O84" s="17">
        <f t="shared" ref="O84:O147" si="27">ROUND(L84*H84,2)</f>
        <v>0</v>
      </c>
      <c r="P84" s="17">
        <f t="shared" ref="P84:P147" si="28">ROUND(M84*H84,2)</f>
        <v>8656.7999999999993</v>
      </c>
      <c r="Q84" s="18">
        <v>1.023925505989322E-2</v>
      </c>
      <c r="R84" s="32">
        <f t="shared" ref="R84:R147" si="29">G84-M84</f>
        <v>0</v>
      </c>
    </row>
    <row r="85" spans="1:18" ht="48" customHeight="1" x14ac:dyDescent="0.2">
      <c r="A85" s="14" t="s">
        <v>235</v>
      </c>
      <c r="B85" s="15" t="s">
        <v>236</v>
      </c>
      <c r="C85" s="14" t="s">
        <v>55</v>
      </c>
      <c r="D85" s="14" t="s">
        <v>237</v>
      </c>
      <c r="E85" s="15" t="s">
        <v>52</v>
      </c>
      <c r="F85" s="16">
        <v>394</v>
      </c>
      <c r="G85" s="17">
        <v>0</v>
      </c>
      <c r="H85" s="17">
        <v>39.46</v>
      </c>
      <c r="I85" s="17">
        <v>15547.24</v>
      </c>
      <c r="J85" s="17">
        <f t="shared" si="24"/>
        <v>0</v>
      </c>
      <c r="K85" s="17">
        <f>'[1]BM 05'!M85</f>
        <v>0</v>
      </c>
      <c r="L85" s="17">
        <f>'[1]Memória 06'!E72</f>
        <v>0</v>
      </c>
      <c r="M85" s="17">
        <f t="shared" si="25"/>
        <v>0</v>
      </c>
      <c r="N85" s="17">
        <f t="shared" si="26"/>
        <v>0</v>
      </c>
      <c r="O85" s="17">
        <f t="shared" si="27"/>
        <v>0</v>
      </c>
      <c r="P85" s="17">
        <f t="shared" si="28"/>
        <v>0</v>
      </c>
      <c r="Q85" s="18">
        <v>1.8389261140071882E-2</v>
      </c>
      <c r="R85" s="32">
        <f t="shared" si="29"/>
        <v>0</v>
      </c>
    </row>
    <row r="86" spans="1:18" ht="60" customHeight="1" x14ac:dyDescent="0.2">
      <c r="A86" s="14" t="s">
        <v>238</v>
      </c>
      <c r="B86" s="15" t="s">
        <v>239</v>
      </c>
      <c r="C86" s="14" t="s">
        <v>55</v>
      </c>
      <c r="D86" s="14" t="s">
        <v>240</v>
      </c>
      <c r="E86" s="15" t="s">
        <v>52</v>
      </c>
      <c r="F86" s="16">
        <v>171.54</v>
      </c>
      <c r="G86" s="17">
        <f t="shared" si="23"/>
        <v>171.54</v>
      </c>
      <c r="H86" s="17">
        <v>71.38</v>
      </c>
      <c r="I86" s="17">
        <v>12244.52</v>
      </c>
      <c r="J86" s="17">
        <f t="shared" si="24"/>
        <v>12244.53</v>
      </c>
      <c r="K86" s="17">
        <f>'[1]BM 05'!M86</f>
        <v>48.905300000000004</v>
      </c>
      <c r="L86" s="17">
        <f>'[1]Memória 06'!E73</f>
        <v>0</v>
      </c>
      <c r="M86" s="17">
        <f t="shared" si="25"/>
        <v>48.905300000000004</v>
      </c>
      <c r="N86" s="17">
        <f t="shared" si="26"/>
        <v>3490.86</v>
      </c>
      <c r="O86" s="17">
        <f t="shared" si="27"/>
        <v>0</v>
      </c>
      <c r="P86" s="17">
        <f t="shared" si="28"/>
        <v>3490.86</v>
      </c>
      <c r="Q86" s="18">
        <v>1.448280696862163E-2</v>
      </c>
      <c r="R86" s="32">
        <f t="shared" si="29"/>
        <v>122.63469999999998</v>
      </c>
    </row>
    <row r="87" spans="1:18" ht="60" customHeight="1" x14ac:dyDescent="0.2">
      <c r="A87" s="14" t="s">
        <v>238</v>
      </c>
      <c r="B87" s="15" t="s">
        <v>239</v>
      </c>
      <c r="C87" s="14" t="s">
        <v>55</v>
      </c>
      <c r="D87" s="14" t="s">
        <v>240</v>
      </c>
      <c r="E87" s="15" t="s">
        <v>52</v>
      </c>
      <c r="F87" s="16">
        <v>171.54</v>
      </c>
      <c r="G87" s="17">
        <f t="shared" si="23"/>
        <v>171.54</v>
      </c>
      <c r="H87" s="17">
        <v>71.38</v>
      </c>
      <c r="I87" s="17">
        <v>12244.52</v>
      </c>
      <c r="J87" s="17">
        <f t="shared" si="24"/>
        <v>12244.53</v>
      </c>
      <c r="K87" s="17">
        <f>'[1]BM 05'!M87</f>
        <v>0</v>
      </c>
      <c r="L87" s="17">
        <f>'[1]Memória 06'!E74</f>
        <v>0</v>
      </c>
      <c r="M87" s="17">
        <f t="shared" si="25"/>
        <v>0</v>
      </c>
      <c r="N87" s="17">
        <f t="shared" si="26"/>
        <v>0</v>
      </c>
      <c r="O87" s="17">
        <f t="shared" si="27"/>
        <v>0</v>
      </c>
      <c r="P87" s="17">
        <f t="shared" si="28"/>
        <v>0</v>
      </c>
      <c r="Q87" s="18">
        <v>1.448280696862163E-2</v>
      </c>
      <c r="R87" s="32">
        <f t="shared" si="29"/>
        <v>171.54</v>
      </c>
    </row>
    <row r="88" spans="1:18" ht="48" customHeight="1" x14ac:dyDescent="0.2">
      <c r="A88" s="14" t="s">
        <v>241</v>
      </c>
      <c r="B88" s="15" t="s">
        <v>242</v>
      </c>
      <c r="C88" s="14" t="s">
        <v>55</v>
      </c>
      <c r="D88" s="14" t="s">
        <v>243</v>
      </c>
      <c r="E88" s="15" t="s">
        <v>52</v>
      </c>
      <c r="F88" s="16">
        <v>273.63</v>
      </c>
      <c r="G88" s="17">
        <f t="shared" si="23"/>
        <v>273.63</v>
      </c>
      <c r="H88" s="17">
        <v>80.349999999999994</v>
      </c>
      <c r="I88" s="17">
        <v>21986.17</v>
      </c>
      <c r="J88" s="17">
        <f t="shared" si="24"/>
        <v>21986.17</v>
      </c>
      <c r="K88" s="17">
        <f>'[1]BM 05'!M88</f>
        <v>220.51999999999998</v>
      </c>
      <c r="L88" s="17">
        <f>'[1]Memória 06'!E75</f>
        <v>0</v>
      </c>
      <c r="M88" s="17">
        <f t="shared" si="25"/>
        <v>220.51999999999998</v>
      </c>
      <c r="N88" s="17">
        <f t="shared" si="26"/>
        <v>17718.78</v>
      </c>
      <c r="O88" s="17">
        <f t="shared" si="27"/>
        <v>0</v>
      </c>
      <c r="P88" s="17">
        <f t="shared" si="28"/>
        <v>17718.78</v>
      </c>
      <c r="Q88" s="18">
        <v>2.6005221608466467E-2</v>
      </c>
      <c r="R88" s="32">
        <f t="shared" si="29"/>
        <v>53.110000000000014</v>
      </c>
    </row>
    <row r="89" spans="1:18" ht="24" customHeight="1" x14ac:dyDescent="0.2">
      <c r="A89" s="9" t="s">
        <v>244</v>
      </c>
      <c r="B89" s="10"/>
      <c r="C89" s="9"/>
      <c r="D89" s="9" t="s">
        <v>245</v>
      </c>
      <c r="E89" s="9"/>
      <c r="F89" s="11"/>
      <c r="G89" s="17">
        <f t="shared" si="23"/>
        <v>0</v>
      </c>
      <c r="H89" s="9"/>
      <c r="I89" s="12">
        <v>85581.09</v>
      </c>
      <c r="J89" s="20">
        <f>SUM(J90:J99)</f>
        <v>32543.270000000004</v>
      </c>
      <c r="K89" s="17">
        <f>'[1]BM 05'!M89</f>
        <v>0</v>
      </c>
      <c r="L89" s="17">
        <f>'[1]Memória 06'!E76</f>
        <v>0</v>
      </c>
      <c r="M89" s="17"/>
      <c r="N89" s="20">
        <f>SUM(N90:N99)</f>
        <v>6904.6</v>
      </c>
      <c r="O89" s="20">
        <f t="shared" ref="O89:P89" si="30">SUM(O90:O99)</f>
        <v>0</v>
      </c>
      <c r="P89" s="20">
        <f t="shared" si="30"/>
        <v>6904.6</v>
      </c>
      <c r="Q89" s="13">
        <v>0.10122523436069644</v>
      </c>
      <c r="R89" s="32">
        <f t="shared" si="29"/>
        <v>0</v>
      </c>
    </row>
    <row r="90" spans="1:18" ht="36" customHeight="1" x14ac:dyDescent="0.2">
      <c r="A90" s="14" t="s">
        <v>246</v>
      </c>
      <c r="B90" s="15" t="s">
        <v>247</v>
      </c>
      <c r="C90" s="14" t="s">
        <v>55</v>
      </c>
      <c r="D90" s="14" t="s">
        <v>248</v>
      </c>
      <c r="E90" s="15" t="s">
        <v>52</v>
      </c>
      <c r="F90" s="16">
        <v>413.25</v>
      </c>
      <c r="G90" s="17">
        <v>0</v>
      </c>
      <c r="H90" s="17">
        <v>42.06</v>
      </c>
      <c r="I90" s="17">
        <v>17381.29</v>
      </c>
      <c r="J90" s="17">
        <f t="shared" si="24"/>
        <v>0</v>
      </c>
      <c r="K90" s="17">
        <f>'[1]BM 05'!M90</f>
        <v>0</v>
      </c>
      <c r="L90" s="17">
        <f>'[1]Memória 06'!E77</f>
        <v>0</v>
      </c>
      <c r="M90" s="17">
        <f t="shared" si="25"/>
        <v>0</v>
      </c>
      <c r="N90" s="17">
        <f t="shared" si="26"/>
        <v>0</v>
      </c>
      <c r="O90" s="17">
        <f t="shared" si="27"/>
        <v>0</v>
      </c>
      <c r="P90" s="17">
        <f t="shared" si="28"/>
        <v>0</v>
      </c>
      <c r="Q90" s="18">
        <v>2.0558573789387698E-2</v>
      </c>
      <c r="R90" s="32">
        <f t="shared" si="29"/>
        <v>0</v>
      </c>
    </row>
    <row r="91" spans="1:18" ht="36" customHeight="1" x14ac:dyDescent="0.2">
      <c r="A91" s="14" t="s">
        <v>249</v>
      </c>
      <c r="B91" s="15" t="s">
        <v>250</v>
      </c>
      <c r="C91" s="14" t="s">
        <v>55</v>
      </c>
      <c r="D91" s="14" t="s">
        <v>251</v>
      </c>
      <c r="E91" s="15" t="s">
        <v>52</v>
      </c>
      <c r="F91" s="16">
        <v>413.25</v>
      </c>
      <c r="G91" s="17">
        <v>0</v>
      </c>
      <c r="H91" s="17">
        <v>43.51</v>
      </c>
      <c r="I91" s="17">
        <v>17980.5</v>
      </c>
      <c r="J91" s="17">
        <f t="shared" si="24"/>
        <v>0</v>
      </c>
      <c r="K91" s="17">
        <f>'[1]BM 05'!M91</f>
        <v>0</v>
      </c>
      <c r="L91" s="17">
        <f>'[1]Memória 06'!E78</f>
        <v>0</v>
      </c>
      <c r="M91" s="17">
        <f t="shared" si="25"/>
        <v>0</v>
      </c>
      <c r="N91" s="17">
        <f t="shared" si="26"/>
        <v>0</v>
      </c>
      <c r="O91" s="17">
        <f t="shared" si="27"/>
        <v>0</v>
      </c>
      <c r="P91" s="17">
        <f t="shared" si="28"/>
        <v>0</v>
      </c>
      <c r="Q91" s="18">
        <v>2.1267318825017333E-2</v>
      </c>
      <c r="R91" s="32">
        <f t="shared" si="29"/>
        <v>0</v>
      </c>
    </row>
    <row r="92" spans="1:18" ht="24" customHeight="1" x14ac:dyDescent="0.2">
      <c r="A92" s="14" t="s">
        <v>252</v>
      </c>
      <c r="B92" s="15" t="s">
        <v>253</v>
      </c>
      <c r="C92" s="14" t="s">
        <v>50</v>
      </c>
      <c r="D92" s="14" t="s">
        <v>254</v>
      </c>
      <c r="E92" s="15" t="s">
        <v>52</v>
      </c>
      <c r="F92" s="16">
        <v>413.25</v>
      </c>
      <c r="G92" s="17">
        <f t="shared" si="23"/>
        <v>413.25</v>
      </c>
      <c r="H92" s="17">
        <v>17.13</v>
      </c>
      <c r="I92" s="17">
        <v>7078.97</v>
      </c>
      <c r="J92" s="17">
        <f t="shared" si="24"/>
        <v>7078.97</v>
      </c>
      <c r="K92" s="17">
        <f>'[1]BM 05'!M92</f>
        <v>294.47000000000003</v>
      </c>
      <c r="L92" s="17">
        <f>'[1]Memória 06'!E79</f>
        <v>0</v>
      </c>
      <c r="M92" s="17">
        <f t="shared" si="25"/>
        <v>294.47000000000003</v>
      </c>
      <c r="N92" s="17">
        <f t="shared" si="26"/>
        <v>5044.2700000000004</v>
      </c>
      <c r="O92" s="17">
        <f t="shared" si="27"/>
        <v>0</v>
      </c>
      <c r="P92" s="17">
        <f t="shared" si="28"/>
        <v>5044.2700000000004</v>
      </c>
      <c r="Q92" s="18">
        <v>8.3729991903858589E-3</v>
      </c>
      <c r="R92" s="32">
        <f t="shared" si="29"/>
        <v>118.77999999999997</v>
      </c>
    </row>
    <row r="93" spans="1:18" ht="24" customHeight="1" x14ac:dyDescent="0.2">
      <c r="A93" s="14" t="s">
        <v>255</v>
      </c>
      <c r="B93" s="15" t="s">
        <v>256</v>
      </c>
      <c r="C93" s="14" t="s">
        <v>55</v>
      </c>
      <c r="D93" s="14" t="s">
        <v>257</v>
      </c>
      <c r="E93" s="15" t="s">
        <v>60</v>
      </c>
      <c r="F93" s="16">
        <v>296.33</v>
      </c>
      <c r="G93" s="17">
        <v>0</v>
      </c>
      <c r="H93" s="17">
        <v>59.65</v>
      </c>
      <c r="I93" s="17">
        <v>17676.080000000002</v>
      </c>
      <c r="J93" s="17">
        <f t="shared" si="24"/>
        <v>0</v>
      </c>
      <c r="K93" s="17">
        <f>'[1]BM 05'!M93</f>
        <v>0</v>
      </c>
      <c r="L93" s="17">
        <f>'[1]Memória 06'!E80</f>
        <v>0</v>
      </c>
      <c r="M93" s="17">
        <f t="shared" si="25"/>
        <v>0</v>
      </c>
      <c r="N93" s="17">
        <f t="shared" si="26"/>
        <v>0</v>
      </c>
      <c r="O93" s="17">
        <f t="shared" si="27"/>
        <v>0</v>
      </c>
      <c r="P93" s="17">
        <f t="shared" si="28"/>
        <v>0</v>
      </c>
      <c r="Q93" s="18">
        <v>2.0907251129641129E-2</v>
      </c>
      <c r="R93" s="32">
        <f t="shared" si="29"/>
        <v>0</v>
      </c>
    </row>
    <row r="94" spans="1:18" ht="36" customHeight="1" x14ac:dyDescent="0.2">
      <c r="A94" s="14" t="s">
        <v>258</v>
      </c>
      <c r="B94" s="15" t="s">
        <v>259</v>
      </c>
      <c r="C94" s="14" t="s">
        <v>55</v>
      </c>
      <c r="D94" s="14" t="s">
        <v>260</v>
      </c>
      <c r="E94" s="15" t="s">
        <v>52</v>
      </c>
      <c r="F94" s="16">
        <v>85.92</v>
      </c>
      <c r="G94" s="17">
        <f t="shared" si="23"/>
        <v>85.92</v>
      </c>
      <c r="H94" s="17">
        <v>26.63</v>
      </c>
      <c r="I94" s="17">
        <v>2288.04</v>
      </c>
      <c r="J94" s="17">
        <f t="shared" si="24"/>
        <v>2288.0500000000002</v>
      </c>
      <c r="K94" s="17">
        <f>'[1]BM 05'!M94</f>
        <v>0</v>
      </c>
      <c r="L94" s="17">
        <f>'[1]Memória 06'!E81</f>
        <v>0</v>
      </c>
      <c r="M94" s="17">
        <f t="shared" si="25"/>
        <v>0</v>
      </c>
      <c r="N94" s="17">
        <f t="shared" si="26"/>
        <v>0</v>
      </c>
      <c r="O94" s="17">
        <f t="shared" si="27"/>
        <v>0</v>
      </c>
      <c r="P94" s="17">
        <f t="shared" si="28"/>
        <v>0</v>
      </c>
      <c r="Q94" s="18">
        <v>2.7062916028137512E-3</v>
      </c>
      <c r="R94" s="32">
        <f t="shared" si="29"/>
        <v>85.92</v>
      </c>
    </row>
    <row r="95" spans="1:18" ht="36" customHeight="1" x14ac:dyDescent="0.2">
      <c r="A95" s="14" t="s">
        <v>261</v>
      </c>
      <c r="B95" s="15" t="s">
        <v>262</v>
      </c>
      <c r="C95" s="14" t="s">
        <v>55</v>
      </c>
      <c r="D95" s="14" t="s">
        <v>263</v>
      </c>
      <c r="E95" s="15" t="s">
        <v>64</v>
      </c>
      <c r="F95" s="16">
        <v>4.37</v>
      </c>
      <c r="G95" s="17">
        <f t="shared" si="23"/>
        <v>4.37</v>
      </c>
      <c r="H95" s="17">
        <v>145.53</v>
      </c>
      <c r="I95" s="17">
        <v>635.96</v>
      </c>
      <c r="J95" s="17">
        <f t="shared" si="24"/>
        <v>635.97</v>
      </c>
      <c r="K95" s="17">
        <f>'[1]BM 05'!M95</f>
        <v>0</v>
      </c>
      <c r="L95" s="17">
        <f>'[1]Memória 06'!E82</f>
        <v>0</v>
      </c>
      <c r="M95" s="17">
        <f t="shared" si="25"/>
        <v>0</v>
      </c>
      <c r="N95" s="17">
        <f t="shared" si="26"/>
        <v>0</v>
      </c>
      <c r="O95" s="17">
        <f t="shared" si="27"/>
        <v>0</v>
      </c>
      <c r="P95" s="17">
        <f t="shared" si="28"/>
        <v>0</v>
      </c>
      <c r="Q95" s="18">
        <v>7.5221290175234406E-4</v>
      </c>
      <c r="R95" s="32">
        <f t="shared" si="29"/>
        <v>4.37</v>
      </c>
    </row>
    <row r="96" spans="1:18" ht="36" customHeight="1" x14ac:dyDescent="0.2">
      <c r="A96" s="14" t="s">
        <v>264</v>
      </c>
      <c r="B96" s="15" t="s">
        <v>265</v>
      </c>
      <c r="C96" s="14" t="s">
        <v>55</v>
      </c>
      <c r="D96" s="14" t="s">
        <v>266</v>
      </c>
      <c r="E96" s="15" t="s">
        <v>52</v>
      </c>
      <c r="F96" s="16">
        <v>58.61</v>
      </c>
      <c r="G96" s="17">
        <f t="shared" si="23"/>
        <v>58.61</v>
      </c>
      <c r="H96" s="17">
        <v>60.26</v>
      </c>
      <c r="I96" s="17">
        <v>3531.83</v>
      </c>
      <c r="J96" s="17">
        <f t="shared" si="24"/>
        <v>3531.84</v>
      </c>
      <c r="K96" s="17">
        <f>'[1]BM 05'!M96</f>
        <v>0</v>
      </c>
      <c r="L96" s="17">
        <f>'[1]Memória 06'!E83</f>
        <v>0</v>
      </c>
      <c r="M96" s="17">
        <f t="shared" si="25"/>
        <v>0</v>
      </c>
      <c r="N96" s="17">
        <f t="shared" si="26"/>
        <v>0</v>
      </c>
      <c r="O96" s="17">
        <f t="shared" si="27"/>
        <v>0</v>
      </c>
      <c r="P96" s="17">
        <f t="shared" si="28"/>
        <v>0</v>
      </c>
      <c r="Q96" s="18">
        <v>4.177445268249546E-3</v>
      </c>
      <c r="R96" s="32">
        <f t="shared" si="29"/>
        <v>58.61</v>
      </c>
    </row>
    <row r="97" spans="1:18" ht="24" customHeight="1" x14ac:dyDescent="0.2">
      <c r="A97" s="14" t="s">
        <v>267</v>
      </c>
      <c r="B97" s="15" t="s">
        <v>268</v>
      </c>
      <c r="C97" s="14" t="s">
        <v>50</v>
      </c>
      <c r="D97" s="14" t="s">
        <v>269</v>
      </c>
      <c r="E97" s="15" t="s">
        <v>52</v>
      </c>
      <c r="F97" s="16">
        <v>104.27</v>
      </c>
      <c r="G97" s="17">
        <f t="shared" si="23"/>
        <v>104.27</v>
      </c>
      <c r="H97" s="17">
        <v>19.29</v>
      </c>
      <c r="I97" s="17">
        <v>2011.36</v>
      </c>
      <c r="J97" s="17">
        <f t="shared" si="24"/>
        <v>2011.37</v>
      </c>
      <c r="K97" s="17">
        <f>'[1]BM 05'!M97</f>
        <v>96.44</v>
      </c>
      <c r="L97" s="17">
        <f>'[1]Memória 06'!E84</f>
        <v>0</v>
      </c>
      <c r="M97" s="17">
        <f t="shared" si="25"/>
        <v>96.44</v>
      </c>
      <c r="N97" s="17">
        <f t="shared" si="26"/>
        <v>1860.33</v>
      </c>
      <c r="O97" s="17">
        <f t="shared" si="27"/>
        <v>0</v>
      </c>
      <c r="P97" s="17">
        <f t="shared" si="28"/>
        <v>1860.33</v>
      </c>
      <c r="Q97" s="18">
        <v>2.3790347538659583E-3</v>
      </c>
      <c r="R97" s="32">
        <f t="shared" si="29"/>
        <v>7.8299999999999983</v>
      </c>
    </row>
    <row r="98" spans="1:18" ht="24" customHeight="1" x14ac:dyDescent="0.2">
      <c r="A98" s="14" t="s">
        <v>270</v>
      </c>
      <c r="B98" s="15" t="s">
        <v>271</v>
      </c>
      <c r="C98" s="14" t="s">
        <v>55</v>
      </c>
      <c r="D98" s="14" t="s">
        <v>272</v>
      </c>
      <c r="E98" s="15" t="s">
        <v>60</v>
      </c>
      <c r="F98" s="16">
        <v>79.48</v>
      </c>
      <c r="G98" s="17">
        <f t="shared" si="23"/>
        <v>79.48</v>
      </c>
      <c r="H98" s="17">
        <v>174.4</v>
      </c>
      <c r="I98" s="17">
        <v>13861.31</v>
      </c>
      <c r="J98" s="17">
        <f t="shared" si="24"/>
        <v>13861.31</v>
      </c>
      <c r="K98" s="17">
        <f>'[1]BM 05'!M98</f>
        <v>0</v>
      </c>
      <c r="L98" s="17">
        <f>'[1]Memória 06'!E85</f>
        <v>0</v>
      </c>
      <c r="M98" s="17">
        <f t="shared" si="25"/>
        <v>0</v>
      </c>
      <c r="N98" s="17">
        <f t="shared" si="26"/>
        <v>0</v>
      </c>
      <c r="O98" s="17">
        <f t="shared" si="27"/>
        <v>0</v>
      </c>
      <c r="P98" s="17">
        <f t="shared" si="28"/>
        <v>0</v>
      </c>
      <c r="Q98" s="18">
        <v>1.6395144690214452E-2</v>
      </c>
      <c r="R98" s="32">
        <f t="shared" si="29"/>
        <v>79.48</v>
      </c>
    </row>
    <row r="99" spans="1:18" ht="24" customHeight="1" x14ac:dyDescent="0.2">
      <c r="A99" s="14" t="s">
        <v>273</v>
      </c>
      <c r="B99" s="15" t="s">
        <v>274</v>
      </c>
      <c r="C99" s="14" t="s">
        <v>55</v>
      </c>
      <c r="D99" s="14" t="s">
        <v>275</v>
      </c>
      <c r="E99" s="15" t="s">
        <v>52</v>
      </c>
      <c r="F99" s="16">
        <v>200.24</v>
      </c>
      <c r="G99" s="17">
        <f t="shared" si="23"/>
        <v>200.24</v>
      </c>
      <c r="H99" s="17">
        <v>15.66</v>
      </c>
      <c r="I99" s="17">
        <v>3135.75</v>
      </c>
      <c r="J99" s="17">
        <f t="shared" si="24"/>
        <v>3135.76</v>
      </c>
      <c r="K99" s="17">
        <f>'[1]BM 05'!M99</f>
        <v>0</v>
      </c>
      <c r="L99" s="17">
        <f>'[1]Memória 06'!E86</f>
        <v>0</v>
      </c>
      <c r="M99" s="17">
        <f t="shared" si="25"/>
        <v>0</v>
      </c>
      <c r="N99" s="17">
        <f t="shared" si="26"/>
        <v>0</v>
      </c>
      <c r="O99" s="17">
        <f t="shared" si="27"/>
        <v>0</v>
      </c>
      <c r="P99" s="17">
        <f t="shared" si="28"/>
        <v>0</v>
      </c>
      <c r="Q99" s="18">
        <v>3.7089622093683765E-3</v>
      </c>
      <c r="R99" s="32">
        <f t="shared" si="29"/>
        <v>200.24</v>
      </c>
    </row>
    <row r="100" spans="1:18" ht="24" customHeight="1" x14ac:dyDescent="0.2">
      <c r="A100" s="9" t="s">
        <v>276</v>
      </c>
      <c r="B100" s="10"/>
      <c r="C100" s="9"/>
      <c r="D100" s="9" t="s">
        <v>277</v>
      </c>
      <c r="E100" s="9"/>
      <c r="F100" s="11"/>
      <c r="G100" s="17">
        <f t="shared" si="23"/>
        <v>0</v>
      </c>
      <c r="H100" s="9"/>
      <c r="I100" s="12">
        <v>1621.01</v>
      </c>
      <c r="J100" s="20">
        <f>SUM(J101:J103)</f>
        <v>2780.7599999999998</v>
      </c>
      <c r="K100" s="17">
        <f>'[1]BM 05'!M100</f>
        <v>0</v>
      </c>
      <c r="L100" s="17">
        <f>'[1]Memória 06'!E87</f>
        <v>0</v>
      </c>
      <c r="M100" s="17"/>
      <c r="N100" s="20">
        <f>SUM(N101:N103)</f>
        <v>1597.1</v>
      </c>
      <c r="O100" s="20">
        <f t="shared" ref="O100:P100" si="31">SUM(O101:O103)</f>
        <v>0</v>
      </c>
      <c r="P100" s="20">
        <f t="shared" si="31"/>
        <v>1597.1</v>
      </c>
      <c r="Q100" s="13">
        <v>1.9173291337026971E-3</v>
      </c>
      <c r="R100" s="32">
        <f t="shared" si="29"/>
        <v>0</v>
      </c>
    </row>
    <row r="101" spans="1:18" ht="24" customHeight="1" x14ac:dyDescent="0.2">
      <c r="A101" s="14" t="s">
        <v>278</v>
      </c>
      <c r="B101" s="15" t="s">
        <v>279</v>
      </c>
      <c r="C101" s="14" t="s">
        <v>55</v>
      </c>
      <c r="D101" s="14" t="s">
        <v>280</v>
      </c>
      <c r="E101" s="15" t="s">
        <v>60</v>
      </c>
      <c r="F101" s="16">
        <v>48.38</v>
      </c>
      <c r="G101" s="17">
        <f>F101+[1]Replanihamento!F22</f>
        <v>176.67</v>
      </c>
      <c r="H101" s="17">
        <v>9.0399999999999991</v>
      </c>
      <c r="I101" s="17">
        <v>437.35</v>
      </c>
      <c r="J101" s="17">
        <f t="shared" si="24"/>
        <v>1597.1</v>
      </c>
      <c r="K101" s="17">
        <f>'[1]BM 05'!M101</f>
        <v>176.67</v>
      </c>
      <c r="L101" s="17">
        <f>'[1]Memória 06'!E88</f>
        <v>0</v>
      </c>
      <c r="M101" s="17">
        <f t="shared" si="25"/>
        <v>176.67</v>
      </c>
      <c r="N101" s="17">
        <f t="shared" si="26"/>
        <v>1597.1</v>
      </c>
      <c r="O101" s="17">
        <f t="shared" si="27"/>
        <v>0</v>
      </c>
      <c r="P101" s="17">
        <f t="shared" si="28"/>
        <v>1597.1</v>
      </c>
      <c r="Q101" s="18">
        <v>5.1729717683720309E-4</v>
      </c>
      <c r="R101" s="32">
        <f t="shared" si="29"/>
        <v>0</v>
      </c>
    </row>
    <row r="102" spans="1:18" ht="24" customHeight="1" x14ac:dyDescent="0.2">
      <c r="A102" s="14" t="s">
        <v>281</v>
      </c>
      <c r="B102" s="15" t="s">
        <v>282</v>
      </c>
      <c r="C102" s="14" t="s">
        <v>55</v>
      </c>
      <c r="D102" s="14" t="s">
        <v>283</v>
      </c>
      <c r="E102" s="15" t="s">
        <v>60</v>
      </c>
      <c r="F102" s="16">
        <v>12.18</v>
      </c>
      <c r="G102" s="17">
        <f t="shared" si="23"/>
        <v>12.18</v>
      </c>
      <c r="H102" s="17">
        <v>85.08</v>
      </c>
      <c r="I102" s="17">
        <v>1036.27</v>
      </c>
      <c r="J102" s="17">
        <f t="shared" si="24"/>
        <v>1036.27</v>
      </c>
      <c r="K102" s="17">
        <f>'[1]BM 05'!M102</f>
        <v>0</v>
      </c>
      <c r="L102" s="17">
        <f>'[1]Memória 06'!E89</f>
        <v>0</v>
      </c>
      <c r="M102" s="17">
        <f t="shared" si="25"/>
        <v>0</v>
      </c>
      <c r="N102" s="17">
        <f t="shared" si="26"/>
        <v>0</v>
      </c>
      <c r="O102" s="17">
        <f t="shared" si="27"/>
        <v>0</v>
      </c>
      <c r="P102" s="17">
        <f t="shared" si="28"/>
        <v>0</v>
      </c>
      <c r="Q102" s="18">
        <v>1.225699200734168E-3</v>
      </c>
      <c r="R102" s="32">
        <f t="shared" si="29"/>
        <v>12.18</v>
      </c>
    </row>
    <row r="103" spans="1:18" ht="36" customHeight="1" x14ac:dyDescent="0.2">
      <c r="A103" s="14" t="s">
        <v>284</v>
      </c>
      <c r="B103" s="15" t="s">
        <v>285</v>
      </c>
      <c r="C103" s="14" t="s">
        <v>55</v>
      </c>
      <c r="D103" s="14" t="s">
        <v>286</v>
      </c>
      <c r="E103" s="15" t="s">
        <v>60</v>
      </c>
      <c r="F103" s="16">
        <v>1.49</v>
      </c>
      <c r="G103" s="17">
        <f t="shared" si="23"/>
        <v>1.49</v>
      </c>
      <c r="H103" s="17">
        <v>98.92</v>
      </c>
      <c r="I103" s="17">
        <v>147.38999999999999</v>
      </c>
      <c r="J103" s="17">
        <f t="shared" si="24"/>
        <v>147.38999999999999</v>
      </c>
      <c r="K103" s="17">
        <f>'[1]BM 05'!M103</f>
        <v>0</v>
      </c>
      <c r="L103" s="17">
        <f>'[1]Memória 06'!E90</f>
        <v>0</v>
      </c>
      <c r="M103" s="17">
        <f t="shared" si="25"/>
        <v>0</v>
      </c>
      <c r="N103" s="17">
        <f t="shared" si="26"/>
        <v>0</v>
      </c>
      <c r="O103" s="17">
        <f t="shared" si="27"/>
        <v>0</v>
      </c>
      <c r="P103" s="17">
        <f t="shared" si="28"/>
        <v>0</v>
      </c>
      <c r="Q103" s="18">
        <v>1.7433275613132584E-4</v>
      </c>
      <c r="R103" s="32">
        <f t="shared" si="29"/>
        <v>1.49</v>
      </c>
    </row>
    <row r="104" spans="1:18" ht="24" customHeight="1" x14ac:dyDescent="0.2">
      <c r="A104" s="9" t="s">
        <v>287</v>
      </c>
      <c r="B104" s="10"/>
      <c r="C104" s="9"/>
      <c r="D104" s="9" t="s">
        <v>288</v>
      </c>
      <c r="E104" s="9"/>
      <c r="F104" s="11"/>
      <c r="G104" s="17">
        <f t="shared" si="23"/>
        <v>0</v>
      </c>
      <c r="H104" s="9"/>
      <c r="I104" s="12">
        <v>33686.25</v>
      </c>
      <c r="J104" s="20">
        <f>SUM(J105:J110)</f>
        <v>28078.01</v>
      </c>
      <c r="K104" s="17">
        <f>'[1]BM 05'!M104</f>
        <v>0</v>
      </c>
      <c r="L104" s="17">
        <f>'[1]Memória 06'!E91</f>
        <v>0</v>
      </c>
      <c r="M104" s="17"/>
      <c r="N104" s="20">
        <f>SUM(N105:N110)</f>
        <v>22643</v>
      </c>
      <c r="O104" s="20">
        <f t="shared" ref="O104:P104" si="32">SUM(O105:O110)</f>
        <v>0</v>
      </c>
      <c r="P104" s="20">
        <f t="shared" si="32"/>
        <v>22643</v>
      </c>
      <c r="Q104" s="13">
        <v>3.9844065446969779E-2</v>
      </c>
      <c r="R104" s="32">
        <f t="shared" si="29"/>
        <v>0</v>
      </c>
    </row>
    <row r="105" spans="1:18" ht="24" customHeight="1" x14ac:dyDescent="0.2">
      <c r="A105" s="14" t="s">
        <v>289</v>
      </c>
      <c r="B105" s="15" t="s">
        <v>290</v>
      </c>
      <c r="C105" s="14" t="s">
        <v>55</v>
      </c>
      <c r="D105" s="14" t="s">
        <v>291</v>
      </c>
      <c r="E105" s="15" t="s">
        <v>52</v>
      </c>
      <c r="F105" s="16">
        <v>286.27</v>
      </c>
      <c r="G105" s="17">
        <f t="shared" si="23"/>
        <v>286.27</v>
      </c>
      <c r="H105" s="17">
        <v>25.54</v>
      </c>
      <c r="I105" s="17">
        <v>7311.33</v>
      </c>
      <c r="J105" s="17">
        <f t="shared" si="24"/>
        <v>7311.34</v>
      </c>
      <c r="K105" s="17">
        <f>'[1]BM 05'!M105</f>
        <v>286.27</v>
      </c>
      <c r="L105" s="17">
        <f>'[1]Memória 06'!E92</f>
        <v>0</v>
      </c>
      <c r="M105" s="17">
        <f t="shared" si="25"/>
        <v>286.27</v>
      </c>
      <c r="N105" s="17">
        <f t="shared" si="26"/>
        <v>7311.34</v>
      </c>
      <c r="O105" s="17">
        <f t="shared" si="27"/>
        <v>0</v>
      </c>
      <c r="P105" s="17">
        <f t="shared" si="28"/>
        <v>7311.34</v>
      </c>
      <c r="Q105" s="18">
        <v>8.6478343841892031E-3</v>
      </c>
      <c r="R105" s="32">
        <f t="shared" si="29"/>
        <v>0</v>
      </c>
    </row>
    <row r="106" spans="1:18" ht="24" customHeight="1" x14ac:dyDescent="0.2">
      <c r="A106" s="14" t="s">
        <v>292</v>
      </c>
      <c r="B106" s="15" t="s">
        <v>293</v>
      </c>
      <c r="C106" s="14" t="s">
        <v>55</v>
      </c>
      <c r="D106" s="14" t="s">
        <v>294</v>
      </c>
      <c r="E106" s="15" t="s">
        <v>52</v>
      </c>
      <c r="F106" s="16">
        <v>394</v>
      </c>
      <c r="G106" s="17">
        <f t="shared" si="23"/>
        <v>394</v>
      </c>
      <c r="H106" s="17">
        <v>14.18</v>
      </c>
      <c r="I106" s="17">
        <v>5586.92</v>
      </c>
      <c r="J106" s="17">
        <f t="shared" si="24"/>
        <v>5586.92</v>
      </c>
      <c r="K106" s="17">
        <f>'[1]BM 05'!M106</f>
        <v>365.06</v>
      </c>
      <c r="L106" s="17">
        <f>'[1]Memória 06'!E93</f>
        <v>0</v>
      </c>
      <c r="M106" s="17">
        <f t="shared" si="25"/>
        <v>365.06</v>
      </c>
      <c r="N106" s="17">
        <f t="shared" si="26"/>
        <v>5176.55</v>
      </c>
      <c r="O106" s="17">
        <f t="shared" si="27"/>
        <v>0</v>
      </c>
      <c r="P106" s="17">
        <f t="shared" si="28"/>
        <v>5176.55</v>
      </c>
      <c r="Q106" s="18">
        <v>6.6082038258038333E-3</v>
      </c>
      <c r="R106" s="32">
        <f t="shared" si="29"/>
        <v>28.939999999999998</v>
      </c>
    </row>
    <row r="107" spans="1:18" ht="24" customHeight="1" x14ac:dyDescent="0.2">
      <c r="A107" s="14" t="s">
        <v>295</v>
      </c>
      <c r="B107" s="15" t="s">
        <v>296</v>
      </c>
      <c r="C107" s="14" t="s">
        <v>55</v>
      </c>
      <c r="D107" s="14" t="s">
        <v>297</v>
      </c>
      <c r="E107" s="15" t="s">
        <v>52</v>
      </c>
      <c r="F107" s="16">
        <v>286.27</v>
      </c>
      <c r="G107" s="17">
        <f>F107+[1]Replanihamento!F19</f>
        <v>634.6099999999999</v>
      </c>
      <c r="H107" s="17">
        <v>13.37</v>
      </c>
      <c r="I107" s="17">
        <v>3827.42</v>
      </c>
      <c r="J107" s="17">
        <f t="shared" si="24"/>
        <v>8484.74</v>
      </c>
      <c r="K107" s="17">
        <f>'[1]BM 05'!M107</f>
        <v>348.34</v>
      </c>
      <c r="L107" s="17">
        <f>'[1]Memória 06'!E94</f>
        <v>0</v>
      </c>
      <c r="M107" s="17">
        <f t="shared" si="25"/>
        <v>348.34</v>
      </c>
      <c r="N107" s="17">
        <f t="shared" si="26"/>
        <v>4657.3100000000004</v>
      </c>
      <c r="O107" s="17">
        <f t="shared" si="27"/>
        <v>0</v>
      </c>
      <c r="P107" s="17">
        <f t="shared" si="28"/>
        <v>4657.3100000000004</v>
      </c>
      <c r="Q107" s="18">
        <v>4.5270688477655145E-3</v>
      </c>
      <c r="R107" s="32">
        <f t="shared" si="29"/>
        <v>286.26999999999992</v>
      </c>
    </row>
    <row r="108" spans="1:18" ht="24" customHeight="1" x14ac:dyDescent="0.2">
      <c r="A108" s="14" t="s">
        <v>298</v>
      </c>
      <c r="B108" s="15" t="s">
        <v>299</v>
      </c>
      <c r="C108" s="14" t="s">
        <v>55</v>
      </c>
      <c r="D108" s="14" t="s">
        <v>300</v>
      </c>
      <c r="E108" s="15" t="s">
        <v>52</v>
      </c>
      <c r="F108" s="16">
        <v>394</v>
      </c>
      <c r="G108" s="17">
        <f t="shared" si="23"/>
        <v>394</v>
      </c>
      <c r="H108" s="17">
        <v>15.06</v>
      </c>
      <c r="I108" s="17">
        <v>5933.64</v>
      </c>
      <c r="J108" s="17">
        <f t="shared" si="24"/>
        <v>5933.64</v>
      </c>
      <c r="K108" s="17">
        <f>'[1]BM 05'!M108</f>
        <v>365.06</v>
      </c>
      <c r="L108" s="17">
        <f>'[1]Memória 06'!E95</f>
        <v>0</v>
      </c>
      <c r="M108" s="17">
        <f t="shared" si="25"/>
        <v>365.06</v>
      </c>
      <c r="N108" s="17">
        <f t="shared" si="26"/>
        <v>5497.8</v>
      </c>
      <c r="O108" s="17">
        <f t="shared" si="27"/>
        <v>0</v>
      </c>
      <c r="P108" s="17">
        <f t="shared" si="28"/>
        <v>5497.8</v>
      </c>
      <c r="Q108" s="18">
        <v>7.0183039221865823E-3</v>
      </c>
      <c r="R108" s="32">
        <f t="shared" si="29"/>
        <v>28.939999999999998</v>
      </c>
    </row>
    <row r="109" spans="1:18" ht="24" customHeight="1" x14ac:dyDescent="0.2">
      <c r="A109" s="14" t="s">
        <v>301</v>
      </c>
      <c r="B109" s="15" t="s">
        <v>302</v>
      </c>
      <c r="C109" s="14" t="s">
        <v>55</v>
      </c>
      <c r="D109" s="14" t="s">
        <v>303</v>
      </c>
      <c r="E109" s="15" t="s">
        <v>52</v>
      </c>
      <c r="F109" s="16">
        <v>348.34</v>
      </c>
      <c r="G109" s="17">
        <v>0</v>
      </c>
      <c r="H109" s="17">
        <v>29.47</v>
      </c>
      <c r="I109" s="17">
        <v>10265.57</v>
      </c>
      <c r="J109" s="17">
        <f t="shared" si="24"/>
        <v>0</v>
      </c>
      <c r="K109" s="17">
        <f>'[1]BM 05'!M109</f>
        <v>0</v>
      </c>
      <c r="L109" s="17">
        <f>'[1]Memória 06'!E96</f>
        <v>0</v>
      </c>
      <c r="M109" s="17">
        <f t="shared" si="25"/>
        <v>0</v>
      </c>
      <c r="N109" s="17">
        <f t="shared" si="26"/>
        <v>0</v>
      </c>
      <c r="O109" s="17">
        <f t="shared" si="27"/>
        <v>0</v>
      </c>
      <c r="P109" s="17">
        <f t="shared" si="28"/>
        <v>0</v>
      </c>
      <c r="Q109" s="18">
        <v>1.2142106732879129E-2</v>
      </c>
      <c r="R109" s="32">
        <f t="shared" si="29"/>
        <v>0</v>
      </c>
    </row>
    <row r="110" spans="1:18" ht="48" customHeight="1" x14ac:dyDescent="0.2">
      <c r="A110" s="14" t="s">
        <v>304</v>
      </c>
      <c r="B110" s="15" t="s">
        <v>305</v>
      </c>
      <c r="C110" s="14" t="s">
        <v>55</v>
      </c>
      <c r="D110" s="14" t="s">
        <v>306</v>
      </c>
      <c r="E110" s="15" t="s">
        <v>52</v>
      </c>
      <c r="F110" s="16">
        <v>83.21</v>
      </c>
      <c r="G110" s="17">
        <f t="shared" si="23"/>
        <v>83.21</v>
      </c>
      <c r="H110" s="17">
        <v>9.15</v>
      </c>
      <c r="I110" s="17">
        <v>761.37</v>
      </c>
      <c r="J110" s="17">
        <f t="shared" si="24"/>
        <v>761.37</v>
      </c>
      <c r="K110" s="17">
        <f>'[1]BM 05'!M110</f>
        <v>0</v>
      </c>
      <c r="L110" s="17">
        <f>'[1]Memória 06'!E97</f>
        <v>0</v>
      </c>
      <c r="M110" s="17">
        <f t="shared" si="25"/>
        <v>0</v>
      </c>
      <c r="N110" s="17">
        <f t="shared" si="26"/>
        <v>0</v>
      </c>
      <c r="O110" s="17">
        <f t="shared" si="27"/>
        <v>0</v>
      </c>
      <c r="P110" s="17">
        <f t="shared" si="28"/>
        <v>0</v>
      </c>
      <c r="Q110" s="18">
        <v>9.0054773414551578E-4</v>
      </c>
      <c r="R110" s="32">
        <f t="shared" si="29"/>
        <v>83.21</v>
      </c>
    </row>
    <row r="111" spans="1:18" ht="24" customHeight="1" x14ac:dyDescent="0.2">
      <c r="A111" s="9" t="s">
        <v>307</v>
      </c>
      <c r="B111" s="10"/>
      <c r="C111" s="9"/>
      <c r="D111" s="9" t="s">
        <v>308</v>
      </c>
      <c r="E111" s="9"/>
      <c r="F111" s="11"/>
      <c r="G111" s="17">
        <f t="shared" si="23"/>
        <v>0</v>
      </c>
      <c r="H111" s="9"/>
      <c r="I111" s="12">
        <v>45424.14</v>
      </c>
      <c r="J111" s="20">
        <f>SUM(J112:J147)</f>
        <v>45424.23</v>
      </c>
      <c r="K111" s="17">
        <f>'[1]BM 05'!M111</f>
        <v>0</v>
      </c>
      <c r="L111" s="17">
        <f>'[1]Memória 06'!E98</f>
        <v>0</v>
      </c>
      <c r="M111" s="17"/>
      <c r="N111" s="20">
        <f>SUM(N112:N147)</f>
        <v>27557.31</v>
      </c>
      <c r="O111" s="20">
        <f t="shared" ref="O111:P111" si="33">SUM(O112:O147)</f>
        <v>7121.75</v>
      </c>
      <c r="P111" s="20">
        <f t="shared" si="33"/>
        <v>34679.060000000005</v>
      </c>
      <c r="Q111" s="13">
        <v>5.3727630918618659E-2</v>
      </c>
      <c r="R111" s="32">
        <f t="shared" si="29"/>
        <v>0</v>
      </c>
    </row>
    <row r="112" spans="1:18" ht="24" customHeight="1" x14ac:dyDescent="0.2">
      <c r="A112" s="14" t="s">
        <v>309</v>
      </c>
      <c r="B112" s="15" t="s">
        <v>310</v>
      </c>
      <c r="C112" s="14" t="s">
        <v>55</v>
      </c>
      <c r="D112" s="14" t="s">
        <v>311</v>
      </c>
      <c r="E112" s="15" t="s">
        <v>182</v>
      </c>
      <c r="F112" s="16">
        <v>14</v>
      </c>
      <c r="G112" s="17">
        <f t="shared" si="23"/>
        <v>14</v>
      </c>
      <c r="H112" s="17">
        <v>25.39</v>
      </c>
      <c r="I112" s="17">
        <v>355.46</v>
      </c>
      <c r="J112" s="17">
        <f t="shared" si="24"/>
        <v>355.46</v>
      </c>
      <c r="K112" s="17">
        <f>'[1]BM 05'!M112</f>
        <v>0</v>
      </c>
      <c r="L112" s="17">
        <f>'[1]Memória 06'!E99</f>
        <v>0</v>
      </c>
      <c r="M112" s="17">
        <f t="shared" si="25"/>
        <v>0</v>
      </c>
      <c r="N112" s="17">
        <f t="shared" si="26"/>
        <v>0</v>
      </c>
      <c r="O112" s="17">
        <f t="shared" si="27"/>
        <v>0</v>
      </c>
      <c r="P112" s="17">
        <f t="shared" si="28"/>
        <v>0</v>
      </c>
      <c r="Q112" s="18">
        <v>4.2043776032594534E-4</v>
      </c>
      <c r="R112" s="32">
        <f t="shared" si="29"/>
        <v>14</v>
      </c>
    </row>
    <row r="113" spans="1:18" ht="24" customHeight="1" x14ac:dyDescent="0.2">
      <c r="A113" s="14" t="s">
        <v>312</v>
      </c>
      <c r="B113" s="15" t="s">
        <v>313</v>
      </c>
      <c r="C113" s="14" t="s">
        <v>55</v>
      </c>
      <c r="D113" s="14" t="s">
        <v>314</v>
      </c>
      <c r="E113" s="15" t="s">
        <v>182</v>
      </c>
      <c r="F113" s="16">
        <v>104</v>
      </c>
      <c r="G113" s="17">
        <f t="shared" si="23"/>
        <v>104</v>
      </c>
      <c r="H113" s="17">
        <v>30.37</v>
      </c>
      <c r="I113" s="17">
        <v>3158.48</v>
      </c>
      <c r="J113" s="17">
        <f t="shared" si="24"/>
        <v>3158.48</v>
      </c>
      <c r="K113" s="17">
        <f>'[1]BM 05'!M113</f>
        <v>57</v>
      </c>
      <c r="L113" s="17">
        <f>'[1]Memória 06'!E100</f>
        <v>1</v>
      </c>
      <c r="M113" s="17">
        <f t="shared" si="25"/>
        <v>58</v>
      </c>
      <c r="N113" s="17">
        <f t="shared" si="26"/>
        <v>1731.09</v>
      </c>
      <c r="O113" s="17">
        <f t="shared" si="27"/>
        <v>30.37</v>
      </c>
      <c r="P113" s="17">
        <f t="shared" si="28"/>
        <v>1761.46</v>
      </c>
      <c r="Q113" s="18">
        <v>3.7358472324151575E-3</v>
      </c>
      <c r="R113" s="32">
        <f t="shared" si="29"/>
        <v>46</v>
      </c>
    </row>
    <row r="114" spans="1:18" ht="24" customHeight="1" x14ac:dyDescent="0.2">
      <c r="A114" s="14" t="s">
        <v>315</v>
      </c>
      <c r="B114" s="15" t="s">
        <v>316</v>
      </c>
      <c r="C114" s="14" t="s">
        <v>55</v>
      </c>
      <c r="D114" s="14" t="s">
        <v>317</v>
      </c>
      <c r="E114" s="15" t="s">
        <v>182</v>
      </c>
      <c r="F114" s="16">
        <v>11</v>
      </c>
      <c r="G114" s="17">
        <f t="shared" si="23"/>
        <v>11</v>
      </c>
      <c r="H114" s="17">
        <v>50.22</v>
      </c>
      <c r="I114" s="17">
        <v>552.41999999999996</v>
      </c>
      <c r="J114" s="17">
        <f t="shared" si="24"/>
        <v>552.41999999999996</v>
      </c>
      <c r="K114" s="17">
        <f>'[1]BM 05'!M114</f>
        <v>0</v>
      </c>
      <c r="L114" s="17">
        <f>'[1]Memória 06'!E101</f>
        <v>20</v>
      </c>
      <c r="M114" s="17">
        <f t="shared" si="25"/>
        <v>20</v>
      </c>
      <c r="N114" s="17">
        <f t="shared" si="26"/>
        <v>0</v>
      </c>
      <c r="O114" s="17">
        <f t="shared" si="27"/>
        <v>1004.4</v>
      </c>
      <c r="P114" s="17">
        <f t="shared" si="28"/>
        <v>1004.4</v>
      </c>
      <c r="Q114" s="18">
        <v>6.5340186676210747E-4</v>
      </c>
      <c r="R114" s="32">
        <f t="shared" si="29"/>
        <v>-9</v>
      </c>
    </row>
    <row r="115" spans="1:18" ht="36" customHeight="1" x14ac:dyDescent="0.2">
      <c r="A115" s="14" t="s">
        <v>318</v>
      </c>
      <c r="B115" s="15" t="s">
        <v>319</v>
      </c>
      <c r="C115" s="14" t="s">
        <v>55</v>
      </c>
      <c r="D115" s="14" t="s">
        <v>320</v>
      </c>
      <c r="E115" s="15" t="s">
        <v>182</v>
      </c>
      <c r="F115" s="16">
        <v>9</v>
      </c>
      <c r="G115" s="17">
        <f t="shared" si="23"/>
        <v>9</v>
      </c>
      <c r="H115" s="17">
        <v>29.15</v>
      </c>
      <c r="I115" s="17">
        <v>262.35000000000002</v>
      </c>
      <c r="J115" s="17">
        <f t="shared" si="24"/>
        <v>262.35000000000002</v>
      </c>
      <c r="K115" s="17">
        <f>'[1]BM 05'!M115</f>
        <v>2</v>
      </c>
      <c r="L115" s="17">
        <f>'[1]Memória 06'!E102</f>
        <v>0</v>
      </c>
      <c r="M115" s="17">
        <f t="shared" si="25"/>
        <v>2</v>
      </c>
      <c r="N115" s="17">
        <f t="shared" si="26"/>
        <v>58.3</v>
      </c>
      <c r="O115" s="17">
        <f t="shared" si="27"/>
        <v>0</v>
      </c>
      <c r="P115" s="17">
        <f t="shared" si="28"/>
        <v>58.3</v>
      </c>
      <c r="Q115" s="18">
        <v>3.1030733815763168E-4</v>
      </c>
      <c r="R115" s="32">
        <f t="shared" si="29"/>
        <v>7</v>
      </c>
    </row>
    <row r="116" spans="1:18" ht="36" customHeight="1" x14ac:dyDescent="0.2">
      <c r="A116" s="14" t="s">
        <v>321</v>
      </c>
      <c r="B116" s="15" t="s">
        <v>322</v>
      </c>
      <c r="C116" s="14" t="s">
        <v>55</v>
      </c>
      <c r="D116" s="14" t="s">
        <v>323</v>
      </c>
      <c r="E116" s="15" t="s">
        <v>182</v>
      </c>
      <c r="F116" s="16">
        <v>81</v>
      </c>
      <c r="G116" s="17">
        <f t="shared" si="23"/>
        <v>81</v>
      </c>
      <c r="H116" s="17">
        <v>29.48</v>
      </c>
      <c r="I116" s="17">
        <v>2387.88</v>
      </c>
      <c r="J116" s="17">
        <f t="shared" si="24"/>
        <v>2387.88</v>
      </c>
      <c r="K116" s="17">
        <f>'[1]BM 05'!M116</f>
        <v>72</v>
      </c>
      <c r="L116" s="17">
        <f>'[1]Memória 06'!E103</f>
        <v>0</v>
      </c>
      <c r="M116" s="17">
        <f t="shared" si="25"/>
        <v>72</v>
      </c>
      <c r="N116" s="17">
        <f t="shared" si="26"/>
        <v>2122.56</v>
      </c>
      <c r="O116" s="17">
        <f t="shared" si="27"/>
        <v>0</v>
      </c>
      <c r="P116" s="17">
        <f t="shared" si="28"/>
        <v>2122.56</v>
      </c>
      <c r="Q116" s="18">
        <v>2.824382262778142E-3</v>
      </c>
      <c r="R116" s="32">
        <f t="shared" si="29"/>
        <v>9</v>
      </c>
    </row>
    <row r="117" spans="1:18" ht="36" customHeight="1" x14ac:dyDescent="0.2">
      <c r="A117" s="14" t="s">
        <v>324</v>
      </c>
      <c r="B117" s="15" t="s">
        <v>325</v>
      </c>
      <c r="C117" s="14" t="s">
        <v>55</v>
      </c>
      <c r="D117" s="14" t="s">
        <v>326</v>
      </c>
      <c r="E117" s="15" t="s">
        <v>182</v>
      </c>
      <c r="F117" s="16">
        <v>5</v>
      </c>
      <c r="G117" s="17">
        <f t="shared" si="23"/>
        <v>5</v>
      </c>
      <c r="H117" s="17">
        <v>31.71</v>
      </c>
      <c r="I117" s="17">
        <v>158.55000000000001</v>
      </c>
      <c r="J117" s="17">
        <f t="shared" si="24"/>
        <v>158.55000000000001</v>
      </c>
      <c r="K117" s="17">
        <f>'[1]BM 05'!M117</f>
        <v>4</v>
      </c>
      <c r="L117" s="17">
        <f>'[1]Memória 06'!E104</f>
        <v>0</v>
      </c>
      <c r="M117" s="17">
        <f t="shared" si="25"/>
        <v>4</v>
      </c>
      <c r="N117" s="17">
        <f t="shared" si="26"/>
        <v>126.84</v>
      </c>
      <c r="O117" s="17">
        <f t="shared" si="27"/>
        <v>0</v>
      </c>
      <c r="P117" s="17">
        <f t="shared" si="28"/>
        <v>126.84</v>
      </c>
      <c r="Q117" s="18">
        <v>1.8753279384369165E-4</v>
      </c>
      <c r="R117" s="32">
        <f t="shared" si="29"/>
        <v>1</v>
      </c>
    </row>
    <row r="118" spans="1:18" ht="36" customHeight="1" x14ac:dyDescent="0.2">
      <c r="A118" s="14" t="s">
        <v>327</v>
      </c>
      <c r="B118" s="15" t="s">
        <v>328</v>
      </c>
      <c r="C118" s="14" t="s">
        <v>55</v>
      </c>
      <c r="D118" s="14" t="s">
        <v>329</v>
      </c>
      <c r="E118" s="15" t="s">
        <v>182</v>
      </c>
      <c r="F118" s="16">
        <v>14</v>
      </c>
      <c r="G118" s="17">
        <f t="shared" si="23"/>
        <v>14</v>
      </c>
      <c r="H118" s="17">
        <v>25.04</v>
      </c>
      <c r="I118" s="17">
        <v>350.56</v>
      </c>
      <c r="J118" s="17">
        <f t="shared" si="24"/>
        <v>350.56</v>
      </c>
      <c r="K118" s="17">
        <f>'[1]BM 05'!M118</f>
        <v>16</v>
      </c>
      <c r="L118" s="17">
        <f>'[1]Memória 06'!E105</f>
        <v>0</v>
      </c>
      <c r="M118" s="17">
        <f t="shared" si="25"/>
        <v>16</v>
      </c>
      <c r="N118" s="17">
        <f t="shared" si="26"/>
        <v>400.64</v>
      </c>
      <c r="O118" s="17">
        <f t="shared" si="27"/>
        <v>0</v>
      </c>
      <c r="P118" s="17">
        <f t="shared" si="28"/>
        <v>400.64</v>
      </c>
      <c r="Q118" s="18">
        <v>4.1464204484291736E-4</v>
      </c>
      <c r="R118" s="32">
        <f t="shared" si="29"/>
        <v>-2</v>
      </c>
    </row>
    <row r="119" spans="1:18" ht="36" customHeight="1" x14ac:dyDescent="0.2">
      <c r="A119" s="14" t="s">
        <v>330</v>
      </c>
      <c r="B119" s="15" t="s">
        <v>331</v>
      </c>
      <c r="C119" s="14" t="s">
        <v>55</v>
      </c>
      <c r="D119" s="14" t="s">
        <v>332</v>
      </c>
      <c r="E119" s="15" t="s">
        <v>182</v>
      </c>
      <c r="F119" s="16">
        <v>1</v>
      </c>
      <c r="G119" s="17">
        <f t="shared" si="23"/>
        <v>1</v>
      </c>
      <c r="H119" s="17">
        <v>54.39</v>
      </c>
      <c r="I119" s="17">
        <v>54.39</v>
      </c>
      <c r="J119" s="17">
        <f t="shared" si="24"/>
        <v>54.39</v>
      </c>
      <c r="K119" s="17">
        <f>'[1]BM 05'!M119</f>
        <v>1</v>
      </c>
      <c r="L119" s="17">
        <f>'[1]Memória 06'!E106</f>
        <v>0</v>
      </c>
      <c r="M119" s="17">
        <f t="shared" si="25"/>
        <v>1</v>
      </c>
      <c r="N119" s="17">
        <f t="shared" si="26"/>
        <v>54.39</v>
      </c>
      <c r="O119" s="17">
        <f t="shared" si="27"/>
        <v>0</v>
      </c>
      <c r="P119" s="17">
        <f t="shared" si="28"/>
        <v>54.39</v>
      </c>
      <c r="Q119" s="18">
        <v>6.4332441861610784E-5</v>
      </c>
      <c r="R119" s="32">
        <f t="shared" si="29"/>
        <v>0</v>
      </c>
    </row>
    <row r="120" spans="1:18" ht="36" customHeight="1" x14ac:dyDescent="0.2">
      <c r="A120" s="14" t="s">
        <v>333</v>
      </c>
      <c r="B120" s="15" t="s">
        <v>334</v>
      </c>
      <c r="C120" s="14" t="s">
        <v>55</v>
      </c>
      <c r="D120" s="14" t="s">
        <v>335</v>
      </c>
      <c r="E120" s="15" t="s">
        <v>182</v>
      </c>
      <c r="F120" s="16">
        <v>1</v>
      </c>
      <c r="G120" s="17">
        <f t="shared" si="23"/>
        <v>1</v>
      </c>
      <c r="H120" s="17">
        <v>2160.2399999999998</v>
      </c>
      <c r="I120" s="17">
        <v>2160.2399999999998</v>
      </c>
      <c r="J120" s="17">
        <f t="shared" si="24"/>
        <v>2160.2399999999998</v>
      </c>
      <c r="K120" s="17">
        <f>'[1]BM 05'!M120</f>
        <v>0</v>
      </c>
      <c r="L120" s="17">
        <f>'[1]Memória 06'!E107</f>
        <v>0</v>
      </c>
      <c r="M120" s="17">
        <f t="shared" si="25"/>
        <v>0</v>
      </c>
      <c r="N120" s="17">
        <f t="shared" si="26"/>
        <v>0</v>
      </c>
      <c r="O120" s="17">
        <f t="shared" si="27"/>
        <v>0</v>
      </c>
      <c r="P120" s="17">
        <f t="shared" si="28"/>
        <v>0</v>
      </c>
      <c r="Q120" s="18">
        <v>2.5551298806237555E-3</v>
      </c>
      <c r="R120" s="32">
        <f t="shared" si="29"/>
        <v>1</v>
      </c>
    </row>
    <row r="121" spans="1:18" ht="48" customHeight="1" x14ac:dyDescent="0.2">
      <c r="A121" s="14" t="s">
        <v>336</v>
      </c>
      <c r="B121" s="15" t="s">
        <v>337</v>
      </c>
      <c r="C121" s="14" t="s">
        <v>55</v>
      </c>
      <c r="D121" s="14" t="s">
        <v>338</v>
      </c>
      <c r="E121" s="15" t="s">
        <v>182</v>
      </c>
      <c r="F121" s="16">
        <v>3</v>
      </c>
      <c r="G121" s="17">
        <f t="shared" si="23"/>
        <v>3</v>
      </c>
      <c r="H121" s="17">
        <v>632.46</v>
      </c>
      <c r="I121" s="17">
        <v>1897.38</v>
      </c>
      <c r="J121" s="17">
        <f t="shared" si="24"/>
        <v>1897.38</v>
      </c>
      <c r="K121" s="17">
        <f>'[1]BM 05'!M121</f>
        <v>0</v>
      </c>
      <c r="L121" s="17">
        <f>'[1]Memória 06'!E108</f>
        <v>3</v>
      </c>
      <c r="M121" s="17">
        <f t="shared" si="25"/>
        <v>3</v>
      </c>
      <c r="N121" s="17">
        <f t="shared" si="26"/>
        <v>0</v>
      </c>
      <c r="O121" s="17">
        <f t="shared" si="27"/>
        <v>1897.38</v>
      </c>
      <c r="P121" s="17">
        <f t="shared" si="28"/>
        <v>1897.38</v>
      </c>
      <c r="Q121" s="18">
        <v>2.2442193149362581E-3</v>
      </c>
      <c r="R121" s="32">
        <f t="shared" si="29"/>
        <v>0</v>
      </c>
    </row>
    <row r="122" spans="1:18" ht="36" customHeight="1" x14ac:dyDescent="0.2">
      <c r="A122" s="14" t="s">
        <v>339</v>
      </c>
      <c r="B122" s="15" t="s">
        <v>340</v>
      </c>
      <c r="C122" s="14" t="s">
        <v>55</v>
      </c>
      <c r="D122" s="14" t="s">
        <v>341</v>
      </c>
      <c r="E122" s="15" t="s">
        <v>60</v>
      </c>
      <c r="F122" s="16">
        <v>31.55</v>
      </c>
      <c r="G122" s="17">
        <f t="shared" si="23"/>
        <v>31.55</v>
      </c>
      <c r="H122" s="17">
        <v>13.34</v>
      </c>
      <c r="I122" s="17">
        <v>420.87</v>
      </c>
      <c r="J122" s="17">
        <f t="shared" si="24"/>
        <v>420.88</v>
      </c>
      <c r="K122" s="17">
        <f>'[1]BM 05'!M122</f>
        <v>0</v>
      </c>
      <c r="L122" s="17">
        <f>'[1]Memória 06'!E109</f>
        <v>31.55</v>
      </c>
      <c r="M122" s="17">
        <f t="shared" si="25"/>
        <v>31.55</v>
      </c>
      <c r="N122" s="17">
        <f t="shared" si="26"/>
        <v>0</v>
      </c>
      <c r="O122" s="17">
        <f t="shared" si="27"/>
        <v>420.88</v>
      </c>
      <c r="P122" s="17">
        <f t="shared" si="28"/>
        <v>420.88</v>
      </c>
      <c r="Q122" s="18">
        <v>4.9780464802897826E-4</v>
      </c>
      <c r="R122" s="32">
        <f t="shared" si="29"/>
        <v>0</v>
      </c>
    </row>
    <row r="123" spans="1:18" ht="36" customHeight="1" x14ac:dyDescent="0.2">
      <c r="A123" s="14" t="s">
        <v>342</v>
      </c>
      <c r="B123" s="15" t="s">
        <v>343</v>
      </c>
      <c r="C123" s="14" t="s">
        <v>55</v>
      </c>
      <c r="D123" s="14" t="s">
        <v>344</v>
      </c>
      <c r="E123" s="15" t="s">
        <v>60</v>
      </c>
      <c r="F123" s="16">
        <v>2</v>
      </c>
      <c r="G123" s="17">
        <f t="shared" si="23"/>
        <v>2</v>
      </c>
      <c r="H123" s="17">
        <v>8.7100000000000009</v>
      </c>
      <c r="I123" s="17">
        <v>17.420000000000002</v>
      </c>
      <c r="J123" s="17">
        <f t="shared" si="24"/>
        <v>17.420000000000002</v>
      </c>
      <c r="K123" s="17">
        <f>'[1]BM 05'!M123</f>
        <v>0</v>
      </c>
      <c r="L123" s="17">
        <f>'[1]Memória 06'!E110</f>
        <v>0</v>
      </c>
      <c r="M123" s="17">
        <f t="shared" si="25"/>
        <v>0</v>
      </c>
      <c r="N123" s="17">
        <f t="shared" si="26"/>
        <v>0</v>
      </c>
      <c r="O123" s="17">
        <f t="shared" si="27"/>
        <v>0</v>
      </c>
      <c r="P123" s="17">
        <f t="shared" si="28"/>
        <v>0</v>
      </c>
      <c r="Q123" s="18">
        <v>2.0604359941703617E-5</v>
      </c>
      <c r="R123" s="32">
        <f t="shared" si="29"/>
        <v>2</v>
      </c>
    </row>
    <row r="124" spans="1:18" ht="36" customHeight="1" x14ac:dyDescent="0.2">
      <c r="A124" s="14" t="s">
        <v>345</v>
      </c>
      <c r="B124" s="15" t="s">
        <v>346</v>
      </c>
      <c r="C124" s="14" t="s">
        <v>55</v>
      </c>
      <c r="D124" s="14" t="s">
        <v>347</v>
      </c>
      <c r="E124" s="15" t="s">
        <v>60</v>
      </c>
      <c r="F124" s="16">
        <v>2</v>
      </c>
      <c r="G124" s="17">
        <f t="shared" si="23"/>
        <v>2</v>
      </c>
      <c r="H124" s="17">
        <v>14.18</v>
      </c>
      <c r="I124" s="17">
        <v>28.36</v>
      </c>
      <c r="J124" s="17">
        <f t="shared" si="24"/>
        <v>28.36</v>
      </c>
      <c r="K124" s="17">
        <f>'[1]BM 05'!M124</f>
        <v>0</v>
      </c>
      <c r="L124" s="17">
        <f>'[1]Memória 06'!E111</f>
        <v>0</v>
      </c>
      <c r="M124" s="17">
        <f t="shared" si="25"/>
        <v>0</v>
      </c>
      <c r="N124" s="17">
        <f t="shared" si="26"/>
        <v>0</v>
      </c>
      <c r="O124" s="17">
        <f t="shared" si="27"/>
        <v>0</v>
      </c>
      <c r="P124" s="17">
        <f t="shared" si="28"/>
        <v>0</v>
      </c>
      <c r="Q124" s="18">
        <v>3.3544181856872249E-5</v>
      </c>
      <c r="R124" s="32">
        <f t="shared" si="29"/>
        <v>2</v>
      </c>
    </row>
    <row r="125" spans="1:18" ht="36" customHeight="1" x14ac:dyDescent="0.2">
      <c r="A125" s="14" t="s">
        <v>348</v>
      </c>
      <c r="B125" s="15" t="s">
        <v>349</v>
      </c>
      <c r="C125" s="14" t="s">
        <v>55</v>
      </c>
      <c r="D125" s="14" t="s">
        <v>350</v>
      </c>
      <c r="E125" s="15" t="s">
        <v>60</v>
      </c>
      <c r="F125" s="16">
        <v>35.799999999999997</v>
      </c>
      <c r="G125" s="17">
        <f t="shared" si="23"/>
        <v>35.799999999999997</v>
      </c>
      <c r="H125" s="17">
        <v>16.510000000000002</v>
      </c>
      <c r="I125" s="17">
        <v>591.04999999999995</v>
      </c>
      <c r="J125" s="17">
        <f t="shared" si="24"/>
        <v>591.05999999999995</v>
      </c>
      <c r="K125" s="17">
        <f>'[1]BM 05'!M125</f>
        <v>0</v>
      </c>
      <c r="L125" s="17">
        <f>'[1]Memória 06'!E112</f>
        <v>0</v>
      </c>
      <c r="M125" s="17">
        <f t="shared" si="25"/>
        <v>0</v>
      </c>
      <c r="N125" s="17">
        <f t="shared" si="26"/>
        <v>0</v>
      </c>
      <c r="O125" s="17">
        <f t="shared" si="27"/>
        <v>0</v>
      </c>
      <c r="P125" s="17">
        <f t="shared" si="28"/>
        <v>0</v>
      </c>
      <c r="Q125" s="18">
        <v>6.9909339515177515E-4</v>
      </c>
      <c r="R125" s="32">
        <f t="shared" si="29"/>
        <v>35.799999999999997</v>
      </c>
    </row>
    <row r="126" spans="1:18" ht="36" customHeight="1" x14ac:dyDescent="0.2">
      <c r="A126" s="14" t="s">
        <v>351</v>
      </c>
      <c r="B126" s="15" t="s">
        <v>352</v>
      </c>
      <c r="C126" s="14" t="s">
        <v>55</v>
      </c>
      <c r="D126" s="14" t="s">
        <v>353</v>
      </c>
      <c r="E126" s="15" t="s">
        <v>60</v>
      </c>
      <c r="F126" s="16">
        <v>8.9499999999999993</v>
      </c>
      <c r="G126" s="17">
        <f t="shared" si="23"/>
        <v>8.9499999999999993</v>
      </c>
      <c r="H126" s="17">
        <v>21.07</v>
      </c>
      <c r="I126" s="17">
        <v>188.57</v>
      </c>
      <c r="J126" s="17">
        <f t="shared" si="24"/>
        <v>188.58</v>
      </c>
      <c r="K126" s="17">
        <f>'[1]BM 05'!M126</f>
        <v>0</v>
      </c>
      <c r="L126" s="17">
        <f>'[1]Memória 06'!E113</f>
        <v>0</v>
      </c>
      <c r="M126" s="17">
        <f t="shared" si="25"/>
        <v>0</v>
      </c>
      <c r="N126" s="17">
        <f t="shared" si="26"/>
        <v>0</v>
      </c>
      <c r="O126" s="17">
        <f t="shared" si="27"/>
        <v>0</v>
      </c>
      <c r="P126" s="17">
        <f t="shared" si="28"/>
        <v>0</v>
      </c>
      <c r="Q126" s="18">
        <v>2.2304042217032442E-4</v>
      </c>
      <c r="R126" s="32">
        <f t="shared" si="29"/>
        <v>8.9499999999999993</v>
      </c>
    </row>
    <row r="127" spans="1:18" ht="36" customHeight="1" x14ac:dyDescent="0.2">
      <c r="A127" s="14" t="s">
        <v>354</v>
      </c>
      <c r="B127" s="15" t="s">
        <v>355</v>
      </c>
      <c r="C127" s="14" t="s">
        <v>55</v>
      </c>
      <c r="D127" s="14" t="s">
        <v>356</v>
      </c>
      <c r="E127" s="15" t="s">
        <v>60</v>
      </c>
      <c r="F127" s="16">
        <v>48.2</v>
      </c>
      <c r="G127" s="17">
        <f t="shared" si="23"/>
        <v>48.2</v>
      </c>
      <c r="H127" s="17">
        <v>10.18</v>
      </c>
      <c r="I127" s="17">
        <v>490.67</v>
      </c>
      <c r="J127" s="17">
        <f t="shared" si="24"/>
        <v>490.68</v>
      </c>
      <c r="K127" s="17">
        <f>'[1]BM 05'!M127</f>
        <v>0</v>
      </c>
      <c r="L127" s="17">
        <f>'[1]Memória 06'!E114</f>
        <v>0</v>
      </c>
      <c r="M127" s="17">
        <f t="shared" si="25"/>
        <v>0</v>
      </c>
      <c r="N127" s="17">
        <f t="shared" si="26"/>
        <v>0</v>
      </c>
      <c r="O127" s="17">
        <f t="shared" si="27"/>
        <v>0</v>
      </c>
      <c r="P127" s="17">
        <f t="shared" si="28"/>
        <v>0</v>
      </c>
      <c r="Q127" s="18">
        <v>5.8036402368517306E-4</v>
      </c>
      <c r="R127" s="32">
        <f>G127-M127</f>
        <v>48.2</v>
      </c>
    </row>
    <row r="128" spans="1:18" ht="36" customHeight="1" x14ac:dyDescent="0.2">
      <c r="A128" s="14" t="s">
        <v>357</v>
      </c>
      <c r="B128" s="15" t="s">
        <v>358</v>
      </c>
      <c r="C128" s="14" t="s">
        <v>55</v>
      </c>
      <c r="D128" s="14" t="s">
        <v>359</v>
      </c>
      <c r="E128" s="15" t="s">
        <v>60</v>
      </c>
      <c r="F128" s="16">
        <v>144.75</v>
      </c>
      <c r="G128" s="17">
        <f t="shared" si="23"/>
        <v>144.75</v>
      </c>
      <c r="H128" s="17">
        <v>10.38</v>
      </c>
      <c r="I128" s="17">
        <v>1502.5</v>
      </c>
      <c r="J128" s="17">
        <f t="shared" si="24"/>
        <v>1502.51</v>
      </c>
      <c r="K128" s="17">
        <f>'[1]BM 05'!M128</f>
        <v>144.75</v>
      </c>
      <c r="L128" s="17">
        <f>'[1]Memória 06'!E115</f>
        <v>0</v>
      </c>
      <c r="M128" s="17">
        <f t="shared" si="25"/>
        <v>144.75</v>
      </c>
      <c r="N128" s="17">
        <f t="shared" si="26"/>
        <v>1502.51</v>
      </c>
      <c r="O128" s="17">
        <f t="shared" si="27"/>
        <v>0</v>
      </c>
      <c r="P128" s="17">
        <f t="shared" si="28"/>
        <v>1502.51</v>
      </c>
      <c r="Q128" s="18">
        <v>1.7771556149488914E-3</v>
      </c>
      <c r="R128" s="32">
        <f>G128-M128</f>
        <v>0</v>
      </c>
    </row>
    <row r="129" spans="1:18" ht="36" customHeight="1" x14ac:dyDescent="0.2">
      <c r="A129" s="14" t="s">
        <v>360</v>
      </c>
      <c r="B129" s="15" t="s">
        <v>361</v>
      </c>
      <c r="C129" s="14" t="s">
        <v>55</v>
      </c>
      <c r="D129" s="14" t="s">
        <v>362</v>
      </c>
      <c r="E129" s="15" t="s">
        <v>60</v>
      </c>
      <c r="F129" s="16">
        <v>606.45000000000005</v>
      </c>
      <c r="G129" s="17">
        <f t="shared" si="23"/>
        <v>606.45000000000005</v>
      </c>
      <c r="H129" s="17">
        <v>7.98</v>
      </c>
      <c r="I129" s="17">
        <v>4839.47</v>
      </c>
      <c r="J129" s="17">
        <f t="shared" si="24"/>
        <v>4839.47</v>
      </c>
      <c r="K129" s="17">
        <f>'[1]BM 05'!M129</f>
        <v>606.45000000000005</v>
      </c>
      <c r="L129" s="17">
        <f>'[1]Memória 06'!E116</f>
        <v>0</v>
      </c>
      <c r="M129" s="17">
        <f t="shared" si="25"/>
        <v>606.45000000000005</v>
      </c>
      <c r="N129" s="17">
        <f t="shared" si="26"/>
        <v>4839.47</v>
      </c>
      <c r="O129" s="17">
        <f t="shared" si="27"/>
        <v>0</v>
      </c>
      <c r="P129" s="17">
        <f t="shared" si="28"/>
        <v>4839.47</v>
      </c>
      <c r="Q129" s="18">
        <v>5.7241206548264301E-3</v>
      </c>
      <c r="R129" s="32">
        <f t="shared" si="29"/>
        <v>0</v>
      </c>
    </row>
    <row r="130" spans="1:18" ht="36" customHeight="1" x14ac:dyDescent="0.2">
      <c r="A130" s="14" t="s">
        <v>363</v>
      </c>
      <c r="B130" s="15" t="s">
        <v>364</v>
      </c>
      <c r="C130" s="14" t="s">
        <v>55</v>
      </c>
      <c r="D130" s="14" t="s">
        <v>365</v>
      </c>
      <c r="E130" s="15" t="s">
        <v>60</v>
      </c>
      <c r="F130" s="16">
        <v>817.5</v>
      </c>
      <c r="G130" s="17">
        <f t="shared" si="23"/>
        <v>817.5</v>
      </c>
      <c r="H130" s="17">
        <v>4.21</v>
      </c>
      <c r="I130" s="17">
        <v>3441.67</v>
      </c>
      <c r="J130" s="17">
        <f t="shared" si="24"/>
        <v>3441.68</v>
      </c>
      <c r="K130" s="17">
        <f>'[1]BM 05'!M130</f>
        <v>817.5</v>
      </c>
      <c r="L130" s="17">
        <f>'[1]Memória 06'!E117</f>
        <v>0</v>
      </c>
      <c r="M130" s="17">
        <f t="shared" si="25"/>
        <v>817.5</v>
      </c>
      <c r="N130" s="17">
        <f t="shared" si="26"/>
        <v>3441.68</v>
      </c>
      <c r="O130" s="17">
        <f t="shared" si="27"/>
        <v>0</v>
      </c>
      <c r="P130" s="17">
        <f t="shared" si="28"/>
        <v>3441.68</v>
      </c>
      <c r="Q130" s="18">
        <v>4.0708041033618312E-3</v>
      </c>
      <c r="R130" s="32">
        <f t="shared" si="29"/>
        <v>0</v>
      </c>
    </row>
    <row r="131" spans="1:18" ht="36" customHeight="1" x14ac:dyDescent="0.2">
      <c r="A131" s="14" t="s">
        <v>366</v>
      </c>
      <c r="B131" s="15" t="s">
        <v>367</v>
      </c>
      <c r="C131" s="14" t="s">
        <v>55</v>
      </c>
      <c r="D131" s="14" t="s">
        <v>368</v>
      </c>
      <c r="E131" s="15" t="s">
        <v>60</v>
      </c>
      <c r="F131" s="16">
        <v>1805.7</v>
      </c>
      <c r="G131" s="17">
        <f t="shared" si="23"/>
        <v>1805.7</v>
      </c>
      <c r="H131" s="17">
        <v>5.71</v>
      </c>
      <c r="I131" s="17">
        <v>10310.540000000001</v>
      </c>
      <c r="J131" s="17">
        <f t="shared" si="24"/>
        <v>10310.549999999999</v>
      </c>
      <c r="K131" s="17">
        <f>'[1]BM 05'!M131</f>
        <v>1805.7</v>
      </c>
      <c r="L131" s="17">
        <f>'[1]Memória 06'!E118</f>
        <v>0</v>
      </c>
      <c r="M131" s="17">
        <f t="shared" si="25"/>
        <v>1805.7</v>
      </c>
      <c r="N131" s="17">
        <f t="shared" si="26"/>
        <v>10310.549999999999</v>
      </c>
      <c r="O131" s="17">
        <f t="shared" si="27"/>
        <v>0</v>
      </c>
      <c r="P131" s="17">
        <f t="shared" si="28"/>
        <v>10310.549999999999</v>
      </c>
      <c r="Q131" s="18">
        <v>1.2195297207424387E-2</v>
      </c>
      <c r="R131" s="32">
        <f t="shared" si="29"/>
        <v>0</v>
      </c>
    </row>
    <row r="132" spans="1:18" ht="36" customHeight="1" x14ac:dyDescent="0.2">
      <c r="A132" s="14" t="s">
        <v>369</v>
      </c>
      <c r="B132" s="15" t="s">
        <v>370</v>
      </c>
      <c r="C132" s="14" t="s">
        <v>55</v>
      </c>
      <c r="D132" s="14" t="s">
        <v>371</v>
      </c>
      <c r="E132" s="15" t="s">
        <v>60</v>
      </c>
      <c r="F132" s="16">
        <v>143.69999999999999</v>
      </c>
      <c r="G132" s="17">
        <f t="shared" si="23"/>
        <v>143.69999999999999</v>
      </c>
      <c r="H132" s="17">
        <v>8.06</v>
      </c>
      <c r="I132" s="17">
        <v>1158.22</v>
      </c>
      <c r="J132" s="17">
        <f t="shared" si="24"/>
        <v>1158.22</v>
      </c>
      <c r="K132" s="17">
        <f>'[1]BM 05'!M132</f>
        <v>143.69999999999999</v>
      </c>
      <c r="L132" s="17">
        <f>'[1]Memória 06'!E119</f>
        <v>0</v>
      </c>
      <c r="M132" s="17">
        <f t="shared" si="25"/>
        <v>143.69999999999999</v>
      </c>
      <c r="N132" s="17">
        <f t="shared" si="26"/>
        <v>1158.22</v>
      </c>
      <c r="O132" s="17">
        <f t="shared" si="27"/>
        <v>0</v>
      </c>
      <c r="P132" s="17">
        <f t="shared" si="28"/>
        <v>1158.22</v>
      </c>
      <c r="Q132" s="18">
        <v>1.3699415483168751E-3</v>
      </c>
      <c r="R132" s="32">
        <f t="shared" si="29"/>
        <v>0</v>
      </c>
    </row>
    <row r="133" spans="1:18" ht="36" customHeight="1" x14ac:dyDescent="0.2">
      <c r="A133" s="14" t="s">
        <v>372</v>
      </c>
      <c r="B133" s="15" t="s">
        <v>373</v>
      </c>
      <c r="C133" s="14" t="s">
        <v>55</v>
      </c>
      <c r="D133" s="14" t="s">
        <v>374</v>
      </c>
      <c r="E133" s="15" t="s">
        <v>60</v>
      </c>
      <c r="F133" s="16">
        <v>166</v>
      </c>
      <c r="G133" s="17">
        <f t="shared" si="23"/>
        <v>166</v>
      </c>
      <c r="H133" s="17">
        <v>10.91</v>
      </c>
      <c r="I133" s="17">
        <v>1811.06</v>
      </c>
      <c r="J133" s="17">
        <f t="shared" si="24"/>
        <v>1811.06</v>
      </c>
      <c r="K133" s="17">
        <f>'[1]BM 05'!M133</f>
        <v>166</v>
      </c>
      <c r="L133" s="17">
        <f>'[1]Memória 06'!E120</f>
        <v>0</v>
      </c>
      <c r="M133" s="17">
        <f t="shared" si="25"/>
        <v>166</v>
      </c>
      <c r="N133" s="17">
        <f t="shared" si="26"/>
        <v>1811.06</v>
      </c>
      <c r="O133" s="17">
        <f t="shared" si="27"/>
        <v>0</v>
      </c>
      <c r="P133" s="17">
        <f t="shared" si="28"/>
        <v>1811.06</v>
      </c>
      <c r="Q133" s="18">
        <v>2.1421200985087116E-3</v>
      </c>
      <c r="R133" s="32">
        <f t="shared" si="29"/>
        <v>0</v>
      </c>
    </row>
    <row r="134" spans="1:18" ht="36" customHeight="1" x14ac:dyDescent="0.2">
      <c r="A134" s="14" t="s">
        <v>375</v>
      </c>
      <c r="B134" s="15" t="s">
        <v>376</v>
      </c>
      <c r="C134" s="14" t="s">
        <v>55</v>
      </c>
      <c r="D134" s="14" t="s">
        <v>377</v>
      </c>
      <c r="E134" s="15" t="s">
        <v>60</v>
      </c>
      <c r="F134" s="16">
        <v>190</v>
      </c>
      <c r="G134" s="17">
        <f t="shared" si="23"/>
        <v>190</v>
      </c>
      <c r="H134" s="17">
        <v>17.239999999999998</v>
      </c>
      <c r="I134" s="17">
        <v>3275.6</v>
      </c>
      <c r="J134" s="17">
        <f t="shared" si="24"/>
        <v>3275.6</v>
      </c>
      <c r="K134" s="17">
        <f>'[1]BM 05'!M134</f>
        <v>0</v>
      </c>
      <c r="L134" s="17">
        <f>'[1]Memória 06'!E121</f>
        <v>190</v>
      </c>
      <c r="M134" s="17">
        <f t="shared" si="25"/>
        <v>190</v>
      </c>
      <c r="N134" s="17">
        <f t="shared" si="26"/>
        <v>0</v>
      </c>
      <c r="O134" s="17">
        <f t="shared" si="27"/>
        <v>3275.6</v>
      </c>
      <c r="P134" s="17">
        <f t="shared" si="28"/>
        <v>3275.6</v>
      </c>
      <c r="Q134" s="18">
        <v>3.8743766604503083E-3</v>
      </c>
      <c r="R134" s="32">
        <f t="shared" si="29"/>
        <v>0</v>
      </c>
    </row>
    <row r="135" spans="1:18" ht="36" customHeight="1" x14ac:dyDescent="0.2">
      <c r="A135" s="14" t="s">
        <v>378</v>
      </c>
      <c r="B135" s="15" t="s">
        <v>379</v>
      </c>
      <c r="C135" s="14" t="s">
        <v>55</v>
      </c>
      <c r="D135" s="14" t="s">
        <v>380</v>
      </c>
      <c r="E135" s="15" t="s">
        <v>60</v>
      </c>
      <c r="F135" s="16">
        <v>3.7</v>
      </c>
      <c r="G135" s="17">
        <f t="shared" si="23"/>
        <v>3.7</v>
      </c>
      <c r="H135" s="17">
        <v>19.27</v>
      </c>
      <c r="I135" s="17">
        <v>71.290000000000006</v>
      </c>
      <c r="J135" s="17">
        <f t="shared" si="24"/>
        <v>71.3</v>
      </c>
      <c r="K135" s="17">
        <f>'[1]BM 05'!M135</f>
        <v>0</v>
      </c>
      <c r="L135" s="17">
        <f>'[1]Memória 06'!E122</f>
        <v>0</v>
      </c>
      <c r="M135" s="17">
        <f t="shared" si="25"/>
        <v>0</v>
      </c>
      <c r="N135" s="17">
        <f t="shared" si="26"/>
        <v>0</v>
      </c>
      <c r="O135" s="17">
        <f t="shared" si="27"/>
        <v>0</v>
      </c>
      <c r="P135" s="17">
        <f t="shared" si="28"/>
        <v>0</v>
      </c>
      <c r="Q135" s="18">
        <v>8.4321746282666531E-5</v>
      </c>
      <c r="R135" s="32">
        <f t="shared" si="29"/>
        <v>3.7</v>
      </c>
    </row>
    <row r="136" spans="1:18" ht="36" customHeight="1" x14ac:dyDescent="0.2">
      <c r="A136" s="14" t="s">
        <v>381</v>
      </c>
      <c r="B136" s="15" t="s">
        <v>382</v>
      </c>
      <c r="C136" s="14" t="s">
        <v>55</v>
      </c>
      <c r="D136" s="14" t="s">
        <v>383</v>
      </c>
      <c r="E136" s="15" t="s">
        <v>60</v>
      </c>
      <c r="F136" s="16">
        <v>14.8</v>
      </c>
      <c r="G136" s="17">
        <f t="shared" si="23"/>
        <v>14.8</v>
      </c>
      <c r="H136" s="17">
        <v>29.02</v>
      </c>
      <c r="I136" s="17">
        <v>429.49</v>
      </c>
      <c r="J136" s="17">
        <f t="shared" si="24"/>
        <v>429.5</v>
      </c>
      <c r="K136" s="17">
        <f>'[1]BM 05'!M136</f>
        <v>0</v>
      </c>
      <c r="L136" s="17">
        <f>'[1]Memória 06'!E123</f>
        <v>0</v>
      </c>
      <c r="M136" s="17">
        <f t="shared" si="25"/>
        <v>0</v>
      </c>
      <c r="N136" s="17">
        <f t="shared" si="26"/>
        <v>0</v>
      </c>
      <c r="O136" s="17">
        <f t="shared" si="27"/>
        <v>0</v>
      </c>
      <c r="P136" s="17">
        <f t="shared" si="28"/>
        <v>0</v>
      </c>
      <c r="Q136" s="18">
        <v>5.0800037608279489E-4</v>
      </c>
      <c r="R136" s="32">
        <f t="shared" si="29"/>
        <v>14.8</v>
      </c>
    </row>
    <row r="137" spans="1:18" ht="36" customHeight="1" x14ac:dyDescent="0.2">
      <c r="A137" s="14" t="s">
        <v>384</v>
      </c>
      <c r="B137" s="15" t="s">
        <v>385</v>
      </c>
      <c r="C137" s="14" t="s">
        <v>55</v>
      </c>
      <c r="D137" s="14" t="s">
        <v>386</v>
      </c>
      <c r="E137" s="15" t="s">
        <v>182</v>
      </c>
      <c r="F137" s="16">
        <v>2</v>
      </c>
      <c r="G137" s="17">
        <f t="shared" si="23"/>
        <v>2</v>
      </c>
      <c r="H137" s="17">
        <v>161.1</v>
      </c>
      <c r="I137" s="17">
        <v>322.2</v>
      </c>
      <c r="J137" s="17">
        <f t="shared" si="24"/>
        <v>322.2</v>
      </c>
      <c r="K137" s="17">
        <f>'[1]BM 05'!M137</f>
        <v>0</v>
      </c>
      <c r="L137" s="17">
        <f>'[1]Memória 06'!E124</f>
        <v>0</v>
      </c>
      <c r="M137" s="17">
        <f t="shared" si="25"/>
        <v>0</v>
      </c>
      <c r="N137" s="17">
        <f t="shared" si="26"/>
        <v>0</v>
      </c>
      <c r="O137" s="17">
        <f t="shared" si="27"/>
        <v>0</v>
      </c>
      <c r="P137" s="17">
        <f t="shared" si="28"/>
        <v>0</v>
      </c>
      <c r="Q137" s="18">
        <v>3.8109786298604509E-4</v>
      </c>
      <c r="R137" s="32">
        <f t="shared" si="29"/>
        <v>2</v>
      </c>
    </row>
    <row r="138" spans="1:18" ht="36" customHeight="1" x14ac:dyDescent="0.2">
      <c r="A138" s="14" t="s">
        <v>387</v>
      </c>
      <c r="B138" s="15" t="s">
        <v>388</v>
      </c>
      <c r="C138" s="14" t="s">
        <v>55</v>
      </c>
      <c r="D138" s="14" t="s">
        <v>389</v>
      </c>
      <c r="E138" s="15" t="s">
        <v>182</v>
      </c>
      <c r="F138" s="16">
        <v>1</v>
      </c>
      <c r="G138" s="17">
        <f t="shared" si="23"/>
        <v>1</v>
      </c>
      <c r="H138" s="17">
        <v>35.49</v>
      </c>
      <c r="I138" s="17">
        <v>35.49</v>
      </c>
      <c r="J138" s="17">
        <f t="shared" si="24"/>
        <v>35.49</v>
      </c>
      <c r="K138" s="17">
        <f>'[1]BM 05'!M138</f>
        <v>0</v>
      </c>
      <c r="L138" s="17">
        <f>'[1]Memória 06'!E125</f>
        <v>0</v>
      </c>
      <c r="M138" s="17">
        <f t="shared" si="25"/>
        <v>0</v>
      </c>
      <c r="N138" s="17">
        <f t="shared" si="26"/>
        <v>0</v>
      </c>
      <c r="O138" s="17">
        <f t="shared" si="27"/>
        <v>0</v>
      </c>
      <c r="P138" s="17">
        <f t="shared" si="28"/>
        <v>0</v>
      </c>
      <c r="Q138" s="18">
        <v>4.1977539284217077E-5</v>
      </c>
      <c r="R138" s="32">
        <f t="shared" si="29"/>
        <v>1</v>
      </c>
    </row>
    <row r="139" spans="1:18" ht="24" customHeight="1" x14ac:dyDescent="0.2">
      <c r="A139" s="14" t="s">
        <v>390</v>
      </c>
      <c r="B139" s="15" t="s">
        <v>391</v>
      </c>
      <c r="C139" s="14" t="s">
        <v>55</v>
      </c>
      <c r="D139" s="14" t="s">
        <v>392</v>
      </c>
      <c r="E139" s="15" t="s">
        <v>182</v>
      </c>
      <c r="F139" s="16">
        <v>15</v>
      </c>
      <c r="G139" s="17">
        <f t="shared" si="23"/>
        <v>15</v>
      </c>
      <c r="H139" s="17">
        <v>10.94</v>
      </c>
      <c r="I139" s="17">
        <v>164.1</v>
      </c>
      <c r="J139" s="17">
        <f t="shared" si="24"/>
        <v>164.1</v>
      </c>
      <c r="K139" s="17">
        <f>'[1]BM 05'!M139</f>
        <v>0</v>
      </c>
      <c r="L139" s="17">
        <f>'[1]Memória 06'!E126</f>
        <v>15</v>
      </c>
      <c r="M139" s="17">
        <f t="shared" si="25"/>
        <v>15</v>
      </c>
      <c r="N139" s="17">
        <f t="shared" si="26"/>
        <v>0</v>
      </c>
      <c r="O139" s="17">
        <f t="shared" si="27"/>
        <v>164.1</v>
      </c>
      <c r="P139" s="17">
        <f t="shared" si="28"/>
        <v>164.1</v>
      </c>
      <c r="Q139" s="18">
        <v>1.940973287275295E-4</v>
      </c>
      <c r="R139" s="32">
        <f t="shared" si="29"/>
        <v>0</v>
      </c>
    </row>
    <row r="140" spans="1:18" ht="24" customHeight="1" x14ac:dyDescent="0.2">
      <c r="A140" s="14" t="s">
        <v>393</v>
      </c>
      <c r="B140" s="15" t="s">
        <v>394</v>
      </c>
      <c r="C140" s="14" t="s">
        <v>55</v>
      </c>
      <c r="D140" s="14" t="s">
        <v>395</v>
      </c>
      <c r="E140" s="15" t="s">
        <v>182</v>
      </c>
      <c r="F140" s="16">
        <v>8</v>
      </c>
      <c r="G140" s="17">
        <f t="shared" si="23"/>
        <v>8</v>
      </c>
      <c r="H140" s="17">
        <v>11.43</v>
      </c>
      <c r="I140" s="17">
        <v>91.44</v>
      </c>
      <c r="J140" s="17">
        <f t="shared" si="24"/>
        <v>91.44</v>
      </c>
      <c r="K140" s="17">
        <f>'[1]BM 05'!M140</f>
        <v>0</v>
      </c>
      <c r="L140" s="17">
        <f>'[1]Memória 06'!E127</f>
        <v>8</v>
      </c>
      <c r="M140" s="17">
        <f t="shared" si="25"/>
        <v>8</v>
      </c>
      <c r="N140" s="17">
        <f t="shared" si="26"/>
        <v>0</v>
      </c>
      <c r="O140" s="17">
        <f t="shared" si="27"/>
        <v>91.44</v>
      </c>
      <c r="P140" s="17">
        <f t="shared" si="28"/>
        <v>91.44</v>
      </c>
      <c r="Q140" s="18">
        <v>1.0815514770777147E-4</v>
      </c>
      <c r="R140" s="32">
        <f t="shared" si="29"/>
        <v>0</v>
      </c>
    </row>
    <row r="141" spans="1:18" ht="24" customHeight="1" x14ac:dyDescent="0.2">
      <c r="A141" s="14" t="s">
        <v>396</v>
      </c>
      <c r="B141" s="15" t="s">
        <v>397</v>
      </c>
      <c r="C141" s="14" t="s">
        <v>55</v>
      </c>
      <c r="D141" s="14" t="s">
        <v>398</v>
      </c>
      <c r="E141" s="15" t="s">
        <v>182</v>
      </c>
      <c r="F141" s="16">
        <v>1</v>
      </c>
      <c r="G141" s="17">
        <f t="shared" si="23"/>
        <v>1</v>
      </c>
      <c r="H141" s="17">
        <v>12.42</v>
      </c>
      <c r="I141" s="17">
        <v>12.42</v>
      </c>
      <c r="J141" s="17">
        <f t="shared" si="24"/>
        <v>12.42</v>
      </c>
      <c r="K141" s="17">
        <f>'[1]BM 05'!M141</f>
        <v>0</v>
      </c>
      <c r="L141" s="17">
        <f>'[1]Memória 06'!E128</f>
        <v>1</v>
      </c>
      <c r="M141" s="17">
        <f t="shared" si="25"/>
        <v>1</v>
      </c>
      <c r="N141" s="17">
        <f t="shared" si="26"/>
        <v>0</v>
      </c>
      <c r="O141" s="17">
        <f t="shared" si="27"/>
        <v>12.42</v>
      </c>
      <c r="P141" s="17">
        <f t="shared" si="28"/>
        <v>12.42</v>
      </c>
      <c r="Q141" s="18">
        <v>1.4690364550858722E-5</v>
      </c>
      <c r="R141" s="32">
        <f t="shared" si="29"/>
        <v>0</v>
      </c>
    </row>
    <row r="142" spans="1:18" ht="24" customHeight="1" x14ac:dyDescent="0.2">
      <c r="A142" s="14" t="s">
        <v>399</v>
      </c>
      <c r="B142" s="15" t="s">
        <v>400</v>
      </c>
      <c r="C142" s="14" t="s">
        <v>55</v>
      </c>
      <c r="D142" s="14" t="s">
        <v>401</v>
      </c>
      <c r="E142" s="15" t="s">
        <v>182</v>
      </c>
      <c r="F142" s="16">
        <v>1</v>
      </c>
      <c r="G142" s="17">
        <f t="shared" si="23"/>
        <v>1</v>
      </c>
      <c r="H142" s="17">
        <v>72.72</v>
      </c>
      <c r="I142" s="17">
        <v>72.72</v>
      </c>
      <c r="J142" s="17">
        <f t="shared" si="24"/>
        <v>72.72</v>
      </c>
      <c r="K142" s="17">
        <f>'[1]BM 05'!M142</f>
        <v>0</v>
      </c>
      <c r="L142" s="17">
        <f>'[1]Memória 06'!E129</f>
        <v>1</v>
      </c>
      <c r="M142" s="17">
        <f t="shared" si="25"/>
        <v>1</v>
      </c>
      <c r="N142" s="17">
        <f t="shared" si="26"/>
        <v>0</v>
      </c>
      <c r="O142" s="17">
        <f t="shared" si="27"/>
        <v>72.72</v>
      </c>
      <c r="P142" s="17">
        <f t="shared" si="28"/>
        <v>72.72</v>
      </c>
      <c r="Q142" s="18">
        <v>8.6013148964448176E-5</v>
      </c>
      <c r="R142" s="32">
        <f t="shared" si="29"/>
        <v>0</v>
      </c>
    </row>
    <row r="143" spans="1:18" ht="24" customHeight="1" x14ac:dyDescent="0.2">
      <c r="A143" s="14" t="s">
        <v>402</v>
      </c>
      <c r="B143" s="15" t="s">
        <v>403</v>
      </c>
      <c r="C143" s="14" t="s">
        <v>55</v>
      </c>
      <c r="D143" s="14" t="s">
        <v>404</v>
      </c>
      <c r="E143" s="15" t="s">
        <v>182</v>
      </c>
      <c r="F143" s="16">
        <v>2</v>
      </c>
      <c r="G143" s="17">
        <f t="shared" si="23"/>
        <v>2</v>
      </c>
      <c r="H143" s="17">
        <v>76.22</v>
      </c>
      <c r="I143" s="17">
        <v>152.44</v>
      </c>
      <c r="J143" s="17">
        <f t="shared" si="24"/>
        <v>152.44</v>
      </c>
      <c r="K143" s="17">
        <f>'[1]BM 05'!M143</f>
        <v>0</v>
      </c>
      <c r="L143" s="17">
        <f>'[1]Memória 06'!E130</f>
        <v>2</v>
      </c>
      <c r="M143" s="17">
        <f t="shared" si="25"/>
        <v>2</v>
      </c>
      <c r="N143" s="17">
        <f t="shared" si="26"/>
        <v>0</v>
      </c>
      <c r="O143" s="17">
        <f t="shared" si="27"/>
        <v>152.44</v>
      </c>
      <c r="P143" s="17">
        <f t="shared" si="28"/>
        <v>152.44</v>
      </c>
      <c r="Q143" s="18">
        <v>1.803058914760792E-4</v>
      </c>
      <c r="R143" s="32">
        <f t="shared" si="29"/>
        <v>0</v>
      </c>
    </row>
    <row r="144" spans="1:18" ht="36" customHeight="1" x14ac:dyDescent="0.2">
      <c r="A144" s="14" t="s">
        <v>405</v>
      </c>
      <c r="B144" s="15" t="s">
        <v>406</v>
      </c>
      <c r="C144" s="14" t="s">
        <v>55</v>
      </c>
      <c r="D144" s="14" t="s">
        <v>407</v>
      </c>
      <c r="E144" s="15" t="s">
        <v>182</v>
      </c>
      <c r="F144" s="16">
        <v>1</v>
      </c>
      <c r="G144" s="17">
        <f t="shared" si="23"/>
        <v>1</v>
      </c>
      <c r="H144" s="17">
        <v>145.30000000000001</v>
      </c>
      <c r="I144" s="17">
        <v>145.30000000000001</v>
      </c>
      <c r="J144" s="17">
        <f t="shared" si="24"/>
        <v>145.30000000000001</v>
      </c>
      <c r="K144" s="17">
        <f>'[1]BM 05'!M144</f>
        <v>0</v>
      </c>
      <c r="L144" s="17">
        <f>'[1]Memória 06'!E131</f>
        <v>0</v>
      </c>
      <c r="M144" s="17">
        <f t="shared" si="25"/>
        <v>0</v>
      </c>
      <c r="N144" s="17">
        <f t="shared" si="26"/>
        <v>0</v>
      </c>
      <c r="O144" s="17">
        <f t="shared" si="27"/>
        <v>0</v>
      </c>
      <c r="P144" s="17">
        <f t="shared" si="28"/>
        <v>0</v>
      </c>
      <c r="Q144" s="18">
        <v>1.7186070605795269E-4</v>
      </c>
      <c r="R144" s="32">
        <f t="shared" si="29"/>
        <v>1</v>
      </c>
    </row>
    <row r="145" spans="1:18" ht="24" customHeight="1" x14ac:dyDescent="0.2">
      <c r="A145" s="14" t="s">
        <v>408</v>
      </c>
      <c r="B145" s="15" t="s">
        <v>409</v>
      </c>
      <c r="C145" s="14" t="s">
        <v>55</v>
      </c>
      <c r="D145" s="14" t="s">
        <v>410</v>
      </c>
      <c r="E145" s="15" t="s">
        <v>182</v>
      </c>
      <c r="F145" s="16">
        <v>10</v>
      </c>
      <c r="G145" s="17">
        <f t="shared" si="23"/>
        <v>10</v>
      </c>
      <c r="H145" s="17">
        <v>176.3</v>
      </c>
      <c r="I145" s="17">
        <v>1763</v>
      </c>
      <c r="J145" s="17">
        <f t="shared" si="24"/>
        <v>1763</v>
      </c>
      <c r="K145" s="17">
        <f>'[1]BM 05'!M145</f>
        <v>0</v>
      </c>
      <c r="L145" s="17">
        <f>'[1]Memória 06'!E132</f>
        <v>0</v>
      </c>
      <c r="M145" s="17">
        <f t="shared" si="25"/>
        <v>0</v>
      </c>
      <c r="N145" s="17">
        <f t="shared" si="26"/>
        <v>0</v>
      </c>
      <c r="O145" s="17">
        <f t="shared" si="27"/>
        <v>0</v>
      </c>
      <c r="P145" s="17">
        <f t="shared" si="28"/>
        <v>0</v>
      </c>
      <c r="Q145" s="18">
        <v>2.0852747748119106E-3</v>
      </c>
      <c r="R145" s="32">
        <f t="shared" si="29"/>
        <v>10</v>
      </c>
    </row>
    <row r="146" spans="1:18" ht="36" customHeight="1" x14ac:dyDescent="0.2">
      <c r="A146" s="14" t="s">
        <v>411</v>
      </c>
      <c r="B146" s="15" t="s">
        <v>412</v>
      </c>
      <c r="C146" s="14" t="s">
        <v>55</v>
      </c>
      <c r="D146" s="14" t="s">
        <v>413</v>
      </c>
      <c r="E146" s="15" t="s">
        <v>182</v>
      </c>
      <c r="F146" s="16">
        <v>3</v>
      </c>
      <c r="G146" s="17">
        <f t="shared" si="23"/>
        <v>3</v>
      </c>
      <c r="H146" s="17">
        <v>96.89</v>
      </c>
      <c r="I146" s="17">
        <v>290.67</v>
      </c>
      <c r="J146" s="17">
        <f t="shared" si="24"/>
        <v>290.67</v>
      </c>
      <c r="K146" s="17">
        <f>'[1]BM 05'!M146</f>
        <v>0</v>
      </c>
      <c r="L146" s="17">
        <f>'[1]Memória 06'!E133</f>
        <v>0</v>
      </c>
      <c r="M146" s="17">
        <f t="shared" si="25"/>
        <v>0</v>
      </c>
      <c r="N146" s="17">
        <f t="shared" si="26"/>
        <v>0</v>
      </c>
      <c r="O146" s="17">
        <f t="shared" si="27"/>
        <v>0</v>
      </c>
      <c r="P146" s="17">
        <f t="shared" si="28"/>
        <v>0</v>
      </c>
      <c r="Q146" s="18">
        <v>3.438042080513772E-4</v>
      </c>
      <c r="R146" s="32">
        <f t="shared" si="29"/>
        <v>3</v>
      </c>
    </row>
    <row r="147" spans="1:18" ht="36" customHeight="1" x14ac:dyDescent="0.2">
      <c r="A147" s="14" t="s">
        <v>414</v>
      </c>
      <c r="B147" s="15" t="s">
        <v>415</v>
      </c>
      <c r="C147" s="14" t="s">
        <v>55</v>
      </c>
      <c r="D147" s="14" t="s">
        <v>416</v>
      </c>
      <c r="E147" s="15" t="s">
        <v>182</v>
      </c>
      <c r="F147" s="16">
        <v>1</v>
      </c>
      <c r="G147" s="17">
        <f t="shared" si="23"/>
        <v>1</v>
      </c>
      <c r="H147" s="17">
        <v>2459.87</v>
      </c>
      <c r="I147" s="17">
        <v>2459.87</v>
      </c>
      <c r="J147" s="17">
        <f t="shared" si="24"/>
        <v>2459.87</v>
      </c>
      <c r="K147" s="17">
        <f>'[1]BM 05'!M147</f>
        <v>0</v>
      </c>
      <c r="L147" s="17">
        <f>'[1]Memória 06'!E134</f>
        <v>0</v>
      </c>
      <c r="M147" s="17">
        <f t="shared" si="25"/>
        <v>0</v>
      </c>
      <c r="N147" s="17">
        <f t="shared" si="26"/>
        <v>0</v>
      </c>
      <c r="O147" s="17">
        <f t="shared" si="27"/>
        <v>0</v>
      </c>
      <c r="P147" s="17">
        <f t="shared" si="28"/>
        <v>0</v>
      </c>
      <c r="Q147" s="18">
        <v>2.9095319684155269E-3</v>
      </c>
      <c r="R147" s="32">
        <f t="shared" si="29"/>
        <v>1</v>
      </c>
    </row>
    <row r="148" spans="1:18" ht="24" customHeight="1" x14ac:dyDescent="0.2">
      <c r="A148" s="9" t="s">
        <v>417</v>
      </c>
      <c r="B148" s="10"/>
      <c r="C148" s="9"/>
      <c r="D148" s="9" t="s">
        <v>418</v>
      </c>
      <c r="E148" s="9"/>
      <c r="F148" s="11"/>
      <c r="G148" s="17">
        <f t="shared" ref="G148:G200" si="34">F148</f>
        <v>0</v>
      </c>
      <c r="H148" s="9"/>
      <c r="I148" s="12">
        <v>21947.1</v>
      </c>
      <c r="J148" s="20">
        <f>SUM(J149:J159)</f>
        <v>21947.120000000003</v>
      </c>
      <c r="K148" s="17">
        <f>'[1]BM 05'!M148</f>
        <v>0</v>
      </c>
      <c r="L148" s="17">
        <f>'[1]Memória 06'!E135</f>
        <v>0</v>
      </c>
      <c r="M148" s="17"/>
      <c r="N148" s="20">
        <f>SUM(N149:N159)</f>
        <v>12781.090000000002</v>
      </c>
      <c r="O148" s="20">
        <f t="shared" ref="O148:P148" si="35">SUM(O149:O159)</f>
        <v>8229.36</v>
      </c>
      <c r="P148" s="20">
        <f t="shared" si="35"/>
        <v>21010.45</v>
      </c>
      <c r="Q148" s="13">
        <v>2.5959009648482405E-2</v>
      </c>
      <c r="R148" s="32">
        <f t="shared" ref="R148:R211" si="36">G148-M148</f>
        <v>0</v>
      </c>
    </row>
    <row r="149" spans="1:18" ht="60" customHeight="1" x14ac:dyDescent="0.2">
      <c r="A149" s="14" t="s">
        <v>419</v>
      </c>
      <c r="B149" s="15" t="s">
        <v>420</v>
      </c>
      <c r="C149" s="14" t="s">
        <v>55</v>
      </c>
      <c r="D149" s="14" t="s">
        <v>421</v>
      </c>
      <c r="E149" s="15" t="s">
        <v>60</v>
      </c>
      <c r="F149" s="16">
        <v>112.78</v>
      </c>
      <c r="G149" s="17">
        <f t="shared" si="34"/>
        <v>112.78</v>
      </c>
      <c r="H149" s="17">
        <v>39.6</v>
      </c>
      <c r="I149" s="17">
        <v>4466.08</v>
      </c>
      <c r="J149" s="17">
        <f t="shared" ref="J149:J199" si="37">ROUND(G149*H149,2)</f>
        <v>4466.09</v>
      </c>
      <c r="K149" s="17">
        <f>'[1]BM 05'!M149</f>
        <v>112.78</v>
      </c>
      <c r="L149" s="17">
        <f>'[1]Memória 06'!E136</f>
        <v>0</v>
      </c>
      <c r="M149" s="17">
        <f t="shared" ref="M149:M212" si="38">K149+L149</f>
        <v>112.78</v>
      </c>
      <c r="N149" s="17">
        <f t="shared" ref="N149:N199" si="39">ROUND(K149*H149,2)</f>
        <v>4466.09</v>
      </c>
      <c r="O149" s="17">
        <f t="shared" ref="O149:O199" si="40">ROUND(L149*H149,2)</f>
        <v>0</v>
      </c>
      <c r="P149" s="17">
        <f t="shared" ref="P149:P199" si="41">ROUND(M149*H149,2)</f>
        <v>4466.09</v>
      </c>
      <c r="Q149" s="18">
        <v>5.2824753070289145E-3</v>
      </c>
      <c r="R149" s="32">
        <f t="shared" si="36"/>
        <v>0</v>
      </c>
    </row>
    <row r="150" spans="1:18" ht="60" customHeight="1" x14ac:dyDescent="0.2">
      <c r="A150" s="14" t="s">
        <v>422</v>
      </c>
      <c r="B150" s="15" t="s">
        <v>423</v>
      </c>
      <c r="C150" s="14" t="s">
        <v>55</v>
      </c>
      <c r="D150" s="14" t="s">
        <v>424</v>
      </c>
      <c r="E150" s="15" t="s">
        <v>60</v>
      </c>
      <c r="F150" s="16">
        <v>14.66</v>
      </c>
      <c r="G150" s="17">
        <f t="shared" si="34"/>
        <v>14.66</v>
      </c>
      <c r="H150" s="17">
        <v>31.35</v>
      </c>
      <c r="I150" s="17">
        <v>459.59</v>
      </c>
      <c r="J150" s="17">
        <f t="shared" si="37"/>
        <v>459.59</v>
      </c>
      <c r="K150" s="17">
        <f>'[1]BM 05'!M150</f>
        <v>0</v>
      </c>
      <c r="L150" s="17">
        <f>'[1]Memória 06'!E137</f>
        <v>14.66</v>
      </c>
      <c r="M150" s="17">
        <f t="shared" si="38"/>
        <v>14.66</v>
      </c>
      <c r="N150" s="17">
        <f t="shared" si="39"/>
        <v>0</v>
      </c>
      <c r="O150" s="17">
        <f t="shared" si="40"/>
        <v>459.59</v>
      </c>
      <c r="P150" s="17">
        <f t="shared" si="41"/>
        <v>459.59</v>
      </c>
      <c r="Q150" s="18">
        <v>5.4360262833568114E-4</v>
      </c>
      <c r="R150" s="32">
        <f t="shared" si="36"/>
        <v>0</v>
      </c>
    </row>
    <row r="151" spans="1:18" ht="60" customHeight="1" x14ac:dyDescent="0.2">
      <c r="A151" s="14" t="s">
        <v>425</v>
      </c>
      <c r="B151" s="15" t="s">
        <v>426</v>
      </c>
      <c r="C151" s="14" t="s">
        <v>55</v>
      </c>
      <c r="D151" s="14" t="s">
        <v>427</v>
      </c>
      <c r="E151" s="15" t="s">
        <v>60</v>
      </c>
      <c r="F151" s="16">
        <v>26.63</v>
      </c>
      <c r="G151" s="17">
        <f t="shared" si="34"/>
        <v>26.63</v>
      </c>
      <c r="H151" s="17">
        <v>53.5</v>
      </c>
      <c r="I151" s="17">
        <v>1424.7</v>
      </c>
      <c r="J151" s="17">
        <f t="shared" si="37"/>
        <v>1424.71</v>
      </c>
      <c r="K151" s="17">
        <f>'[1]BM 05'!M151</f>
        <v>0</v>
      </c>
      <c r="L151" s="17">
        <f>'[1]Memória 06'!E138</f>
        <v>26.63</v>
      </c>
      <c r="M151" s="17">
        <f t="shared" si="38"/>
        <v>26.63</v>
      </c>
      <c r="N151" s="17">
        <f t="shared" si="39"/>
        <v>0</v>
      </c>
      <c r="O151" s="17">
        <f t="shared" si="40"/>
        <v>1424.71</v>
      </c>
      <c r="P151" s="17">
        <f t="shared" si="41"/>
        <v>1424.71</v>
      </c>
      <c r="Q151" s="18">
        <v>1.6851338466673446E-3</v>
      </c>
      <c r="R151" s="32">
        <f t="shared" si="36"/>
        <v>0</v>
      </c>
    </row>
    <row r="152" spans="1:18" ht="48" customHeight="1" x14ac:dyDescent="0.2">
      <c r="A152" s="14" t="s">
        <v>428</v>
      </c>
      <c r="B152" s="15" t="s">
        <v>429</v>
      </c>
      <c r="C152" s="14" t="s">
        <v>55</v>
      </c>
      <c r="D152" s="14" t="s">
        <v>430</v>
      </c>
      <c r="E152" s="15" t="s">
        <v>60</v>
      </c>
      <c r="F152" s="16">
        <v>73.53</v>
      </c>
      <c r="G152" s="17">
        <f t="shared" si="34"/>
        <v>73.53</v>
      </c>
      <c r="H152" s="17">
        <v>48.61</v>
      </c>
      <c r="I152" s="17">
        <v>3574.29</v>
      </c>
      <c r="J152" s="17">
        <f t="shared" si="37"/>
        <v>3574.29</v>
      </c>
      <c r="K152" s="17">
        <f>'[1]BM 05'!M152</f>
        <v>73.53</v>
      </c>
      <c r="L152" s="17">
        <f>'[1]Memória 06'!E139</f>
        <v>0</v>
      </c>
      <c r="M152" s="17">
        <f t="shared" si="38"/>
        <v>73.53</v>
      </c>
      <c r="N152" s="17">
        <f t="shared" si="39"/>
        <v>3574.29</v>
      </c>
      <c r="O152" s="17">
        <f t="shared" si="40"/>
        <v>0</v>
      </c>
      <c r="P152" s="17">
        <f t="shared" si="41"/>
        <v>3574.29</v>
      </c>
      <c r="Q152" s="18">
        <v>4.2276669171086006E-3</v>
      </c>
      <c r="R152" s="32">
        <f t="shared" si="36"/>
        <v>0</v>
      </c>
    </row>
    <row r="153" spans="1:18" ht="24" customHeight="1" x14ac:dyDescent="0.2">
      <c r="A153" s="14" t="s">
        <v>431</v>
      </c>
      <c r="B153" s="15" t="s">
        <v>432</v>
      </c>
      <c r="C153" s="14" t="s">
        <v>55</v>
      </c>
      <c r="D153" s="14" t="s">
        <v>433</v>
      </c>
      <c r="E153" s="15" t="s">
        <v>182</v>
      </c>
      <c r="F153" s="16">
        <v>2</v>
      </c>
      <c r="G153" s="17">
        <f t="shared" si="34"/>
        <v>2</v>
      </c>
      <c r="H153" s="17">
        <v>184.08</v>
      </c>
      <c r="I153" s="17">
        <v>368.16</v>
      </c>
      <c r="J153" s="17">
        <f t="shared" si="37"/>
        <v>368.16</v>
      </c>
      <c r="K153" s="17">
        <f>'[1]BM 05'!M153</f>
        <v>2</v>
      </c>
      <c r="L153" s="17">
        <f>'[1]Memória 06'!E140</f>
        <v>0</v>
      </c>
      <c r="M153" s="17">
        <f t="shared" si="38"/>
        <v>2</v>
      </c>
      <c r="N153" s="17">
        <f t="shared" si="39"/>
        <v>368.16</v>
      </c>
      <c r="O153" s="17">
        <f t="shared" si="40"/>
        <v>0</v>
      </c>
      <c r="P153" s="17">
        <f t="shared" si="41"/>
        <v>368.16</v>
      </c>
      <c r="Q153" s="18">
        <v>4.3545930861869139E-4</v>
      </c>
      <c r="R153" s="32">
        <f t="shared" si="36"/>
        <v>0</v>
      </c>
    </row>
    <row r="154" spans="1:18" ht="24" customHeight="1" x14ac:dyDescent="0.2">
      <c r="A154" s="14" t="s">
        <v>434</v>
      </c>
      <c r="B154" s="15" t="s">
        <v>435</v>
      </c>
      <c r="C154" s="14" t="s">
        <v>55</v>
      </c>
      <c r="D154" s="14" t="s">
        <v>436</v>
      </c>
      <c r="E154" s="15" t="s">
        <v>182</v>
      </c>
      <c r="F154" s="16">
        <v>14</v>
      </c>
      <c r="G154" s="17">
        <f t="shared" si="34"/>
        <v>14</v>
      </c>
      <c r="H154" s="17">
        <v>77.11</v>
      </c>
      <c r="I154" s="17">
        <v>1079.54</v>
      </c>
      <c r="J154" s="17">
        <f t="shared" si="37"/>
        <v>1079.54</v>
      </c>
      <c r="K154" s="17">
        <f>'[1]BM 05'!M154</f>
        <v>14</v>
      </c>
      <c r="L154" s="17">
        <f>'[1]Memória 06'!E141</f>
        <v>0</v>
      </c>
      <c r="M154" s="17">
        <f t="shared" si="38"/>
        <v>14</v>
      </c>
      <c r="N154" s="17">
        <f t="shared" si="39"/>
        <v>1079.54</v>
      </c>
      <c r="O154" s="17">
        <f t="shared" si="40"/>
        <v>0</v>
      </c>
      <c r="P154" s="17">
        <f t="shared" si="41"/>
        <v>1079.54</v>
      </c>
      <c r="Q154" s="18">
        <v>1.2768789168465398E-3</v>
      </c>
      <c r="R154" s="32">
        <f t="shared" si="36"/>
        <v>0</v>
      </c>
    </row>
    <row r="155" spans="1:18" ht="24" customHeight="1" x14ac:dyDescent="0.2">
      <c r="A155" s="14" t="s">
        <v>437</v>
      </c>
      <c r="B155" s="15" t="s">
        <v>438</v>
      </c>
      <c r="C155" s="14" t="s">
        <v>55</v>
      </c>
      <c r="D155" s="14" t="s">
        <v>439</v>
      </c>
      <c r="E155" s="15" t="s">
        <v>182</v>
      </c>
      <c r="F155" s="16">
        <v>1</v>
      </c>
      <c r="G155" s="17">
        <f t="shared" si="34"/>
        <v>1</v>
      </c>
      <c r="H155" s="17">
        <v>20.22</v>
      </c>
      <c r="I155" s="17">
        <v>20.22</v>
      </c>
      <c r="J155" s="17">
        <f t="shared" si="37"/>
        <v>20.22</v>
      </c>
      <c r="K155" s="17">
        <f>'[1]BM 05'!M155</f>
        <v>0</v>
      </c>
      <c r="L155" s="17">
        <f>'[1]Memória 06'!E142</f>
        <v>1</v>
      </c>
      <c r="M155" s="17">
        <f t="shared" si="38"/>
        <v>1</v>
      </c>
      <c r="N155" s="17">
        <f t="shared" si="39"/>
        <v>0</v>
      </c>
      <c r="O155" s="17">
        <f t="shared" si="40"/>
        <v>20.22</v>
      </c>
      <c r="P155" s="17">
        <f t="shared" si="41"/>
        <v>20.22</v>
      </c>
      <c r="Q155" s="18">
        <v>2.391619736057676E-5</v>
      </c>
      <c r="R155" s="32">
        <f t="shared" si="36"/>
        <v>0</v>
      </c>
    </row>
    <row r="156" spans="1:18" ht="24" customHeight="1" x14ac:dyDescent="0.2">
      <c r="A156" s="14" t="s">
        <v>440</v>
      </c>
      <c r="B156" s="15" t="s">
        <v>441</v>
      </c>
      <c r="C156" s="14" t="s">
        <v>55</v>
      </c>
      <c r="D156" s="14" t="s">
        <v>442</v>
      </c>
      <c r="E156" s="15" t="s">
        <v>182</v>
      </c>
      <c r="F156" s="16">
        <v>1</v>
      </c>
      <c r="G156" s="17">
        <f t="shared" si="34"/>
        <v>1</v>
      </c>
      <c r="H156" s="17">
        <v>16.87</v>
      </c>
      <c r="I156" s="17">
        <v>16.87</v>
      </c>
      <c r="J156" s="17">
        <f t="shared" si="37"/>
        <v>16.87</v>
      </c>
      <c r="K156" s="17">
        <f>'[1]BM 05'!M156</f>
        <v>0</v>
      </c>
      <c r="L156" s="17">
        <f>'[1]Memória 06'!E143</f>
        <v>1</v>
      </c>
      <c r="M156" s="17">
        <f t="shared" si="38"/>
        <v>1</v>
      </c>
      <c r="N156" s="17">
        <f t="shared" si="39"/>
        <v>0</v>
      </c>
      <c r="O156" s="17">
        <f t="shared" si="40"/>
        <v>16.87</v>
      </c>
      <c r="P156" s="17">
        <f t="shared" si="41"/>
        <v>16.87</v>
      </c>
      <c r="Q156" s="18">
        <v>1.9953820448710679E-5</v>
      </c>
      <c r="R156" s="32">
        <f t="shared" si="36"/>
        <v>0</v>
      </c>
    </row>
    <row r="157" spans="1:18" ht="36" customHeight="1" x14ac:dyDescent="0.2">
      <c r="A157" s="14" t="s">
        <v>443</v>
      </c>
      <c r="B157" s="15" t="s">
        <v>444</v>
      </c>
      <c r="C157" s="14" t="s">
        <v>55</v>
      </c>
      <c r="D157" s="14" t="s">
        <v>445</v>
      </c>
      <c r="E157" s="15" t="s">
        <v>182</v>
      </c>
      <c r="F157" s="16">
        <v>1</v>
      </c>
      <c r="G157" s="17">
        <f t="shared" si="34"/>
        <v>1</v>
      </c>
      <c r="H157" s="17">
        <v>3293.01</v>
      </c>
      <c r="I157" s="17">
        <v>3293.01</v>
      </c>
      <c r="J157" s="17">
        <f t="shared" si="37"/>
        <v>3293.01</v>
      </c>
      <c r="K157" s="17">
        <f>'[1]BM 05'!M157</f>
        <v>1</v>
      </c>
      <c r="L157" s="17">
        <f>'[1]Memória 06'!E144</f>
        <v>0</v>
      </c>
      <c r="M157" s="17">
        <f t="shared" si="38"/>
        <v>1</v>
      </c>
      <c r="N157" s="17">
        <f t="shared" si="39"/>
        <v>3293.01</v>
      </c>
      <c r="O157" s="17">
        <f t="shared" si="40"/>
        <v>0</v>
      </c>
      <c r="P157" s="17">
        <f t="shared" si="41"/>
        <v>3293.01</v>
      </c>
      <c r="Q157" s="18">
        <v>3.8949691924012302E-3</v>
      </c>
      <c r="R157" s="32">
        <f>G157-M157</f>
        <v>0</v>
      </c>
    </row>
    <row r="158" spans="1:18" ht="36" customHeight="1" x14ac:dyDescent="0.2">
      <c r="A158" s="14" t="s">
        <v>446</v>
      </c>
      <c r="B158" s="15" t="s">
        <v>447</v>
      </c>
      <c r="C158" s="14" t="s">
        <v>55</v>
      </c>
      <c r="D158" s="14" t="s">
        <v>448</v>
      </c>
      <c r="E158" s="15" t="s">
        <v>182</v>
      </c>
      <c r="F158" s="16">
        <v>1</v>
      </c>
      <c r="G158" s="17">
        <f t="shared" si="34"/>
        <v>1</v>
      </c>
      <c r="H158" s="17">
        <v>936.67</v>
      </c>
      <c r="I158" s="17">
        <v>936.67</v>
      </c>
      <c r="J158" s="17">
        <f t="shared" si="37"/>
        <v>936.67</v>
      </c>
      <c r="K158" s="17">
        <f>'[1]BM 05'!M158</f>
        <v>0</v>
      </c>
      <c r="L158" s="17">
        <f>'[1]Memória 06'!E145</f>
        <v>0</v>
      </c>
      <c r="M158" s="17">
        <f t="shared" si="38"/>
        <v>0</v>
      </c>
      <c r="N158" s="17">
        <f t="shared" si="39"/>
        <v>0</v>
      </c>
      <c r="O158" s="17">
        <f t="shared" si="40"/>
        <v>0</v>
      </c>
      <c r="P158" s="17">
        <f t="shared" si="41"/>
        <v>0</v>
      </c>
      <c r="Q158" s="18">
        <v>1.1078924125485377E-3</v>
      </c>
      <c r="R158" s="32">
        <f t="shared" si="36"/>
        <v>1</v>
      </c>
    </row>
    <row r="159" spans="1:18" ht="36" customHeight="1" x14ac:dyDescent="0.2">
      <c r="A159" s="14" t="s">
        <v>449</v>
      </c>
      <c r="B159" s="15" t="s">
        <v>450</v>
      </c>
      <c r="C159" s="14" t="s">
        <v>55</v>
      </c>
      <c r="D159" s="14" t="s">
        <v>451</v>
      </c>
      <c r="E159" s="15" t="s">
        <v>182</v>
      </c>
      <c r="F159" s="16">
        <v>1</v>
      </c>
      <c r="G159" s="17">
        <f t="shared" si="34"/>
        <v>1</v>
      </c>
      <c r="H159" s="17">
        <v>6307.97</v>
      </c>
      <c r="I159" s="17">
        <v>6307.97</v>
      </c>
      <c r="J159" s="17">
        <f t="shared" si="37"/>
        <v>6307.97</v>
      </c>
      <c r="K159" s="17">
        <f>'[1]BM 05'!M159</f>
        <v>0</v>
      </c>
      <c r="L159" s="17">
        <f>'[1]Memória 06'!E146</f>
        <v>1</v>
      </c>
      <c r="M159" s="17">
        <f t="shared" si="38"/>
        <v>1</v>
      </c>
      <c r="N159" s="17">
        <f t="shared" si="39"/>
        <v>0</v>
      </c>
      <c r="O159" s="17">
        <f t="shared" si="40"/>
        <v>6307.97</v>
      </c>
      <c r="P159" s="17">
        <f t="shared" si="41"/>
        <v>6307.97</v>
      </c>
      <c r="Q159" s="18">
        <v>7.4610611011175759E-3</v>
      </c>
      <c r="R159" s="32">
        <f t="shared" si="36"/>
        <v>0</v>
      </c>
    </row>
    <row r="160" spans="1:18" ht="24" customHeight="1" x14ac:dyDescent="0.2">
      <c r="A160" s="9" t="s">
        <v>452</v>
      </c>
      <c r="B160" s="10"/>
      <c r="C160" s="9"/>
      <c r="D160" s="9" t="s">
        <v>453</v>
      </c>
      <c r="E160" s="9"/>
      <c r="F160" s="11"/>
      <c r="G160" s="17">
        <f t="shared" si="34"/>
        <v>0</v>
      </c>
      <c r="H160" s="9"/>
      <c r="I160" s="12">
        <v>14666.38</v>
      </c>
      <c r="J160" s="20">
        <f>SUM(J161:J167)</f>
        <v>18301.13</v>
      </c>
      <c r="K160" s="17">
        <f>'[1]BM 05'!M160</f>
        <v>0</v>
      </c>
      <c r="L160" s="17">
        <f>'[1]Memória 06'!E147</f>
        <v>0</v>
      </c>
      <c r="M160" s="17"/>
      <c r="N160" s="20">
        <f>SUM(N161:N167)</f>
        <v>17978.66</v>
      </c>
      <c r="O160" s="20">
        <f t="shared" ref="O160:P160" si="42">SUM(O161:O167)</f>
        <v>0</v>
      </c>
      <c r="P160" s="20">
        <f t="shared" si="42"/>
        <v>17978.66</v>
      </c>
      <c r="Q160" s="13">
        <v>1.7347380744075953E-2</v>
      </c>
      <c r="R160" s="32">
        <f t="shared" si="36"/>
        <v>0</v>
      </c>
    </row>
    <row r="161" spans="1:19" ht="60" customHeight="1" x14ac:dyDescent="0.2">
      <c r="A161" s="14" t="s">
        <v>454</v>
      </c>
      <c r="B161" s="15" t="s">
        <v>426</v>
      </c>
      <c r="C161" s="14" t="s">
        <v>55</v>
      </c>
      <c r="D161" s="14" t="s">
        <v>427</v>
      </c>
      <c r="E161" s="15" t="s">
        <v>60</v>
      </c>
      <c r="F161" s="16">
        <v>29.14</v>
      </c>
      <c r="G161" s="17">
        <f>F161+[1]Replanihamento!F25</f>
        <v>65.14</v>
      </c>
      <c r="H161" s="17">
        <v>53.5</v>
      </c>
      <c r="I161" s="17">
        <v>1558.99</v>
      </c>
      <c r="J161" s="17">
        <f t="shared" si="37"/>
        <v>3484.99</v>
      </c>
      <c r="K161" s="17">
        <f>'[1]BM 05'!M161</f>
        <v>65.14</v>
      </c>
      <c r="L161" s="17">
        <f>'[1]Memória 06'!E148</f>
        <v>0</v>
      </c>
      <c r="M161" s="17">
        <f t="shared" si="38"/>
        <v>65.14</v>
      </c>
      <c r="N161" s="17">
        <f t="shared" si="39"/>
        <v>3484.99</v>
      </c>
      <c r="O161" s="17">
        <f t="shared" si="40"/>
        <v>0</v>
      </c>
      <c r="P161" s="17">
        <f t="shared" si="41"/>
        <v>3484.99</v>
      </c>
      <c r="Q161" s="18">
        <v>1.8439719348746569E-3</v>
      </c>
      <c r="R161" s="32">
        <f t="shared" si="36"/>
        <v>0</v>
      </c>
    </row>
    <row r="162" spans="1:19" ht="60" customHeight="1" x14ac:dyDescent="0.2">
      <c r="A162" s="14" t="s">
        <v>455</v>
      </c>
      <c r="B162" s="15" t="s">
        <v>456</v>
      </c>
      <c r="C162" s="14" t="s">
        <v>55</v>
      </c>
      <c r="D162" s="14" t="s">
        <v>457</v>
      </c>
      <c r="E162" s="15" t="s">
        <v>60</v>
      </c>
      <c r="F162" s="16">
        <v>37.74</v>
      </c>
      <c r="G162" s="17">
        <f t="shared" si="34"/>
        <v>37.74</v>
      </c>
      <c r="H162" s="17">
        <v>83.79</v>
      </c>
      <c r="I162" s="17">
        <v>3162.23</v>
      </c>
      <c r="J162" s="17">
        <f t="shared" si="37"/>
        <v>3162.23</v>
      </c>
      <c r="K162" s="17">
        <f>'[1]BM 05'!M162</f>
        <v>37.74</v>
      </c>
      <c r="L162" s="17">
        <f>'[1]Memória 06'!E149</f>
        <v>0</v>
      </c>
      <c r="M162" s="17">
        <f t="shared" si="38"/>
        <v>37.74</v>
      </c>
      <c r="N162" s="17">
        <f t="shared" si="39"/>
        <v>3162.23</v>
      </c>
      <c r="O162" s="17">
        <f t="shared" si="40"/>
        <v>0</v>
      </c>
      <c r="P162" s="17">
        <f t="shared" si="41"/>
        <v>3162.23</v>
      </c>
      <c r="Q162" s="18">
        <v>3.740282728958291E-3</v>
      </c>
      <c r="R162" s="32">
        <f t="shared" si="36"/>
        <v>0</v>
      </c>
    </row>
    <row r="163" spans="1:19" ht="60" customHeight="1" x14ac:dyDescent="0.2">
      <c r="A163" s="14" t="s">
        <v>458</v>
      </c>
      <c r="B163" s="15" t="s">
        <v>459</v>
      </c>
      <c r="C163" s="14" t="s">
        <v>55</v>
      </c>
      <c r="D163" s="14" t="s">
        <v>460</v>
      </c>
      <c r="E163" s="15" t="s">
        <v>60</v>
      </c>
      <c r="F163" s="16">
        <v>11.32</v>
      </c>
      <c r="G163" s="17">
        <f>F163+[1]Replanihamento!F26</f>
        <v>17.32</v>
      </c>
      <c r="H163" s="17">
        <v>43.66</v>
      </c>
      <c r="I163" s="17">
        <v>494.23</v>
      </c>
      <c r="J163" s="17">
        <f t="shared" si="37"/>
        <v>756.19</v>
      </c>
      <c r="K163" s="17">
        <f>'[1]BM 05'!M163</f>
        <v>17.32</v>
      </c>
      <c r="L163" s="17">
        <f>'[1]Memória 06'!E150</f>
        <v>0</v>
      </c>
      <c r="M163" s="17">
        <f t="shared" si="38"/>
        <v>17.32</v>
      </c>
      <c r="N163" s="17">
        <f t="shared" si="39"/>
        <v>756.19</v>
      </c>
      <c r="O163" s="17">
        <f t="shared" si="40"/>
        <v>0</v>
      </c>
      <c r="P163" s="17">
        <f t="shared" si="41"/>
        <v>756.19</v>
      </c>
      <c r="Q163" s="18">
        <v>5.8457478840345464E-4</v>
      </c>
      <c r="R163" s="32">
        <f t="shared" si="36"/>
        <v>0</v>
      </c>
    </row>
    <row r="164" spans="1:19" ht="60" customHeight="1" x14ac:dyDescent="0.2">
      <c r="A164" s="14" t="s">
        <v>461</v>
      </c>
      <c r="B164" s="15" t="s">
        <v>462</v>
      </c>
      <c r="C164" s="14" t="s">
        <v>55</v>
      </c>
      <c r="D164" s="14" t="s">
        <v>463</v>
      </c>
      <c r="E164" s="15" t="s">
        <v>60</v>
      </c>
      <c r="F164" s="16">
        <v>88.09</v>
      </c>
      <c r="G164" s="17">
        <f t="shared" si="34"/>
        <v>88.09</v>
      </c>
      <c r="H164" s="17">
        <v>71.06</v>
      </c>
      <c r="I164" s="17">
        <v>6259.67</v>
      </c>
      <c r="J164" s="17">
        <f t="shared" si="37"/>
        <v>6259.68</v>
      </c>
      <c r="K164" s="17">
        <f>'[1]BM 05'!M164</f>
        <v>88.09</v>
      </c>
      <c r="L164" s="17">
        <f>'[1]Memória 06'!E151</f>
        <v>0</v>
      </c>
      <c r="M164" s="17">
        <f t="shared" si="38"/>
        <v>88.09</v>
      </c>
      <c r="N164" s="17">
        <f t="shared" si="39"/>
        <v>6259.68</v>
      </c>
      <c r="O164" s="17">
        <f t="shared" si="40"/>
        <v>0</v>
      </c>
      <c r="P164" s="17">
        <f t="shared" si="41"/>
        <v>6259.68</v>
      </c>
      <c r="Q164" s="18">
        <v>7.4039319056420144E-3</v>
      </c>
      <c r="R164" s="32">
        <f t="shared" si="36"/>
        <v>0</v>
      </c>
    </row>
    <row r="165" spans="1:19" ht="36" customHeight="1" x14ac:dyDescent="0.2">
      <c r="A165" s="14" t="s">
        <v>464</v>
      </c>
      <c r="B165" s="15" t="s">
        <v>465</v>
      </c>
      <c r="C165" s="14" t="s">
        <v>55</v>
      </c>
      <c r="D165" s="14" t="s">
        <v>466</v>
      </c>
      <c r="E165" s="15" t="s">
        <v>182</v>
      </c>
      <c r="F165" s="16">
        <v>1</v>
      </c>
      <c r="G165" s="17">
        <v>7</v>
      </c>
      <c r="H165" s="17">
        <v>563.6</v>
      </c>
      <c r="I165" s="17">
        <v>563.6</v>
      </c>
      <c r="J165" s="17">
        <f t="shared" si="37"/>
        <v>3945.2</v>
      </c>
      <c r="K165" s="17">
        <f>'[1]BM 05'!M165</f>
        <v>7</v>
      </c>
      <c r="L165" s="17">
        <f>'[1]Memória 06'!E152</f>
        <v>0</v>
      </c>
      <c r="M165" s="17">
        <f t="shared" si="38"/>
        <v>7</v>
      </c>
      <c r="N165" s="17">
        <f t="shared" si="39"/>
        <v>3945.2</v>
      </c>
      <c r="O165" s="17">
        <f t="shared" si="40"/>
        <v>0</v>
      </c>
      <c r="P165" s="17">
        <f t="shared" si="41"/>
        <v>3945.2</v>
      </c>
      <c r="Q165" s="18">
        <v>6.6662556045603673E-4</v>
      </c>
      <c r="R165" s="32">
        <f t="shared" si="36"/>
        <v>0</v>
      </c>
    </row>
    <row r="166" spans="1:19" ht="36" customHeight="1" x14ac:dyDescent="0.2">
      <c r="A166" s="14" t="s">
        <v>467</v>
      </c>
      <c r="B166" s="15" t="s">
        <v>468</v>
      </c>
      <c r="C166" s="14" t="s">
        <v>55</v>
      </c>
      <c r="D166" s="14" t="s">
        <v>469</v>
      </c>
      <c r="E166" s="15" t="s">
        <v>182</v>
      </c>
      <c r="F166" s="16">
        <v>11</v>
      </c>
      <c r="G166" s="17">
        <f t="shared" si="34"/>
        <v>11</v>
      </c>
      <c r="H166" s="17">
        <v>33.67</v>
      </c>
      <c r="I166" s="17">
        <v>370.37</v>
      </c>
      <c r="J166" s="17">
        <f t="shared" si="37"/>
        <v>370.37</v>
      </c>
      <c r="K166" s="17">
        <f>'[1]BM 05'!M166</f>
        <v>11</v>
      </c>
      <c r="L166" s="17">
        <f>'[1]Memória 06'!E153</f>
        <v>0</v>
      </c>
      <c r="M166" s="17">
        <f t="shared" si="38"/>
        <v>11</v>
      </c>
      <c r="N166" s="17">
        <f t="shared" si="39"/>
        <v>370.37</v>
      </c>
      <c r="O166" s="17">
        <f t="shared" si="40"/>
        <v>0</v>
      </c>
      <c r="P166" s="17">
        <f t="shared" si="41"/>
        <v>370.37</v>
      </c>
      <c r="Q166" s="18">
        <v>4.3807329458144483E-4</v>
      </c>
      <c r="R166" s="32">
        <f t="shared" si="36"/>
        <v>0</v>
      </c>
    </row>
    <row r="167" spans="1:19" ht="24" customHeight="1" x14ac:dyDescent="0.2">
      <c r="A167" s="14" t="s">
        <v>470</v>
      </c>
      <c r="B167" s="15" t="s">
        <v>471</v>
      </c>
      <c r="C167" s="14" t="s">
        <v>55</v>
      </c>
      <c r="D167" s="14" t="s">
        <v>472</v>
      </c>
      <c r="E167" s="15" t="s">
        <v>182</v>
      </c>
      <c r="F167" s="16">
        <v>7</v>
      </c>
      <c r="G167" s="17">
        <v>1</v>
      </c>
      <c r="H167" s="17">
        <v>322.47000000000003</v>
      </c>
      <c r="I167" s="17">
        <v>2257.29</v>
      </c>
      <c r="J167" s="17">
        <f t="shared" si="37"/>
        <v>322.47000000000003</v>
      </c>
      <c r="K167" s="17">
        <f>'[1]BM 05'!M167</f>
        <v>0</v>
      </c>
      <c r="L167" s="17">
        <f>'[1]Memória 06'!E154</f>
        <v>0</v>
      </c>
      <c r="M167" s="17">
        <f t="shared" si="38"/>
        <v>0</v>
      </c>
      <c r="N167" s="17">
        <f t="shared" si="39"/>
        <v>0</v>
      </c>
      <c r="O167" s="17">
        <f t="shared" si="40"/>
        <v>0</v>
      </c>
      <c r="P167" s="17">
        <f t="shared" si="41"/>
        <v>0</v>
      </c>
      <c r="Q167" s="18">
        <v>2.6699205311600553E-3</v>
      </c>
      <c r="R167" s="32">
        <f t="shared" si="36"/>
        <v>1</v>
      </c>
    </row>
    <row r="168" spans="1:19" ht="24" customHeight="1" x14ac:dyDescent="0.2">
      <c r="A168" s="9" t="s">
        <v>473</v>
      </c>
      <c r="B168" s="10"/>
      <c r="C168" s="9"/>
      <c r="D168" s="9" t="s">
        <v>474</v>
      </c>
      <c r="E168" s="9"/>
      <c r="F168" s="11"/>
      <c r="G168" s="17">
        <f t="shared" si="34"/>
        <v>0</v>
      </c>
      <c r="H168" s="9"/>
      <c r="I168" s="12">
        <v>16742.060000000001</v>
      </c>
      <c r="J168" s="20">
        <f>J169+J176+J183</f>
        <v>16742.060000000001</v>
      </c>
      <c r="K168" s="17">
        <f>'[1]BM 05'!M168</f>
        <v>0</v>
      </c>
      <c r="L168" s="17">
        <f>'[1]Memória 06'!E155</f>
        <v>0</v>
      </c>
      <c r="M168" s="17"/>
      <c r="N168" s="20">
        <f>N169+N176+N183</f>
        <v>10474.490000000002</v>
      </c>
      <c r="O168" s="20">
        <f t="shared" ref="O168:P168" si="43">O169+O176+O183</f>
        <v>4158.6000000000004</v>
      </c>
      <c r="P168" s="20">
        <f t="shared" si="43"/>
        <v>14633.09</v>
      </c>
      <c r="Q168" s="13">
        <v>1.980249313464974E-2</v>
      </c>
      <c r="R168" s="32">
        <f t="shared" si="36"/>
        <v>0</v>
      </c>
    </row>
    <row r="169" spans="1:19" ht="24" customHeight="1" x14ac:dyDescent="0.2">
      <c r="A169" s="9" t="s">
        <v>475</v>
      </c>
      <c r="B169" s="10"/>
      <c r="C169" s="9"/>
      <c r="D169" s="9" t="s">
        <v>476</v>
      </c>
      <c r="E169" s="9"/>
      <c r="F169" s="11"/>
      <c r="G169" s="17">
        <f t="shared" si="34"/>
        <v>0</v>
      </c>
      <c r="H169" s="9"/>
      <c r="I169" s="12">
        <v>5831.12</v>
      </c>
      <c r="J169" s="20">
        <f>SUM(J170:J175)</f>
        <v>5831.1200000000008</v>
      </c>
      <c r="K169" s="17">
        <f>'[1]BM 05'!M169</f>
        <v>0</v>
      </c>
      <c r="L169" s="17">
        <f>'[1]Memória 06'!E156</f>
        <v>0</v>
      </c>
      <c r="M169" s="17"/>
      <c r="N169" s="20">
        <f>SUM(N170:N175)</f>
        <v>3283.28</v>
      </c>
      <c r="O169" s="20">
        <f t="shared" ref="O169:P169" si="44">SUM(O170:O175)</f>
        <v>2079.3000000000002</v>
      </c>
      <c r="P169" s="20">
        <f t="shared" si="44"/>
        <v>5362.58</v>
      </c>
      <c r="Q169" s="13">
        <v>6.8970433606926982E-3</v>
      </c>
      <c r="R169" s="32">
        <f t="shared" si="36"/>
        <v>0</v>
      </c>
    </row>
    <row r="170" spans="1:19" ht="36" customHeight="1" x14ac:dyDescent="0.2">
      <c r="A170" s="14" t="s">
        <v>477</v>
      </c>
      <c r="B170" s="15" t="s">
        <v>478</v>
      </c>
      <c r="C170" s="14" t="s">
        <v>55</v>
      </c>
      <c r="D170" s="14" t="s">
        <v>479</v>
      </c>
      <c r="E170" s="15" t="s">
        <v>182</v>
      </c>
      <c r="F170" s="16">
        <v>2</v>
      </c>
      <c r="G170" s="17">
        <f t="shared" si="34"/>
        <v>2</v>
      </c>
      <c r="H170" s="17">
        <v>750.89</v>
      </c>
      <c r="I170" s="17">
        <v>1501.78</v>
      </c>
      <c r="J170" s="17">
        <f t="shared" si="37"/>
        <v>1501.78</v>
      </c>
      <c r="K170" s="17">
        <f>'[1]BM 05'!M170</f>
        <v>2</v>
      </c>
      <c r="L170" s="17">
        <f>'[1]Memória 06'!E157</f>
        <v>0</v>
      </c>
      <c r="M170" s="17">
        <f t="shared" si="38"/>
        <v>2</v>
      </c>
      <c r="N170" s="17">
        <f t="shared" si="39"/>
        <v>1501.78</v>
      </c>
      <c r="O170" s="17">
        <f t="shared" si="40"/>
        <v>0</v>
      </c>
      <c r="P170" s="17">
        <f t="shared" si="41"/>
        <v>1501.78</v>
      </c>
      <c r="Q170" s="18">
        <v>1.7763039996126096E-3</v>
      </c>
      <c r="R170" s="32">
        <f t="shared" si="36"/>
        <v>0</v>
      </c>
    </row>
    <row r="171" spans="1:19" ht="36" customHeight="1" x14ac:dyDescent="0.2">
      <c r="A171" s="14" t="s">
        <v>480</v>
      </c>
      <c r="B171" s="15" t="s">
        <v>481</v>
      </c>
      <c r="C171" s="14" t="s">
        <v>55</v>
      </c>
      <c r="D171" s="14" t="s">
        <v>482</v>
      </c>
      <c r="E171" s="15" t="s">
        <v>182</v>
      </c>
      <c r="F171" s="16">
        <v>2</v>
      </c>
      <c r="G171" s="17">
        <f t="shared" si="34"/>
        <v>2</v>
      </c>
      <c r="H171" s="17">
        <v>234.27</v>
      </c>
      <c r="I171" s="17">
        <v>468.54</v>
      </c>
      <c r="J171" s="17">
        <f t="shared" si="37"/>
        <v>468.54</v>
      </c>
      <c r="K171" s="17">
        <f>'[1]BM 05'!M171</f>
        <v>0</v>
      </c>
      <c r="L171" s="17">
        <f>'[1]Memória 06'!E158</f>
        <v>0</v>
      </c>
      <c r="M171" s="17">
        <f t="shared" si="38"/>
        <v>0</v>
      </c>
      <c r="N171" s="17">
        <f t="shared" si="39"/>
        <v>0</v>
      </c>
      <c r="O171" s="17">
        <f t="shared" si="40"/>
        <v>0</v>
      </c>
      <c r="P171" s="17">
        <f t="shared" si="41"/>
        <v>0</v>
      </c>
      <c r="Q171" s="18">
        <v>5.5418868008529358E-4</v>
      </c>
      <c r="R171" s="32">
        <f t="shared" si="36"/>
        <v>2</v>
      </c>
      <c r="S171" s="1">
        <f>SUMIF(D:D,D182,G:G)</f>
        <v>6</v>
      </c>
    </row>
    <row r="172" spans="1:19" ht="60" customHeight="1" x14ac:dyDescent="0.2">
      <c r="A172" s="14" t="s">
        <v>483</v>
      </c>
      <c r="B172" s="15" t="s">
        <v>484</v>
      </c>
      <c r="C172" s="14" t="s">
        <v>55</v>
      </c>
      <c r="D172" s="14" t="s">
        <v>485</v>
      </c>
      <c r="E172" s="15" t="s">
        <v>182</v>
      </c>
      <c r="F172" s="16">
        <v>2</v>
      </c>
      <c r="G172" s="17">
        <f t="shared" si="34"/>
        <v>2</v>
      </c>
      <c r="H172" s="17">
        <v>786.39</v>
      </c>
      <c r="I172" s="17">
        <v>1572.78</v>
      </c>
      <c r="J172" s="17">
        <f t="shared" si="37"/>
        <v>1572.78</v>
      </c>
      <c r="K172" s="17">
        <f>'[1]BM 05'!M172</f>
        <v>2</v>
      </c>
      <c r="L172" s="17">
        <f>'[1]Memória 06'!E159</f>
        <v>0</v>
      </c>
      <c r="M172" s="17">
        <f t="shared" si="38"/>
        <v>2</v>
      </c>
      <c r="N172" s="17">
        <f t="shared" si="39"/>
        <v>1572.78</v>
      </c>
      <c r="O172" s="17">
        <f t="shared" si="40"/>
        <v>0</v>
      </c>
      <c r="P172" s="17">
        <f t="shared" si="41"/>
        <v>1572.78</v>
      </c>
      <c r="Q172" s="18">
        <v>1.8602827341626072E-3</v>
      </c>
      <c r="R172" s="32">
        <f t="shared" si="36"/>
        <v>0</v>
      </c>
    </row>
    <row r="173" spans="1:19" ht="36" customHeight="1" x14ac:dyDescent="0.2">
      <c r="A173" s="14" t="s">
        <v>486</v>
      </c>
      <c r="B173" s="15" t="s">
        <v>487</v>
      </c>
      <c r="C173" s="14" t="s">
        <v>55</v>
      </c>
      <c r="D173" s="14" t="s">
        <v>488</v>
      </c>
      <c r="E173" s="15" t="s">
        <v>182</v>
      </c>
      <c r="F173" s="16">
        <v>2</v>
      </c>
      <c r="G173" s="17">
        <f t="shared" si="34"/>
        <v>2</v>
      </c>
      <c r="H173" s="17">
        <v>74.459999999999994</v>
      </c>
      <c r="I173" s="17">
        <v>148.91999999999999</v>
      </c>
      <c r="J173" s="17">
        <f t="shared" si="37"/>
        <v>148.91999999999999</v>
      </c>
      <c r="K173" s="17">
        <f>'[1]BM 05'!M173</f>
        <v>2</v>
      </c>
      <c r="L173" s="17">
        <f>'[1]Memória 06'!E160</f>
        <v>0</v>
      </c>
      <c r="M173" s="17">
        <f t="shared" si="38"/>
        <v>2</v>
      </c>
      <c r="N173" s="17">
        <f t="shared" si="39"/>
        <v>148.91999999999999</v>
      </c>
      <c r="O173" s="17">
        <f t="shared" si="40"/>
        <v>0</v>
      </c>
      <c r="P173" s="17">
        <f t="shared" si="41"/>
        <v>148.91999999999999</v>
      </c>
      <c r="Q173" s="18">
        <v>1.761424387209244E-4</v>
      </c>
      <c r="R173" s="32">
        <f t="shared" si="36"/>
        <v>0</v>
      </c>
    </row>
    <row r="174" spans="1:19" ht="24" customHeight="1" x14ac:dyDescent="0.2">
      <c r="A174" s="14" t="s">
        <v>489</v>
      </c>
      <c r="B174" s="15" t="s">
        <v>490</v>
      </c>
      <c r="C174" s="14" t="s">
        <v>55</v>
      </c>
      <c r="D174" s="14" t="s">
        <v>491</v>
      </c>
      <c r="E174" s="15" t="s">
        <v>182</v>
      </c>
      <c r="F174" s="16">
        <v>2</v>
      </c>
      <c r="G174" s="17">
        <f t="shared" si="34"/>
        <v>2</v>
      </c>
      <c r="H174" s="17">
        <v>29.9</v>
      </c>
      <c r="I174" s="17">
        <v>59.8</v>
      </c>
      <c r="J174" s="17">
        <f t="shared" si="37"/>
        <v>59.8</v>
      </c>
      <c r="K174" s="17">
        <f>'[1]BM 05'!M174</f>
        <v>2</v>
      </c>
      <c r="L174" s="17">
        <f>'[1]Memória 06'!E161</f>
        <v>0</v>
      </c>
      <c r="M174" s="17">
        <f t="shared" si="38"/>
        <v>2</v>
      </c>
      <c r="N174" s="17">
        <f t="shared" si="39"/>
        <v>59.8</v>
      </c>
      <c r="O174" s="17">
        <f t="shared" si="40"/>
        <v>0</v>
      </c>
      <c r="P174" s="17">
        <f t="shared" si="41"/>
        <v>59.8</v>
      </c>
      <c r="Q174" s="18">
        <v>7.0731384874504958E-5</v>
      </c>
      <c r="R174" s="32">
        <f t="shared" si="36"/>
        <v>0</v>
      </c>
    </row>
    <row r="175" spans="1:19" ht="36" customHeight="1" x14ac:dyDescent="0.2">
      <c r="A175" s="14" t="s">
        <v>492</v>
      </c>
      <c r="B175" s="15" t="s">
        <v>493</v>
      </c>
      <c r="C175" s="14" t="s">
        <v>55</v>
      </c>
      <c r="D175" s="14" t="s">
        <v>494</v>
      </c>
      <c r="E175" s="15" t="s">
        <v>182</v>
      </c>
      <c r="F175" s="16">
        <v>6</v>
      </c>
      <c r="G175" s="17">
        <f t="shared" si="34"/>
        <v>6</v>
      </c>
      <c r="H175" s="17">
        <v>346.55</v>
      </c>
      <c r="I175" s="17">
        <v>2079.3000000000002</v>
      </c>
      <c r="J175" s="17">
        <f t="shared" si="37"/>
        <v>2079.3000000000002</v>
      </c>
      <c r="K175" s="17">
        <f>'[1]BM 05'!M175</f>
        <v>0</v>
      </c>
      <c r="L175" s="17">
        <f>'[1]Memória 06'!E162</f>
        <v>6</v>
      </c>
      <c r="M175" s="17">
        <f t="shared" si="38"/>
        <v>6</v>
      </c>
      <c r="N175" s="17">
        <f t="shared" si="39"/>
        <v>0</v>
      </c>
      <c r="O175" s="17">
        <f t="shared" si="40"/>
        <v>2079.3000000000002</v>
      </c>
      <c r="P175" s="17">
        <f t="shared" si="41"/>
        <v>2079.3000000000002</v>
      </c>
      <c r="Q175" s="18">
        <v>2.4593941232367586E-3</v>
      </c>
      <c r="R175" s="32">
        <f t="shared" si="36"/>
        <v>0</v>
      </c>
    </row>
    <row r="176" spans="1:19" ht="24" customHeight="1" x14ac:dyDescent="0.2">
      <c r="A176" s="9" t="s">
        <v>495</v>
      </c>
      <c r="B176" s="10"/>
      <c r="C176" s="9"/>
      <c r="D176" s="9" t="s">
        <v>496</v>
      </c>
      <c r="E176" s="9"/>
      <c r="F176" s="11"/>
      <c r="G176" s="17">
        <f t="shared" si="34"/>
        <v>0</v>
      </c>
      <c r="H176" s="9"/>
      <c r="I176" s="12">
        <v>2445.0300000000002</v>
      </c>
      <c r="J176" s="20">
        <f>SUM(J177:J182)</f>
        <v>2445.0300000000002</v>
      </c>
      <c r="K176" s="17">
        <f>'[1]BM 05'!M176</f>
        <v>0</v>
      </c>
      <c r="L176" s="17">
        <f>'[1]Memória 06'!E163</f>
        <v>0</v>
      </c>
      <c r="M176" s="17"/>
      <c r="N176" s="20">
        <f>SUM(N177:N182)</f>
        <v>1976.4900000000002</v>
      </c>
      <c r="O176" s="20">
        <f t="shared" ref="O176:P176" si="45">SUM(O177:O182)</f>
        <v>0</v>
      </c>
      <c r="P176" s="20">
        <f t="shared" si="45"/>
        <v>1976.4900000000002</v>
      </c>
      <c r="Q176" s="13">
        <v>2.8919792300954993E-3</v>
      </c>
      <c r="R176" s="32">
        <f t="shared" si="36"/>
        <v>0</v>
      </c>
    </row>
    <row r="177" spans="1:18" ht="24" customHeight="1" x14ac:dyDescent="0.2">
      <c r="A177" s="14" t="s">
        <v>497</v>
      </c>
      <c r="B177" s="15" t="s">
        <v>498</v>
      </c>
      <c r="C177" s="14" t="s">
        <v>55</v>
      </c>
      <c r="D177" s="14" t="s">
        <v>499</v>
      </c>
      <c r="E177" s="15" t="s">
        <v>182</v>
      </c>
      <c r="F177" s="16">
        <v>2</v>
      </c>
      <c r="G177" s="17">
        <f t="shared" si="34"/>
        <v>2</v>
      </c>
      <c r="H177" s="17">
        <v>542.37</v>
      </c>
      <c r="I177" s="17">
        <v>1084.74</v>
      </c>
      <c r="J177" s="17">
        <f t="shared" si="37"/>
        <v>1084.74</v>
      </c>
      <c r="K177" s="17">
        <f>'[1]BM 05'!M177</f>
        <v>2</v>
      </c>
      <c r="L177" s="17">
        <f>'[1]Memória 06'!E164</f>
        <v>0</v>
      </c>
      <c r="M177" s="17">
        <f t="shared" si="38"/>
        <v>2</v>
      </c>
      <c r="N177" s="17">
        <f t="shared" si="39"/>
        <v>1084.74</v>
      </c>
      <c r="O177" s="17">
        <f t="shared" si="40"/>
        <v>0</v>
      </c>
      <c r="P177" s="17">
        <f t="shared" si="41"/>
        <v>1084.74</v>
      </c>
      <c r="Q177" s="18">
        <v>1.2830294720530186E-3</v>
      </c>
      <c r="R177" s="32">
        <f t="shared" si="36"/>
        <v>0</v>
      </c>
    </row>
    <row r="178" spans="1:18" ht="36" customHeight="1" x14ac:dyDescent="0.2">
      <c r="A178" s="14" t="s">
        <v>500</v>
      </c>
      <c r="B178" s="15" t="s">
        <v>481</v>
      </c>
      <c r="C178" s="14" t="s">
        <v>55</v>
      </c>
      <c r="D178" s="14" t="s">
        <v>482</v>
      </c>
      <c r="E178" s="15" t="s">
        <v>182</v>
      </c>
      <c r="F178" s="16">
        <v>2</v>
      </c>
      <c r="G178" s="17">
        <f t="shared" si="34"/>
        <v>2</v>
      </c>
      <c r="H178" s="17">
        <v>234.27</v>
      </c>
      <c r="I178" s="17">
        <v>468.54</v>
      </c>
      <c r="J178" s="17">
        <f t="shared" si="37"/>
        <v>468.54</v>
      </c>
      <c r="K178" s="17">
        <f>'[1]BM 05'!M178</f>
        <v>0</v>
      </c>
      <c r="L178" s="17">
        <f>'[1]Memória 06'!E165</f>
        <v>0</v>
      </c>
      <c r="M178" s="17">
        <f t="shared" si="38"/>
        <v>0</v>
      </c>
      <c r="N178" s="17">
        <f t="shared" si="39"/>
        <v>0</v>
      </c>
      <c r="O178" s="17">
        <f t="shared" si="40"/>
        <v>0</v>
      </c>
      <c r="P178" s="17">
        <f t="shared" si="41"/>
        <v>0</v>
      </c>
      <c r="Q178" s="18">
        <v>5.5418868008529358E-4</v>
      </c>
      <c r="R178" s="32">
        <f t="shared" si="36"/>
        <v>2</v>
      </c>
    </row>
    <row r="179" spans="1:18" ht="36" customHeight="1" x14ac:dyDescent="0.2">
      <c r="A179" s="14" t="s">
        <v>501</v>
      </c>
      <c r="B179" s="15" t="s">
        <v>502</v>
      </c>
      <c r="C179" s="14" t="s">
        <v>55</v>
      </c>
      <c r="D179" s="14" t="s">
        <v>503</v>
      </c>
      <c r="E179" s="15" t="s">
        <v>182</v>
      </c>
      <c r="F179" s="16">
        <v>3</v>
      </c>
      <c r="G179" s="17">
        <f t="shared" si="34"/>
        <v>3</v>
      </c>
      <c r="H179" s="17">
        <v>141.51</v>
      </c>
      <c r="I179" s="17">
        <v>424.53</v>
      </c>
      <c r="J179" s="17">
        <f t="shared" si="37"/>
        <v>424.53</v>
      </c>
      <c r="K179" s="17">
        <f>'[1]BM 05'!M179</f>
        <v>3</v>
      </c>
      <c r="L179" s="17">
        <f>'[1]Memória 06'!E166</f>
        <v>0</v>
      </c>
      <c r="M179" s="17">
        <f t="shared" si="38"/>
        <v>3</v>
      </c>
      <c r="N179" s="17">
        <f t="shared" si="39"/>
        <v>424.53</v>
      </c>
      <c r="O179" s="17">
        <f t="shared" si="40"/>
        <v>0</v>
      </c>
      <c r="P179" s="17">
        <f t="shared" si="41"/>
        <v>424.53</v>
      </c>
      <c r="Q179" s="18">
        <v>5.0213369265507673E-4</v>
      </c>
      <c r="R179" s="32">
        <f t="shared" si="36"/>
        <v>0</v>
      </c>
    </row>
    <row r="180" spans="1:18" ht="36" customHeight="1" x14ac:dyDescent="0.2">
      <c r="A180" s="14" t="s">
        <v>504</v>
      </c>
      <c r="B180" s="15" t="s">
        <v>487</v>
      </c>
      <c r="C180" s="14" t="s">
        <v>55</v>
      </c>
      <c r="D180" s="14" t="s">
        <v>488</v>
      </c>
      <c r="E180" s="15" t="s">
        <v>182</v>
      </c>
      <c r="F180" s="16">
        <v>3</v>
      </c>
      <c r="G180" s="17">
        <f t="shared" si="34"/>
        <v>3</v>
      </c>
      <c r="H180" s="17">
        <v>74.459999999999994</v>
      </c>
      <c r="I180" s="17">
        <v>223.38</v>
      </c>
      <c r="J180" s="17">
        <f t="shared" si="37"/>
        <v>223.38</v>
      </c>
      <c r="K180" s="17">
        <f>'[1]BM 05'!M180</f>
        <v>3</v>
      </c>
      <c r="L180" s="17">
        <f>'[1]Memória 06'!E167</f>
        <v>0</v>
      </c>
      <c r="M180" s="17">
        <f t="shared" si="38"/>
        <v>3</v>
      </c>
      <c r="N180" s="17">
        <f t="shared" si="39"/>
        <v>223.38</v>
      </c>
      <c r="O180" s="17">
        <f t="shared" si="40"/>
        <v>0</v>
      </c>
      <c r="P180" s="17">
        <f t="shared" si="41"/>
        <v>223.38</v>
      </c>
      <c r="Q180" s="18">
        <v>2.642136580813866E-4</v>
      </c>
      <c r="R180" s="32">
        <f t="shared" si="36"/>
        <v>0</v>
      </c>
    </row>
    <row r="181" spans="1:18" ht="24" customHeight="1" x14ac:dyDescent="0.2">
      <c r="A181" s="14" t="s">
        <v>505</v>
      </c>
      <c r="B181" s="15" t="s">
        <v>490</v>
      </c>
      <c r="C181" s="14" t="s">
        <v>55</v>
      </c>
      <c r="D181" s="14" t="s">
        <v>491</v>
      </c>
      <c r="E181" s="15" t="s">
        <v>182</v>
      </c>
      <c r="F181" s="16">
        <v>1</v>
      </c>
      <c r="G181" s="17">
        <f t="shared" si="34"/>
        <v>1</v>
      </c>
      <c r="H181" s="17">
        <v>29.9</v>
      </c>
      <c r="I181" s="17">
        <v>29.9</v>
      </c>
      <c r="J181" s="17">
        <f t="shared" si="37"/>
        <v>29.9</v>
      </c>
      <c r="K181" s="17">
        <f>'[1]BM 05'!M181</f>
        <v>1</v>
      </c>
      <c r="L181" s="17">
        <f>'[1]Memória 06'!E168</f>
        <v>0</v>
      </c>
      <c r="M181" s="17">
        <f t="shared" si="38"/>
        <v>1</v>
      </c>
      <c r="N181" s="17">
        <f t="shared" si="39"/>
        <v>29.9</v>
      </c>
      <c r="O181" s="17">
        <f t="shared" si="40"/>
        <v>0</v>
      </c>
      <c r="P181" s="17">
        <f t="shared" si="41"/>
        <v>29.9</v>
      </c>
      <c r="Q181" s="18">
        <v>3.5365692437252479E-5</v>
      </c>
      <c r="R181" s="32">
        <f t="shared" si="36"/>
        <v>0</v>
      </c>
    </row>
    <row r="182" spans="1:18" ht="24" customHeight="1" x14ac:dyDescent="0.2">
      <c r="A182" s="14" t="s">
        <v>506</v>
      </c>
      <c r="B182" s="15" t="s">
        <v>507</v>
      </c>
      <c r="C182" s="14" t="s">
        <v>55</v>
      </c>
      <c r="D182" s="14" t="s">
        <v>508</v>
      </c>
      <c r="E182" s="15" t="s">
        <v>182</v>
      </c>
      <c r="F182" s="16">
        <v>2</v>
      </c>
      <c r="G182" s="17">
        <f t="shared" si="34"/>
        <v>2</v>
      </c>
      <c r="H182" s="17">
        <v>106.97</v>
      </c>
      <c r="I182" s="17">
        <v>213.94</v>
      </c>
      <c r="J182" s="17">
        <f t="shared" si="37"/>
        <v>213.94</v>
      </c>
      <c r="K182" s="17">
        <f>'[1]BM 05'!M182</f>
        <v>2</v>
      </c>
      <c r="L182" s="17">
        <f>'[1]Memória 06'!E169</f>
        <v>0</v>
      </c>
      <c r="M182" s="17">
        <f t="shared" si="38"/>
        <v>2</v>
      </c>
      <c r="N182" s="17">
        <f t="shared" si="39"/>
        <v>213.94</v>
      </c>
      <c r="O182" s="17">
        <f t="shared" si="40"/>
        <v>0</v>
      </c>
      <c r="P182" s="17">
        <f t="shared" si="41"/>
        <v>213.94</v>
      </c>
      <c r="Q182" s="18">
        <v>2.5304803478347143E-4</v>
      </c>
      <c r="R182" s="32">
        <f t="shared" si="36"/>
        <v>0</v>
      </c>
    </row>
    <row r="183" spans="1:18" ht="24" customHeight="1" x14ac:dyDescent="0.2">
      <c r="A183" s="9" t="s">
        <v>509</v>
      </c>
      <c r="B183" s="10"/>
      <c r="C183" s="9"/>
      <c r="D183" s="9" t="s">
        <v>510</v>
      </c>
      <c r="E183" s="9"/>
      <c r="F183" s="11"/>
      <c r="G183" s="17">
        <f t="shared" si="34"/>
        <v>0</v>
      </c>
      <c r="H183" s="9"/>
      <c r="I183" s="12">
        <v>8465.91</v>
      </c>
      <c r="J183" s="20">
        <f>SUM(J184:J193)</f>
        <v>8465.91</v>
      </c>
      <c r="K183" s="17">
        <f>'[1]BM 05'!M183</f>
        <v>0</v>
      </c>
      <c r="L183" s="17">
        <f>'[1]Memória 06'!E170</f>
        <v>0</v>
      </c>
      <c r="M183" s="17"/>
      <c r="N183" s="17">
        <f>SUM(N184:N193)</f>
        <v>5214.72</v>
      </c>
      <c r="O183" s="17">
        <f t="shared" ref="O183:P183" si="46">SUM(O184:O193)</f>
        <v>2079.3000000000002</v>
      </c>
      <c r="P183" s="17">
        <f t="shared" si="46"/>
        <v>7294.02</v>
      </c>
      <c r="Q183" s="13">
        <v>1.0013470543861543E-2</v>
      </c>
      <c r="R183" s="32">
        <f t="shared" si="36"/>
        <v>0</v>
      </c>
    </row>
    <row r="184" spans="1:18" ht="48" customHeight="1" x14ac:dyDescent="0.2">
      <c r="A184" s="14" t="s">
        <v>511</v>
      </c>
      <c r="B184" s="15" t="s">
        <v>512</v>
      </c>
      <c r="C184" s="14" t="s">
        <v>55</v>
      </c>
      <c r="D184" s="14" t="s">
        <v>513</v>
      </c>
      <c r="E184" s="15" t="s">
        <v>182</v>
      </c>
      <c r="F184" s="16">
        <v>3</v>
      </c>
      <c r="G184" s="17">
        <f t="shared" si="34"/>
        <v>3</v>
      </c>
      <c r="H184" s="17">
        <v>303.42</v>
      </c>
      <c r="I184" s="17">
        <v>910.26</v>
      </c>
      <c r="J184" s="17">
        <f t="shared" si="37"/>
        <v>910.26</v>
      </c>
      <c r="K184" s="17">
        <f>'[1]BM 05'!M184</f>
        <v>3</v>
      </c>
      <c r="L184" s="17">
        <f>'[1]Memória 06'!E171</f>
        <v>0</v>
      </c>
      <c r="M184" s="17">
        <f t="shared" si="38"/>
        <v>3</v>
      </c>
      <c r="N184" s="17">
        <f t="shared" si="39"/>
        <v>910.26</v>
      </c>
      <c r="O184" s="17">
        <f t="shared" si="40"/>
        <v>0</v>
      </c>
      <c r="P184" s="17">
        <f t="shared" si="41"/>
        <v>910.26</v>
      </c>
      <c r="Q184" s="18">
        <v>1.076654688894095E-3</v>
      </c>
      <c r="R184" s="32">
        <f t="shared" si="36"/>
        <v>0</v>
      </c>
    </row>
    <row r="185" spans="1:18" ht="36" customHeight="1" x14ac:dyDescent="0.2">
      <c r="A185" s="14" t="s">
        <v>514</v>
      </c>
      <c r="B185" s="15" t="s">
        <v>481</v>
      </c>
      <c r="C185" s="14" t="s">
        <v>55</v>
      </c>
      <c r="D185" s="14" t="s">
        <v>482</v>
      </c>
      <c r="E185" s="15" t="s">
        <v>182</v>
      </c>
      <c r="F185" s="16">
        <v>3</v>
      </c>
      <c r="G185" s="17">
        <f t="shared" si="34"/>
        <v>3</v>
      </c>
      <c r="H185" s="17">
        <v>234.27</v>
      </c>
      <c r="I185" s="17">
        <v>702.81</v>
      </c>
      <c r="J185" s="17">
        <f t="shared" si="37"/>
        <v>702.81</v>
      </c>
      <c r="K185" s="17">
        <f>'[1]BM 05'!M185</f>
        <v>0</v>
      </c>
      <c r="L185" s="17">
        <f>'[1]Memória 06'!E172</f>
        <v>0</v>
      </c>
      <c r="M185" s="17">
        <f t="shared" si="38"/>
        <v>0</v>
      </c>
      <c r="N185" s="17">
        <f t="shared" si="39"/>
        <v>0</v>
      </c>
      <c r="O185" s="17">
        <f t="shared" si="40"/>
        <v>0</v>
      </c>
      <c r="P185" s="17">
        <f t="shared" si="41"/>
        <v>0</v>
      </c>
      <c r="Q185" s="18">
        <v>8.3128302012794027E-4</v>
      </c>
      <c r="R185" s="32">
        <f t="shared" si="36"/>
        <v>3</v>
      </c>
    </row>
    <row r="186" spans="1:18" ht="60" customHeight="1" x14ac:dyDescent="0.2">
      <c r="A186" s="14" t="s">
        <v>515</v>
      </c>
      <c r="B186" s="15" t="s">
        <v>484</v>
      </c>
      <c r="C186" s="14" t="s">
        <v>55</v>
      </c>
      <c r="D186" s="14" t="s">
        <v>485</v>
      </c>
      <c r="E186" s="15" t="s">
        <v>182</v>
      </c>
      <c r="F186" s="16">
        <v>2</v>
      </c>
      <c r="G186" s="17">
        <f t="shared" si="34"/>
        <v>2</v>
      </c>
      <c r="H186" s="17">
        <v>786.39</v>
      </c>
      <c r="I186" s="17">
        <v>1572.78</v>
      </c>
      <c r="J186" s="17">
        <f t="shared" si="37"/>
        <v>1572.78</v>
      </c>
      <c r="K186" s="17">
        <f>'[1]BM 05'!M186</f>
        <v>2</v>
      </c>
      <c r="L186" s="17">
        <f>'[1]Memória 06'!E173</f>
        <v>0</v>
      </c>
      <c r="M186" s="17">
        <f t="shared" si="38"/>
        <v>2</v>
      </c>
      <c r="N186" s="17">
        <f t="shared" si="39"/>
        <v>1572.78</v>
      </c>
      <c r="O186" s="17">
        <f t="shared" si="40"/>
        <v>0</v>
      </c>
      <c r="P186" s="17">
        <f t="shared" si="41"/>
        <v>1572.78</v>
      </c>
      <c r="Q186" s="18">
        <v>1.8602827341626072E-3</v>
      </c>
      <c r="R186" s="32">
        <f t="shared" si="36"/>
        <v>0</v>
      </c>
    </row>
    <row r="187" spans="1:18" ht="36" customHeight="1" x14ac:dyDescent="0.2">
      <c r="A187" s="14" t="s">
        <v>516</v>
      </c>
      <c r="B187" s="15" t="s">
        <v>487</v>
      </c>
      <c r="C187" s="14" t="s">
        <v>55</v>
      </c>
      <c r="D187" s="14" t="s">
        <v>488</v>
      </c>
      <c r="E187" s="15" t="s">
        <v>182</v>
      </c>
      <c r="F187" s="16">
        <v>2</v>
      </c>
      <c r="G187" s="17">
        <f t="shared" si="34"/>
        <v>2</v>
      </c>
      <c r="H187" s="17">
        <v>74.459999999999994</v>
      </c>
      <c r="I187" s="17">
        <v>148.91999999999999</v>
      </c>
      <c r="J187" s="17">
        <f t="shared" si="37"/>
        <v>148.91999999999999</v>
      </c>
      <c r="K187" s="17">
        <f>'[1]BM 05'!M187</f>
        <v>2</v>
      </c>
      <c r="L187" s="17">
        <f>'[1]Memória 06'!E174</f>
        <v>0</v>
      </c>
      <c r="M187" s="17">
        <f t="shared" si="38"/>
        <v>2</v>
      </c>
      <c r="N187" s="17">
        <f t="shared" si="39"/>
        <v>148.91999999999999</v>
      </c>
      <c r="O187" s="17">
        <f t="shared" si="40"/>
        <v>0</v>
      </c>
      <c r="P187" s="17">
        <f t="shared" si="41"/>
        <v>148.91999999999999</v>
      </c>
      <c r="Q187" s="18">
        <v>1.761424387209244E-4</v>
      </c>
      <c r="R187" s="32">
        <f t="shared" si="36"/>
        <v>0</v>
      </c>
    </row>
    <row r="188" spans="1:18" ht="36" customHeight="1" x14ac:dyDescent="0.2">
      <c r="A188" s="14" t="s">
        <v>517</v>
      </c>
      <c r="B188" s="15" t="s">
        <v>518</v>
      </c>
      <c r="C188" s="14" t="s">
        <v>55</v>
      </c>
      <c r="D188" s="14" t="s">
        <v>519</v>
      </c>
      <c r="E188" s="15" t="s">
        <v>182</v>
      </c>
      <c r="F188" s="16">
        <v>5</v>
      </c>
      <c r="G188" s="17">
        <f t="shared" si="34"/>
        <v>5</v>
      </c>
      <c r="H188" s="17">
        <v>127.57</v>
      </c>
      <c r="I188" s="17">
        <v>637.85</v>
      </c>
      <c r="J188" s="17">
        <f t="shared" si="37"/>
        <v>637.85</v>
      </c>
      <c r="K188" s="17">
        <f>'[1]BM 05'!M188</f>
        <v>3</v>
      </c>
      <c r="L188" s="17">
        <f>'[1]Memória 06'!E175</f>
        <v>0</v>
      </c>
      <c r="M188" s="17">
        <f t="shared" si="38"/>
        <v>3</v>
      </c>
      <c r="N188" s="17">
        <f t="shared" si="39"/>
        <v>382.71</v>
      </c>
      <c r="O188" s="17">
        <f t="shared" si="40"/>
        <v>0</v>
      </c>
      <c r="P188" s="17">
        <f t="shared" si="41"/>
        <v>382.71</v>
      </c>
      <c r="Q188" s="18">
        <v>7.5444839201008337E-4</v>
      </c>
      <c r="R188" s="32">
        <f t="shared" si="36"/>
        <v>2</v>
      </c>
    </row>
    <row r="189" spans="1:18" ht="24" customHeight="1" x14ac:dyDescent="0.2">
      <c r="A189" s="14" t="s">
        <v>520</v>
      </c>
      <c r="B189" s="15" t="s">
        <v>490</v>
      </c>
      <c r="C189" s="14" t="s">
        <v>55</v>
      </c>
      <c r="D189" s="14" t="s">
        <v>491</v>
      </c>
      <c r="E189" s="15" t="s">
        <v>182</v>
      </c>
      <c r="F189" s="16">
        <v>2</v>
      </c>
      <c r="G189" s="17">
        <f t="shared" si="34"/>
        <v>2</v>
      </c>
      <c r="H189" s="17">
        <v>29.9</v>
      </c>
      <c r="I189" s="17">
        <v>59.8</v>
      </c>
      <c r="J189" s="17">
        <f t="shared" si="37"/>
        <v>59.8</v>
      </c>
      <c r="K189" s="17">
        <f>'[1]BM 05'!M189</f>
        <v>2</v>
      </c>
      <c r="L189" s="17">
        <f>'[1]Memória 06'!E176</f>
        <v>0</v>
      </c>
      <c r="M189" s="17">
        <f t="shared" si="38"/>
        <v>2</v>
      </c>
      <c r="N189" s="17">
        <f t="shared" si="39"/>
        <v>59.8</v>
      </c>
      <c r="O189" s="17">
        <f t="shared" si="40"/>
        <v>0</v>
      </c>
      <c r="P189" s="17">
        <f t="shared" si="41"/>
        <v>59.8</v>
      </c>
      <c r="Q189" s="18">
        <v>7.0731384874504958E-5</v>
      </c>
      <c r="R189" s="32">
        <f t="shared" si="36"/>
        <v>0</v>
      </c>
    </row>
    <row r="190" spans="1:18" ht="24" customHeight="1" x14ac:dyDescent="0.2">
      <c r="A190" s="14" t="s">
        <v>521</v>
      </c>
      <c r="B190" s="15" t="s">
        <v>507</v>
      </c>
      <c r="C190" s="14" t="s">
        <v>55</v>
      </c>
      <c r="D190" s="14" t="s">
        <v>508</v>
      </c>
      <c r="E190" s="15" t="s">
        <v>182</v>
      </c>
      <c r="F190" s="16">
        <v>4</v>
      </c>
      <c r="G190" s="17">
        <f t="shared" si="34"/>
        <v>4</v>
      </c>
      <c r="H190" s="17">
        <v>106.97</v>
      </c>
      <c r="I190" s="17">
        <v>427.88</v>
      </c>
      <c r="J190" s="17">
        <f t="shared" si="37"/>
        <v>427.88</v>
      </c>
      <c r="K190" s="17">
        <f>'[1]BM 05'!M190</f>
        <v>2</v>
      </c>
      <c r="L190" s="17">
        <f>'[1]Memória 06'!E177</f>
        <v>0</v>
      </c>
      <c r="M190" s="17">
        <f t="shared" si="38"/>
        <v>2</v>
      </c>
      <c r="N190" s="17">
        <f t="shared" si="39"/>
        <v>213.94</v>
      </c>
      <c r="O190" s="17">
        <f t="shared" si="40"/>
        <v>0</v>
      </c>
      <c r="P190" s="17">
        <f t="shared" si="41"/>
        <v>213.94</v>
      </c>
      <c r="Q190" s="18">
        <v>5.0609606956694285E-4</v>
      </c>
      <c r="R190" s="32">
        <f t="shared" si="36"/>
        <v>2</v>
      </c>
    </row>
    <row r="191" spans="1:18" ht="36" customHeight="1" x14ac:dyDescent="0.2">
      <c r="A191" s="14" t="s">
        <v>522</v>
      </c>
      <c r="B191" s="15" t="s">
        <v>478</v>
      </c>
      <c r="C191" s="14" t="s">
        <v>55</v>
      </c>
      <c r="D191" s="14" t="s">
        <v>479</v>
      </c>
      <c r="E191" s="15" t="s">
        <v>182</v>
      </c>
      <c r="F191" s="16">
        <v>2</v>
      </c>
      <c r="G191" s="17">
        <f t="shared" si="34"/>
        <v>2</v>
      </c>
      <c r="H191" s="17">
        <v>750.89</v>
      </c>
      <c r="I191" s="17">
        <v>1501.78</v>
      </c>
      <c r="J191" s="17">
        <f t="shared" si="37"/>
        <v>1501.78</v>
      </c>
      <c r="K191" s="17">
        <f>'[1]BM 05'!M191</f>
        <v>2</v>
      </c>
      <c r="L191" s="17">
        <f>'[1]Memória 06'!E178</f>
        <v>0</v>
      </c>
      <c r="M191" s="17">
        <f t="shared" si="38"/>
        <v>2</v>
      </c>
      <c r="N191" s="17">
        <f t="shared" si="39"/>
        <v>1501.78</v>
      </c>
      <c r="O191" s="17">
        <f t="shared" si="40"/>
        <v>0</v>
      </c>
      <c r="P191" s="17">
        <f t="shared" si="41"/>
        <v>1501.78</v>
      </c>
      <c r="Q191" s="18">
        <v>1.7763039996126096E-3</v>
      </c>
      <c r="R191" s="32">
        <f t="shared" si="36"/>
        <v>0</v>
      </c>
    </row>
    <row r="192" spans="1:18" ht="36" customHeight="1" x14ac:dyDescent="0.2">
      <c r="A192" s="14" t="s">
        <v>523</v>
      </c>
      <c r="B192" s="15" t="s">
        <v>502</v>
      </c>
      <c r="C192" s="14" t="s">
        <v>55</v>
      </c>
      <c r="D192" s="14" t="s">
        <v>503</v>
      </c>
      <c r="E192" s="15" t="s">
        <v>182</v>
      </c>
      <c r="F192" s="16">
        <v>3</v>
      </c>
      <c r="G192" s="17">
        <f t="shared" si="34"/>
        <v>3</v>
      </c>
      <c r="H192" s="17">
        <v>141.51</v>
      </c>
      <c r="I192" s="17">
        <v>424.53</v>
      </c>
      <c r="J192" s="17">
        <f t="shared" si="37"/>
        <v>424.53</v>
      </c>
      <c r="K192" s="17">
        <f>'[1]BM 05'!M192</f>
        <v>3</v>
      </c>
      <c r="L192" s="17">
        <f>'[1]Memória 06'!E179</f>
        <v>0</v>
      </c>
      <c r="M192" s="17">
        <f t="shared" si="38"/>
        <v>3</v>
      </c>
      <c r="N192" s="17">
        <f t="shared" si="39"/>
        <v>424.53</v>
      </c>
      <c r="O192" s="17">
        <f t="shared" si="40"/>
        <v>0</v>
      </c>
      <c r="P192" s="17">
        <f t="shared" si="41"/>
        <v>424.53</v>
      </c>
      <c r="Q192" s="18">
        <v>5.0213369265507673E-4</v>
      </c>
      <c r="R192" s="32">
        <f t="shared" si="36"/>
        <v>0</v>
      </c>
    </row>
    <row r="193" spans="1:18" ht="25.5" x14ac:dyDescent="0.2">
      <c r="A193" s="14" t="s">
        <v>524</v>
      </c>
      <c r="B193" s="15" t="s">
        <v>493</v>
      </c>
      <c r="C193" s="14" t="s">
        <v>55</v>
      </c>
      <c r="D193" s="14" t="s">
        <v>494</v>
      </c>
      <c r="E193" s="15" t="s">
        <v>182</v>
      </c>
      <c r="F193" s="16">
        <v>6</v>
      </c>
      <c r="G193" s="17">
        <f t="shared" si="34"/>
        <v>6</v>
      </c>
      <c r="H193" s="17">
        <v>346.55</v>
      </c>
      <c r="I193" s="17">
        <v>2079.3000000000002</v>
      </c>
      <c r="J193" s="17">
        <f t="shared" si="37"/>
        <v>2079.3000000000002</v>
      </c>
      <c r="K193" s="17">
        <f>'[1]BM 05'!M193</f>
        <v>0</v>
      </c>
      <c r="L193" s="17">
        <f>'[1]Memória 06'!E180</f>
        <v>6</v>
      </c>
      <c r="M193" s="17">
        <f t="shared" si="38"/>
        <v>6</v>
      </c>
      <c r="N193" s="17">
        <f t="shared" si="39"/>
        <v>0</v>
      </c>
      <c r="O193" s="17">
        <f t="shared" si="40"/>
        <v>2079.3000000000002</v>
      </c>
      <c r="P193" s="17">
        <f t="shared" si="41"/>
        <v>2079.3000000000002</v>
      </c>
      <c r="Q193" s="18">
        <v>2.4593941232367586E-3</v>
      </c>
      <c r="R193" s="32">
        <f t="shared" si="36"/>
        <v>0</v>
      </c>
    </row>
    <row r="194" spans="1:18" ht="24" customHeight="1" x14ac:dyDescent="0.2">
      <c r="A194" s="9" t="s">
        <v>525</v>
      </c>
      <c r="B194" s="10"/>
      <c r="C194" s="9"/>
      <c r="D194" s="9" t="s">
        <v>526</v>
      </c>
      <c r="E194" s="9"/>
      <c r="F194" s="11"/>
      <c r="G194" s="17">
        <f t="shared" si="34"/>
        <v>0</v>
      </c>
      <c r="H194" s="9"/>
      <c r="I194" s="12">
        <v>12216.75</v>
      </c>
      <c r="J194" s="20">
        <f>SUM(J195:J199)</f>
        <v>15166.03</v>
      </c>
      <c r="K194" s="17">
        <f>'[1]BM 05'!M194</f>
        <v>0</v>
      </c>
      <c r="L194" s="17">
        <f>'[1]Memória 06'!E181</f>
        <v>0</v>
      </c>
      <c r="M194" s="17"/>
      <c r="N194" s="20">
        <f>SUM(N195:N199)</f>
        <v>8214.3700000000008</v>
      </c>
      <c r="O194" s="20">
        <f t="shared" ref="O194:P194" si="47">SUM(O195:O199)</f>
        <v>0</v>
      </c>
      <c r="P194" s="20">
        <f t="shared" si="47"/>
        <v>8214.3700000000008</v>
      </c>
      <c r="Q194" s="13">
        <v>1.4449960638220877E-2</v>
      </c>
      <c r="R194" s="32">
        <f t="shared" si="36"/>
        <v>0</v>
      </c>
    </row>
    <row r="195" spans="1:18" ht="24" customHeight="1" x14ac:dyDescent="0.2">
      <c r="A195" s="14" t="s">
        <v>527</v>
      </c>
      <c r="B195" s="15" t="s">
        <v>528</v>
      </c>
      <c r="C195" s="14" t="s">
        <v>50</v>
      </c>
      <c r="D195" s="14" t="s">
        <v>529</v>
      </c>
      <c r="E195" s="15" t="s">
        <v>52</v>
      </c>
      <c r="F195" s="16">
        <v>14.05</v>
      </c>
      <c r="G195" s="17">
        <f>F195+[1]Replanihamento!F32</f>
        <v>29.78</v>
      </c>
      <c r="H195" s="17">
        <v>394.18</v>
      </c>
      <c r="I195" s="17">
        <v>5538.22</v>
      </c>
      <c r="J195" s="17">
        <f t="shared" si="37"/>
        <v>11738.68</v>
      </c>
      <c r="K195" s="17">
        <f>'[1]BM 05'!M195</f>
        <v>18.850000000000001</v>
      </c>
      <c r="L195" s="17">
        <f>'[1]Memória 06'!E182</f>
        <v>0</v>
      </c>
      <c r="M195" s="17">
        <f t="shared" si="38"/>
        <v>18.850000000000001</v>
      </c>
      <c r="N195" s="17">
        <f t="shared" si="39"/>
        <v>7430.29</v>
      </c>
      <c r="O195" s="17">
        <f t="shared" si="40"/>
        <v>0</v>
      </c>
      <c r="P195" s="17">
        <f t="shared" si="41"/>
        <v>7430.29</v>
      </c>
      <c r="Q195" s="18">
        <v>6.5506015106970043E-3</v>
      </c>
      <c r="R195" s="32">
        <f t="shared" si="36"/>
        <v>10.93</v>
      </c>
    </row>
    <row r="196" spans="1:18" ht="48" customHeight="1" x14ac:dyDescent="0.2">
      <c r="A196" s="14" t="s">
        <v>530</v>
      </c>
      <c r="B196" s="15" t="s">
        <v>531</v>
      </c>
      <c r="C196" s="14" t="s">
        <v>55</v>
      </c>
      <c r="D196" s="14" t="s">
        <v>532</v>
      </c>
      <c r="E196" s="15" t="s">
        <v>182</v>
      </c>
      <c r="F196" s="16">
        <v>3</v>
      </c>
      <c r="G196" s="17">
        <f t="shared" si="34"/>
        <v>3</v>
      </c>
      <c r="H196" s="17">
        <v>881.09</v>
      </c>
      <c r="I196" s="17">
        <v>2643.27</v>
      </c>
      <c r="J196" s="17">
        <f t="shared" si="37"/>
        <v>2643.27</v>
      </c>
      <c r="K196" s="17">
        <f>'[1]BM 05'!M196</f>
        <v>0</v>
      </c>
      <c r="L196" s="17">
        <f>'[1]Memória 06'!E183</f>
        <v>0</v>
      </c>
      <c r="M196" s="17">
        <f t="shared" si="38"/>
        <v>0</v>
      </c>
      <c r="N196" s="17">
        <f t="shared" si="39"/>
        <v>0</v>
      </c>
      <c r="O196" s="17">
        <f t="shared" si="40"/>
        <v>0</v>
      </c>
      <c r="P196" s="17">
        <f t="shared" si="41"/>
        <v>0</v>
      </c>
      <c r="Q196" s="18">
        <v>3.1264573193517178E-3</v>
      </c>
      <c r="R196" s="32">
        <f t="shared" si="36"/>
        <v>3</v>
      </c>
    </row>
    <row r="197" spans="1:18" ht="48" customHeight="1" x14ac:dyDescent="0.2">
      <c r="A197" s="14" t="s">
        <v>533</v>
      </c>
      <c r="B197" s="15" t="s">
        <v>531</v>
      </c>
      <c r="C197" s="14" t="s">
        <v>55</v>
      </c>
      <c r="D197" s="14" t="s">
        <v>532</v>
      </c>
      <c r="E197" s="15" t="s">
        <v>182</v>
      </c>
      <c r="F197" s="16">
        <v>4</v>
      </c>
      <c r="G197" s="17">
        <v>0</v>
      </c>
      <c r="H197" s="17">
        <v>881.09</v>
      </c>
      <c r="I197" s="17">
        <v>3524.36</v>
      </c>
      <c r="J197" s="17">
        <f t="shared" si="37"/>
        <v>0</v>
      </c>
      <c r="K197" s="17">
        <f>'[1]BM 05'!M197</f>
        <v>0</v>
      </c>
      <c r="L197" s="17">
        <f>'[1]Memória 06'!E184</f>
        <v>0</v>
      </c>
      <c r="M197" s="17">
        <f t="shared" si="38"/>
        <v>0</v>
      </c>
      <c r="N197" s="17">
        <f t="shared" si="39"/>
        <v>0</v>
      </c>
      <c r="O197" s="17">
        <f t="shared" si="40"/>
        <v>0</v>
      </c>
      <c r="P197" s="17">
        <f t="shared" si="41"/>
        <v>0</v>
      </c>
      <c r="Q197" s="18">
        <v>4.1686097591356235E-3</v>
      </c>
      <c r="R197" s="32">
        <f t="shared" si="36"/>
        <v>0</v>
      </c>
    </row>
    <row r="198" spans="1:18" ht="24" customHeight="1" x14ac:dyDescent="0.2">
      <c r="A198" s="14" t="s">
        <v>534</v>
      </c>
      <c r="B198" s="15" t="s">
        <v>535</v>
      </c>
      <c r="C198" s="14" t="s">
        <v>55</v>
      </c>
      <c r="D198" s="14" t="s">
        <v>536</v>
      </c>
      <c r="E198" s="15" t="s">
        <v>182</v>
      </c>
      <c r="F198" s="16">
        <v>3</v>
      </c>
      <c r="G198" s="17">
        <v>0</v>
      </c>
      <c r="H198" s="17">
        <v>54.14</v>
      </c>
      <c r="I198" s="17">
        <v>162.41999999999999</v>
      </c>
      <c r="J198" s="17">
        <f t="shared" si="37"/>
        <v>0</v>
      </c>
      <c r="K198" s="17">
        <f>'[1]BM 05'!M198</f>
        <v>0</v>
      </c>
      <c r="L198" s="17">
        <f>'[1]Memória 06'!E185</f>
        <v>0</v>
      </c>
      <c r="M198" s="17">
        <f t="shared" si="38"/>
        <v>0</v>
      </c>
      <c r="N198" s="17">
        <f t="shared" si="39"/>
        <v>0</v>
      </c>
      <c r="O198" s="17">
        <f t="shared" si="40"/>
        <v>0</v>
      </c>
      <c r="P198" s="17">
        <f t="shared" si="41"/>
        <v>0</v>
      </c>
      <c r="Q198" s="18">
        <v>1.9211022627620562E-4</v>
      </c>
      <c r="R198" s="32">
        <f t="shared" si="36"/>
        <v>0</v>
      </c>
    </row>
    <row r="199" spans="1:18" ht="36" customHeight="1" x14ac:dyDescent="0.2">
      <c r="A199" s="14" t="s">
        <v>537</v>
      </c>
      <c r="B199" s="15" t="s">
        <v>538</v>
      </c>
      <c r="C199" s="14" t="s">
        <v>55</v>
      </c>
      <c r="D199" s="14" t="s">
        <v>539</v>
      </c>
      <c r="E199" s="15" t="s">
        <v>182</v>
      </c>
      <c r="F199" s="16">
        <v>4</v>
      </c>
      <c r="G199" s="17">
        <v>9</v>
      </c>
      <c r="H199" s="17">
        <v>87.12</v>
      </c>
      <c r="I199" s="17">
        <v>348.48</v>
      </c>
      <c r="J199" s="17">
        <f t="shared" si="37"/>
        <v>784.08</v>
      </c>
      <c r="K199" s="17">
        <f>'[1]BM 05'!M199</f>
        <v>9</v>
      </c>
      <c r="L199" s="17">
        <f>'[1]Memória 06'!E186</f>
        <v>0</v>
      </c>
      <c r="M199" s="17">
        <f t="shared" si="38"/>
        <v>9</v>
      </c>
      <c r="N199" s="17">
        <f t="shared" si="39"/>
        <v>784.08</v>
      </c>
      <c r="O199" s="17">
        <f t="shared" si="40"/>
        <v>0</v>
      </c>
      <c r="P199" s="17">
        <f t="shared" si="41"/>
        <v>784.08</v>
      </c>
      <c r="Q199" s="18">
        <v>4.1218182276032587E-4</v>
      </c>
      <c r="R199" s="32">
        <f t="shared" si="36"/>
        <v>0</v>
      </c>
    </row>
    <row r="200" spans="1:18" x14ac:dyDescent="0.2">
      <c r="A200" s="9">
        <v>18</v>
      </c>
      <c r="B200" s="10"/>
      <c r="C200" s="9"/>
      <c r="D200" s="9" t="s">
        <v>597</v>
      </c>
      <c r="E200" s="9"/>
      <c r="F200" s="11"/>
      <c r="G200" s="17">
        <f t="shared" si="34"/>
        <v>0</v>
      </c>
      <c r="H200" s="9"/>
      <c r="I200" s="20">
        <f>SUM(I201:I211)</f>
        <v>0</v>
      </c>
      <c r="J200" s="20">
        <f>SUM(J201:J212)</f>
        <v>71119.09</v>
      </c>
      <c r="K200" s="17">
        <f>'[1]BM 05'!M200</f>
        <v>0</v>
      </c>
      <c r="L200" s="17">
        <f>'[1]Memória 06'!E187</f>
        <v>0</v>
      </c>
      <c r="M200" s="17">
        <f t="shared" si="38"/>
        <v>0</v>
      </c>
      <c r="N200" s="20">
        <f>SUM(N201:N211)</f>
        <v>64707.049999999996</v>
      </c>
      <c r="O200" s="20">
        <f t="shared" ref="O200:Q200" si="48">SUM(O201:O211)</f>
        <v>0</v>
      </c>
      <c r="P200" s="20">
        <f t="shared" si="48"/>
        <v>64707.049999999996</v>
      </c>
      <c r="Q200" s="20">
        <f t="shared" si="48"/>
        <v>0</v>
      </c>
      <c r="R200" s="32">
        <f t="shared" si="36"/>
        <v>0</v>
      </c>
    </row>
    <row r="201" spans="1:18" ht="38.25" x14ac:dyDescent="0.2">
      <c r="A201" s="14" t="s">
        <v>598</v>
      </c>
      <c r="B201" s="33">
        <v>94993</v>
      </c>
      <c r="C201" s="34" t="s">
        <v>55</v>
      </c>
      <c r="D201" s="34" t="s">
        <v>599</v>
      </c>
      <c r="E201" s="35" t="s">
        <v>52</v>
      </c>
      <c r="F201" s="16">
        <v>0</v>
      </c>
      <c r="G201" s="17">
        <f>[1]Replanihamento!F16</f>
        <v>390.91</v>
      </c>
      <c r="H201" s="17">
        <f>[1]Replanihamento!H16</f>
        <v>83.55</v>
      </c>
      <c r="I201" s="17">
        <f>F201*H201</f>
        <v>0</v>
      </c>
      <c r="J201" s="17">
        <f t="shared" ref="J201:J212" si="49">ROUND(G201*H201,2)</f>
        <v>32660.53</v>
      </c>
      <c r="K201" s="17">
        <f>'[1]BM 05'!M201</f>
        <v>390.91</v>
      </c>
      <c r="L201" s="17">
        <f>'[1]Memória 06'!E188</f>
        <v>0</v>
      </c>
      <c r="M201" s="17">
        <f t="shared" si="38"/>
        <v>390.91</v>
      </c>
      <c r="N201" s="17">
        <f t="shared" ref="N201:N212" si="50">ROUND(K201*H201,2)</f>
        <v>32660.53</v>
      </c>
      <c r="O201" s="17">
        <f t="shared" ref="O201:O212" si="51">ROUND(L201*H201,2)</f>
        <v>0</v>
      </c>
      <c r="P201" s="17">
        <f t="shared" ref="P201:P212" si="52">ROUND(M201*H201,2)</f>
        <v>32660.53</v>
      </c>
      <c r="Q201" s="18"/>
      <c r="R201" s="32">
        <f t="shared" si="36"/>
        <v>0</v>
      </c>
    </row>
    <row r="202" spans="1:18" ht="28.5" x14ac:dyDescent="0.2">
      <c r="A202" s="14" t="s">
        <v>600</v>
      </c>
      <c r="B202" s="36">
        <v>96113</v>
      </c>
      <c r="C202" s="36" t="s">
        <v>55</v>
      </c>
      <c r="D202" s="30" t="s">
        <v>601</v>
      </c>
      <c r="E202" s="35" t="s">
        <v>52</v>
      </c>
      <c r="F202" s="16">
        <v>0</v>
      </c>
      <c r="G202" s="17">
        <f>[1]Replanihamento!F17</f>
        <v>365.06</v>
      </c>
      <c r="H202" s="17">
        <f>[1]Replanihamento!H17</f>
        <v>35.840000000000003</v>
      </c>
      <c r="I202" s="17">
        <f t="shared" ref="I202:I212" si="53">F202*H202</f>
        <v>0</v>
      </c>
      <c r="J202" s="17">
        <f t="shared" si="49"/>
        <v>13083.75</v>
      </c>
      <c r="K202" s="17">
        <f>'[1]BM 05'!M202</f>
        <v>365.06</v>
      </c>
      <c r="L202" s="17">
        <f>'[1]Memória 06'!E189</f>
        <v>0</v>
      </c>
      <c r="M202" s="17">
        <f t="shared" si="38"/>
        <v>365.06</v>
      </c>
      <c r="N202" s="17">
        <f t="shared" si="50"/>
        <v>13083.75</v>
      </c>
      <c r="O202" s="17">
        <f t="shared" si="51"/>
        <v>0</v>
      </c>
      <c r="P202" s="17">
        <f t="shared" si="52"/>
        <v>13083.75</v>
      </c>
      <c r="Q202" s="18"/>
      <c r="R202" s="32">
        <f t="shared" si="36"/>
        <v>0</v>
      </c>
    </row>
    <row r="203" spans="1:18" ht="28.5" x14ac:dyDescent="0.2">
      <c r="A203" s="14" t="s">
        <v>602</v>
      </c>
      <c r="B203" s="36">
        <v>88497</v>
      </c>
      <c r="C203" s="36" t="s">
        <v>55</v>
      </c>
      <c r="D203" s="30" t="s">
        <v>603</v>
      </c>
      <c r="E203" s="35" t="s">
        <v>52</v>
      </c>
      <c r="F203" s="16">
        <v>0</v>
      </c>
      <c r="G203" s="17">
        <f>[1]Replanihamento!F18</f>
        <v>348.34</v>
      </c>
      <c r="H203" s="17">
        <f>[1]Replanihamento!H18</f>
        <v>14.43</v>
      </c>
      <c r="I203" s="17">
        <f t="shared" si="53"/>
        <v>0</v>
      </c>
      <c r="J203" s="17">
        <f t="shared" si="49"/>
        <v>5026.55</v>
      </c>
      <c r="K203" s="17">
        <f>'[1]BM 05'!M203</f>
        <v>348.34</v>
      </c>
      <c r="L203" s="17">
        <f>'[1]Memória 06'!E190</f>
        <v>0</v>
      </c>
      <c r="M203" s="17">
        <f t="shared" si="38"/>
        <v>348.34</v>
      </c>
      <c r="N203" s="17">
        <f t="shared" si="50"/>
        <v>5026.55</v>
      </c>
      <c r="O203" s="17">
        <f t="shared" si="51"/>
        <v>0</v>
      </c>
      <c r="P203" s="17">
        <f t="shared" si="52"/>
        <v>5026.55</v>
      </c>
      <c r="Q203" s="18"/>
      <c r="R203" s="32">
        <f t="shared" si="36"/>
        <v>0</v>
      </c>
    </row>
    <row r="204" spans="1:18" ht="57" x14ac:dyDescent="0.2">
      <c r="A204" s="14" t="s">
        <v>604</v>
      </c>
      <c r="B204" s="36">
        <v>91304</v>
      </c>
      <c r="C204" s="37" t="s">
        <v>55</v>
      </c>
      <c r="D204" s="30" t="s">
        <v>605</v>
      </c>
      <c r="E204" s="38" t="s">
        <v>34</v>
      </c>
      <c r="F204" s="16">
        <v>0</v>
      </c>
      <c r="G204" s="17">
        <f>[1]Replanihamento!F20</f>
        <v>20</v>
      </c>
      <c r="H204" s="17">
        <f>[1]Replanihamento!H20</f>
        <v>99.29</v>
      </c>
      <c r="I204" s="17">
        <f t="shared" si="53"/>
        <v>0</v>
      </c>
      <c r="J204" s="17">
        <f t="shared" si="49"/>
        <v>1985.8</v>
      </c>
      <c r="K204" s="17">
        <f>'[1]BM 05'!M204</f>
        <v>15</v>
      </c>
      <c r="L204" s="17">
        <f>'[1]Memória 06'!E191</f>
        <v>0</v>
      </c>
      <c r="M204" s="17">
        <f t="shared" si="38"/>
        <v>15</v>
      </c>
      <c r="N204" s="17">
        <f t="shared" si="50"/>
        <v>1489.35</v>
      </c>
      <c r="O204" s="17">
        <f t="shared" si="51"/>
        <v>0</v>
      </c>
      <c r="P204" s="17">
        <f t="shared" si="52"/>
        <v>1489.35</v>
      </c>
      <c r="Q204" s="18"/>
      <c r="R204" s="32">
        <f t="shared" si="36"/>
        <v>5</v>
      </c>
    </row>
    <row r="205" spans="1:18" ht="42.75" x14ac:dyDescent="0.2">
      <c r="A205" s="14" t="s">
        <v>606</v>
      </c>
      <c r="B205" s="36">
        <v>102161</v>
      </c>
      <c r="C205" s="37" t="s">
        <v>55</v>
      </c>
      <c r="D205" s="30" t="s">
        <v>607</v>
      </c>
      <c r="E205" s="38" t="s">
        <v>52</v>
      </c>
      <c r="F205" s="16">
        <v>0</v>
      </c>
      <c r="G205" s="17">
        <v>0</v>
      </c>
      <c r="H205" s="17">
        <f>[1]Replanihamento!H21</f>
        <v>295.51</v>
      </c>
      <c r="I205" s="17">
        <f t="shared" si="53"/>
        <v>0</v>
      </c>
      <c r="J205" s="17">
        <f t="shared" si="49"/>
        <v>0</v>
      </c>
      <c r="K205" s="17">
        <f>'[1]BM 05'!M205</f>
        <v>0</v>
      </c>
      <c r="L205" s="17">
        <f>'[1]Memória 06'!E192</f>
        <v>0</v>
      </c>
      <c r="M205" s="17">
        <f t="shared" si="38"/>
        <v>0</v>
      </c>
      <c r="N205" s="17">
        <f t="shared" si="50"/>
        <v>0</v>
      </c>
      <c r="O205" s="17">
        <f t="shared" si="51"/>
        <v>0</v>
      </c>
      <c r="P205" s="17">
        <f t="shared" si="52"/>
        <v>0</v>
      </c>
      <c r="Q205" s="18"/>
      <c r="R205" s="32" t="s">
        <v>641</v>
      </c>
    </row>
    <row r="206" spans="1:18" ht="42.75" x14ac:dyDescent="0.2">
      <c r="A206" s="14" t="s">
        <v>608</v>
      </c>
      <c r="B206" s="44">
        <v>94569</v>
      </c>
      <c r="C206" s="45" t="s">
        <v>50</v>
      </c>
      <c r="D206" s="46" t="s">
        <v>642</v>
      </c>
      <c r="E206" s="47" t="s">
        <v>52</v>
      </c>
      <c r="F206" s="48">
        <v>0</v>
      </c>
      <c r="G206" s="49">
        <v>12.12</v>
      </c>
      <c r="H206" s="49">
        <f>ROUND(352.47*1.2522*0.9303,2)</f>
        <v>410.6</v>
      </c>
      <c r="I206" s="49">
        <f t="shared" si="53"/>
        <v>0</v>
      </c>
      <c r="J206" s="49">
        <f t="shared" si="49"/>
        <v>4976.47</v>
      </c>
      <c r="K206" s="17">
        <f>'[1]BM 05'!M206</f>
        <v>12.12</v>
      </c>
      <c r="L206" s="17">
        <f>'[1]Memória 06'!E193</f>
        <v>0</v>
      </c>
      <c r="M206" s="17">
        <f t="shared" si="38"/>
        <v>12.12</v>
      </c>
      <c r="N206" s="17">
        <f t="shared" si="50"/>
        <v>4976.47</v>
      </c>
      <c r="O206" s="17">
        <f t="shared" si="51"/>
        <v>0</v>
      </c>
      <c r="P206" s="17">
        <f t="shared" si="52"/>
        <v>4976.47</v>
      </c>
      <c r="Q206" s="18"/>
      <c r="R206" s="32"/>
    </row>
    <row r="207" spans="1:18" x14ac:dyDescent="0.2">
      <c r="A207" s="14" t="s">
        <v>611</v>
      </c>
      <c r="B207" s="39">
        <v>304</v>
      </c>
      <c r="C207" s="37" t="s">
        <v>50</v>
      </c>
      <c r="D207" s="37" t="s">
        <v>609</v>
      </c>
      <c r="E207" s="38" t="s">
        <v>610</v>
      </c>
      <c r="F207" s="16">
        <v>0</v>
      </c>
      <c r="G207" s="17">
        <f>[1]Replanihamento!F24</f>
        <v>105</v>
      </c>
      <c r="H207" s="17">
        <f>[1]Replanihamento!H24</f>
        <v>41.47</v>
      </c>
      <c r="I207" s="17">
        <f t="shared" si="53"/>
        <v>0</v>
      </c>
      <c r="J207" s="17">
        <f t="shared" si="49"/>
        <v>4354.3500000000004</v>
      </c>
      <c r="K207" s="17">
        <f>'[1]BM 05'!M207</f>
        <v>105</v>
      </c>
      <c r="L207" s="17">
        <f>'[1]Memória 06'!E194</f>
        <v>0</v>
      </c>
      <c r="M207" s="17">
        <f t="shared" si="38"/>
        <v>105</v>
      </c>
      <c r="N207" s="17">
        <f t="shared" si="50"/>
        <v>4354.3500000000004</v>
      </c>
      <c r="O207" s="17">
        <f t="shared" si="51"/>
        <v>0</v>
      </c>
      <c r="P207" s="17">
        <f t="shared" si="52"/>
        <v>4354.3500000000004</v>
      </c>
      <c r="Q207" s="18"/>
      <c r="R207" s="32">
        <f t="shared" si="36"/>
        <v>0</v>
      </c>
    </row>
    <row r="208" spans="1:18" ht="42.75" x14ac:dyDescent="0.2">
      <c r="A208" s="14" t="s">
        <v>613</v>
      </c>
      <c r="B208" s="39">
        <v>89985</v>
      </c>
      <c r="C208" s="37" t="s">
        <v>55</v>
      </c>
      <c r="D208" s="37" t="s">
        <v>612</v>
      </c>
      <c r="E208" s="38" t="s">
        <v>34</v>
      </c>
      <c r="F208" s="16">
        <v>0</v>
      </c>
      <c r="G208" s="17">
        <f>[1]Replanihamento!F27</f>
        <v>4</v>
      </c>
      <c r="H208" s="17">
        <f>[1]Replanihamento!H27</f>
        <v>114.15</v>
      </c>
      <c r="I208" s="17">
        <f t="shared" si="53"/>
        <v>0</v>
      </c>
      <c r="J208" s="17">
        <f t="shared" si="49"/>
        <v>456.6</v>
      </c>
      <c r="K208" s="17">
        <f>'[1]BM 05'!M208</f>
        <v>4</v>
      </c>
      <c r="L208" s="17">
        <f>'[1]Memória 06'!E195</f>
        <v>0</v>
      </c>
      <c r="M208" s="17">
        <f t="shared" si="38"/>
        <v>4</v>
      </c>
      <c r="N208" s="17">
        <f t="shared" si="50"/>
        <v>456.6</v>
      </c>
      <c r="O208" s="17">
        <f t="shared" si="51"/>
        <v>0</v>
      </c>
      <c r="P208" s="17">
        <f t="shared" si="52"/>
        <v>456.6</v>
      </c>
      <c r="Q208" s="18"/>
      <c r="R208" s="32">
        <f t="shared" si="36"/>
        <v>0</v>
      </c>
    </row>
    <row r="209" spans="1:18" ht="25.5" x14ac:dyDescent="0.2">
      <c r="A209" s="14" t="s">
        <v>615</v>
      </c>
      <c r="B209" s="33">
        <v>88485</v>
      </c>
      <c r="C209" s="34" t="s">
        <v>55</v>
      </c>
      <c r="D209" s="34" t="s">
        <v>614</v>
      </c>
      <c r="E209" s="35" t="s">
        <v>52</v>
      </c>
      <c r="F209" s="16">
        <v>0</v>
      </c>
      <c r="G209" s="17">
        <f>[1]Replanihamento!F29</f>
        <v>634.61</v>
      </c>
      <c r="H209" s="17">
        <f>[1]Replanihamento!H29</f>
        <v>2.7</v>
      </c>
      <c r="I209" s="17">
        <f t="shared" si="53"/>
        <v>0</v>
      </c>
      <c r="J209" s="17">
        <f t="shared" si="49"/>
        <v>1713.45</v>
      </c>
      <c r="K209" s="17">
        <f>'[1]BM 05'!M209</f>
        <v>634.61</v>
      </c>
      <c r="L209" s="17">
        <f>'[1]Memória 06'!E196</f>
        <v>0</v>
      </c>
      <c r="M209" s="17">
        <f t="shared" si="38"/>
        <v>634.61</v>
      </c>
      <c r="N209" s="17">
        <f t="shared" si="50"/>
        <v>1713.45</v>
      </c>
      <c r="O209" s="17">
        <f t="shared" si="51"/>
        <v>0</v>
      </c>
      <c r="P209" s="17">
        <f t="shared" si="52"/>
        <v>1713.45</v>
      </c>
      <c r="Q209" s="18"/>
      <c r="R209" s="32">
        <f t="shared" si="36"/>
        <v>0</v>
      </c>
    </row>
    <row r="210" spans="1:18" ht="25.5" x14ac:dyDescent="0.2">
      <c r="A210" s="14" t="s">
        <v>617</v>
      </c>
      <c r="B210" s="33">
        <v>97113</v>
      </c>
      <c r="C210" s="34" t="s">
        <v>55</v>
      </c>
      <c r="D210" s="34" t="s">
        <v>616</v>
      </c>
      <c r="E210" s="35" t="s">
        <v>52</v>
      </c>
      <c r="F210" s="16">
        <v>0</v>
      </c>
      <c r="G210" s="17">
        <f>[1]Replanihamento!F30</f>
        <v>390.91</v>
      </c>
      <c r="H210" s="17">
        <f>[1]Replanihamento!H30</f>
        <v>2.42</v>
      </c>
      <c r="I210" s="17">
        <f t="shared" si="53"/>
        <v>0</v>
      </c>
      <c r="J210" s="17">
        <f t="shared" si="49"/>
        <v>946</v>
      </c>
      <c r="K210" s="17">
        <f>'[1]BM 05'!M210</f>
        <v>390.91</v>
      </c>
      <c r="L210" s="17">
        <f>'[1]Memória 06'!E197</f>
        <v>0</v>
      </c>
      <c r="M210" s="17">
        <f t="shared" si="38"/>
        <v>390.91</v>
      </c>
      <c r="N210" s="17">
        <f t="shared" si="50"/>
        <v>946</v>
      </c>
      <c r="O210" s="17">
        <f t="shared" si="51"/>
        <v>0</v>
      </c>
      <c r="P210" s="17">
        <f t="shared" si="52"/>
        <v>946</v>
      </c>
      <c r="Q210" s="18"/>
      <c r="R210" s="32">
        <f t="shared" si="36"/>
        <v>0</v>
      </c>
    </row>
    <row r="211" spans="1:18" ht="38.25" x14ac:dyDescent="0.2">
      <c r="A211" s="14" t="s">
        <v>643</v>
      </c>
      <c r="B211" s="33">
        <v>91341</v>
      </c>
      <c r="C211" s="34" t="s">
        <v>55</v>
      </c>
      <c r="D211" s="34" t="s">
        <v>187</v>
      </c>
      <c r="E211" s="35" t="s">
        <v>52</v>
      </c>
      <c r="F211" s="16">
        <v>0</v>
      </c>
      <c r="G211" s="17">
        <f>[1]Replanihamento!F31</f>
        <v>3.6000000000000005</v>
      </c>
      <c r="H211" s="17">
        <f>[1]Replanihamento!H31</f>
        <v>908.02</v>
      </c>
      <c r="I211" s="17">
        <f t="shared" si="53"/>
        <v>0</v>
      </c>
      <c r="J211" s="17">
        <f t="shared" si="49"/>
        <v>3268.87</v>
      </c>
      <c r="K211" s="17">
        <f>'[1]BM 05'!M211</f>
        <v>0</v>
      </c>
      <c r="L211" s="17">
        <f>'[1]Memória 06'!E198</f>
        <v>0</v>
      </c>
      <c r="M211" s="17">
        <f t="shared" si="38"/>
        <v>0</v>
      </c>
      <c r="N211" s="17">
        <f t="shared" si="50"/>
        <v>0</v>
      </c>
      <c r="O211" s="17">
        <f t="shared" si="51"/>
        <v>0</v>
      </c>
      <c r="P211" s="17">
        <f t="shared" si="52"/>
        <v>0</v>
      </c>
      <c r="Q211" s="18"/>
      <c r="R211" s="32">
        <f t="shared" si="36"/>
        <v>3.6000000000000005</v>
      </c>
    </row>
    <row r="212" spans="1:18" ht="38.25" x14ac:dyDescent="0.2">
      <c r="A212" s="14" t="s">
        <v>644</v>
      </c>
      <c r="B212" s="33">
        <v>86935</v>
      </c>
      <c r="C212" s="34" t="s">
        <v>55</v>
      </c>
      <c r="D212" s="34" t="s">
        <v>645</v>
      </c>
      <c r="E212" s="35" t="s">
        <v>646</v>
      </c>
      <c r="F212" s="16">
        <v>0</v>
      </c>
      <c r="G212" s="17">
        <v>9</v>
      </c>
      <c r="H212" s="17">
        <f>[1]Replanihamento!H33</f>
        <v>294.08</v>
      </c>
      <c r="I212" s="17">
        <f t="shared" si="53"/>
        <v>0</v>
      </c>
      <c r="J212" s="17">
        <f t="shared" si="49"/>
        <v>2646.72</v>
      </c>
      <c r="K212" s="17">
        <f>'[1]BM 05'!M212</f>
        <v>9</v>
      </c>
      <c r="L212" s="17">
        <f>'[1]Memória 06'!E199</f>
        <v>0</v>
      </c>
      <c r="M212" s="17">
        <f t="shared" si="38"/>
        <v>9</v>
      </c>
      <c r="N212" s="17">
        <f t="shared" si="50"/>
        <v>2646.72</v>
      </c>
      <c r="O212" s="17">
        <f t="shared" si="51"/>
        <v>0</v>
      </c>
      <c r="P212" s="17">
        <f t="shared" si="52"/>
        <v>2646.72</v>
      </c>
      <c r="Q212" s="18"/>
      <c r="R212" s="32"/>
    </row>
    <row r="213" spans="1:18" x14ac:dyDescent="0.2">
      <c r="A213" s="87" t="s">
        <v>540</v>
      </c>
      <c r="B213" s="87"/>
      <c r="C213" s="87"/>
      <c r="D213" s="87"/>
      <c r="E213" s="87"/>
      <c r="F213" s="87"/>
      <c r="G213" s="87"/>
      <c r="H213" s="87"/>
      <c r="I213" s="22">
        <f>I194+I168+I160+I148+I111+I104+I100+I89+I79+I76+I71+I63+I56+I38+I26+I23+I18+I200</f>
        <v>845452.13000000012</v>
      </c>
      <c r="J213" s="22">
        <f>J194+J168+J160+J148+J111+J104+J100+J89+J79+J76+J71+J63+J56+J38+J26+J23+J18+J200+0.45</f>
        <v>845452.12999999989</v>
      </c>
      <c r="K213" s="21"/>
      <c r="L213" s="21"/>
      <c r="M213" s="21"/>
      <c r="N213" s="22">
        <f>N194+N168+N160+N148+N111+N104+N100+N89+N79+N76+N71+N63+N56+N38+N26+N23+N18+N200</f>
        <v>685239.92</v>
      </c>
      <c r="O213" s="22">
        <f t="shared" ref="O213:P213" si="54">O194+O168+O160+O148+O111+O104+O100+O89+O79+O76+O71+O63+O56+O38+O26+O23+O18+O200</f>
        <v>39159.64</v>
      </c>
      <c r="P213" s="22">
        <f t="shared" si="54"/>
        <v>724399.55999999994</v>
      </c>
      <c r="Q213" s="21"/>
      <c r="R213" s="29">
        <f>P213/J213</f>
        <v>0.85681913179401425</v>
      </c>
    </row>
    <row r="214" spans="1:18" ht="60" customHeight="1" x14ac:dyDescent="0.2">
      <c r="A214" s="23"/>
      <c r="B214" s="23"/>
      <c r="C214" s="23"/>
      <c r="D214" s="23"/>
      <c r="E214" s="23"/>
      <c r="F214" s="23"/>
      <c r="G214" s="23"/>
      <c r="H214" s="23"/>
      <c r="I214" s="23"/>
      <c r="J214" s="23"/>
      <c r="K214" s="23"/>
      <c r="L214" s="23"/>
      <c r="M214" s="23"/>
      <c r="N214" s="23"/>
      <c r="O214" s="23"/>
      <c r="P214" s="23"/>
      <c r="Q214" s="23"/>
    </row>
    <row r="215" spans="1:18" ht="70.150000000000006" customHeight="1" x14ac:dyDescent="0.2">
      <c r="A215" s="50"/>
      <c r="B215" s="50"/>
      <c r="C215" s="50"/>
      <c r="D215" s="50"/>
      <c r="E215" s="50"/>
      <c r="F215" s="50"/>
      <c r="G215" s="50"/>
      <c r="H215" s="50"/>
      <c r="I215" s="51">
        <f>I213-J213</f>
        <v>0</v>
      </c>
      <c r="J215" s="50">
        <v>869005.67</v>
      </c>
      <c r="K215" s="51">
        <f>J213-J215</f>
        <v>-23553.540000000154</v>
      </c>
      <c r="L215" s="50"/>
      <c r="M215" s="50"/>
      <c r="N215" s="50"/>
      <c r="O215" s="50"/>
      <c r="P215" s="50"/>
      <c r="Q215" s="50"/>
    </row>
  </sheetData>
  <mergeCells count="44">
    <mergeCell ref="A2:Q2"/>
    <mergeCell ref="A3:Q3"/>
    <mergeCell ref="A4:Q4"/>
    <mergeCell ref="A5:C5"/>
    <mergeCell ref="E5:H5"/>
    <mergeCell ref="I5:M5"/>
    <mergeCell ref="O5:Q5"/>
    <mergeCell ref="A6:C6"/>
    <mergeCell ref="E6:H6"/>
    <mergeCell ref="I6:M6"/>
    <mergeCell ref="O6:Q6"/>
    <mergeCell ref="A7:C7"/>
    <mergeCell ref="E7:M7"/>
    <mergeCell ref="O7:Q7"/>
    <mergeCell ref="A8:C8"/>
    <mergeCell ref="E8:M8"/>
    <mergeCell ref="O8:Q8"/>
    <mergeCell ref="A9:D9"/>
    <mergeCell ref="E9:N9"/>
    <mergeCell ref="O9:Q9"/>
    <mergeCell ref="P14:Q14"/>
    <mergeCell ref="A10:D10"/>
    <mergeCell ref="E10:N10"/>
    <mergeCell ref="O10:Q10"/>
    <mergeCell ref="A11:Q11"/>
    <mergeCell ref="A12:Q12"/>
    <mergeCell ref="E13:J13"/>
    <mergeCell ref="M13:O13"/>
    <mergeCell ref="P13:Q13"/>
    <mergeCell ref="A14:B14"/>
    <mergeCell ref="C14:D14"/>
    <mergeCell ref="E14:J14"/>
    <mergeCell ref="K14:L14"/>
    <mergeCell ref="M14:O14"/>
    <mergeCell ref="A213:H213"/>
    <mergeCell ref="A15:Q15"/>
    <mergeCell ref="A16:A17"/>
    <mergeCell ref="B16:B17"/>
    <mergeCell ref="C16:C17"/>
    <mergeCell ref="D16:D17"/>
    <mergeCell ref="E16:E17"/>
    <mergeCell ref="F16:J16"/>
    <mergeCell ref="K16:M16"/>
    <mergeCell ref="N16:P16"/>
  </mergeCells>
  <pageMargins left="0.23622047244094491" right="0.23622047244094491" top="0.74803149606299213" bottom="0.74803149606299213" header="0.31496062992125984" footer="0.31496062992125984"/>
  <pageSetup paperSize="9" scale="41" fitToHeight="0" orientation="portrait" r:id="rId1"/>
  <headerFooter scaleWithDoc="0"/>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86E07-0D59-43F3-9B52-136EC9A49169}">
  <sheetPr>
    <pageSetUpPr fitToPage="1"/>
  </sheetPr>
  <dimension ref="A1:L199"/>
  <sheetViews>
    <sheetView view="pageBreakPreview" topLeftCell="A26" zoomScale="80" zoomScaleNormal="80" zoomScaleSheetLayoutView="80" workbookViewId="0">
      <selection activeCell="E65" sqref="E65"/>
    </sheetView>
  </sheetViews>
  <sheetFormatPr defaultColWidth="10" defaultRowHeight="14.25" x14ac:dyDescent="0.2"/>
  <cols>
    <col min="1" max="1" width="6.5703125" style="1" customWidth="1"/>
    <col min="2" max="2" width="68.5703125" style="1" bestFit="1" customWidth="1"/>
    <col min="3" max="3" width="5.140625" style="1" bestFit="1" customWidth="1"/>
    <col min="4" max="4" width="89.7109375" style="1" customWidth="1"/>
    <col min="5" max="16384" width="10" style="1"/>
  </cols>
  <sheetData>
    <row r="1" spans="1:12" x14ac:dyDescent="0.2">
      <c r="A1" s="91" t="s">
        <v>678</v>
      </c>
      <c r="B1" s="91"/>
      <c r="C1" s="91"/>
      <c r="D1" s="91"/>
    </row>
    <row r="2" spans="1:12" x14ac:dyDescent="0.2">
      <c r="A2" s="91"/>
      <c r="B2" s="91"/>
      <c r="C2" s="91"/>
      <c r="D2" s="91"/>
    </row>
    <row r="3" spans="1:12" ht="14.25" customHeight="1" x14ac:dyDescent="0.2">
      <c r="A3" s="90" t="s">
        <v>30</v>
      </c>
      <c r="B3" s="90" t="s">
        <v>33</v>
      </c>
      <c r="C3" s="90" t="s">
        <v>34</v>
      </c>
      <c r="D3" s="90" t="s">
        <v>542</v>
      </c>
      <c r="E3" s="26"/>
      <c r="F3" s="26"/>
      <c r="G3" s="26"/>
      <c r="H3" s="26"/>
      <c r="I3" s="26"/>
      <c r="J3" s="26"/>
      <c r="K3" s="26"/>
      <c r="L3" s="26"/>
    </row>
    <row r="4" spans="1:12" x14ac:dyDescent="0.2">
      <c r="A4" s="90"/>
      <c r="B4" s="90"/>
      <c r="C4" s="90"/>
      <c r="D4" s="90"/>
      <c r="E4" s="26"/>
      <c r="F4" s="26"/>
      <c r="G4" s="26"/>
      <c r="H4" s="26"/>
      <c r="I4" s="26"/>
      <c r="J4" s="26"/>
      <c r="K4" s="26"/>
      <c r="L4" s="26"/>
    </row>
    <row r="5" spans="1:12" ht="24" customHeight="1" x14ac:dyDescent="0.2">
      <c r="A5" s="9" t="s">
        <v>46</v>
      </c>
      <c r="B5" s="9" t="s">
        <v>47</v>
      </c>
      <c r="C5" s="9"/>
      <c r="D5" s="27"/>
    </row>
    <row r="6" spans="1:12" ht="24" customHeight="1" x14ac:dyDescent="0.2">
      <c r="A6" s="14" t="s">
        <v>48</v>
      </c>
      <c r="B6" s="14" t="s">
        <v>51</v>
      </c>
      <c r="C6" s="15" t="s">
        <v>52</v>
      </c>
      <c r="D6" s="27"/>
    </row>
    <row r="7" spans="1:12" ht="36" customHeight="1" x14ac:dyDescent="0.2">
      <c r="A7" s="14" t="s">
        <v>53</v>
      </c>
      <c r="B7" s="14" t="s">
        <v>56</v>
      </c>
      <c r="C7" s="15" t="s">
        <v>52</v>
      </c>
      <c r="D7" s="27"/>
    </row>
    <row r="8" spans="1:12" ht="38.25" x14ac:dyDescent="0.2">
      <c r="A8" s="14" t="s">
        <v>57</v>
      </c>
      <c r="B8" s="14" t="s">
        <v>59</v>
      </c>
      <c r="C8" s="15" t="s">
        <v>60</v>
      </c>
      <c r="D8" s="27"/>
    </row>
    <row r="9" spans="1:12" ht="25.5" x14ac:dyDescent="0.2">
      <c r="A9" s="14" t="s">
        <v>61</v>
      </c>
      <c r="B9" s="14" t="s">
        <v>63</v>
      </c>
      <c r="C9" s="15" t="s">
        <v>64</v>
      </c>
      <c r="D9" s="27"/>
      <c r="F9" s="1">
        <f>11.9*17.76+13*14.17+3.7*6.6</f>
        <v>419.97400000000005</v>
      </c>
      <c r="G9" s="1">
        <f>419.98*0.53</f>
        <v>222.58940000000001</v>
      </c>
    </row>
    <row r="10" spans="1:12" ht="24" customHeight="1" x14ac:dyDescent="0.2">
      <c r="A10" s="9" t="s">
        <v>65</v>
      </c>
      <c r="B10" s="9" t="s">
        <v>66</v>
      </c>
      <c r="C10" s="9"/>
      <c r="D10" s="27"/>
    </row>
    <row r="11" spans="1:12" ht="24" customHeight="1" x14ac:dyDescent="0.2">
      <c r="A11" s="14" t="s">
        <v>67</v>
      </c>
      <c r="B11" s="14" t="s">
        <v>69</v>
      </c>
      <c r="C11" s="15" t="s">
        <v>64</v>
      </c>
      <c r="D11" s="27"/>
    </row>
    <row r="12" spans="1:12" ht="24" customHeight="1" x14ac:dyDescent="0.2">
      <c r="A12" s="14" t="s">
        <v>70</v>
      </c>
      <c r="B12" s="14" t="s">
        <v>72</v>
      </c>
      <c r="C12" s="15" t="s">
        <v>64</v>
      </c>
      <c r="D12" s="27"/>
      <c r="F12" s="1">
        <f>52.16/60</f>
        <v>0.86933333333333329</v>
      </c>
    </row>
    <row r="13" spans="1:12" ht="24" customHeight="1" x14ac:dyDescent="0.2">
      <c r="A13" s="9" t="s">
        <v>73</v>
      </c>
      <c r="B13" s="9" t="s">
        <v>74</v>
      </c>
      <c r="C13" s="9"/>
      <c r="D13" s="27"/>
    </row>
    <row r="14" spans="1:12" ht="24" customHeight="1" x14ac:dyDescent="0.2">
      <c r="A14" s="9" t="s">
        <v>75</v>
      </c>
      <c r="B14" s="9" t="s">
        <v>76</v>
      </c>
      <c r="C14" s="9"/>
      <c r="D14" s="27"/>
    </row>
    <row r="15" spans="1:12" ht="24" customHeight="1" x14ac:dyDescent="0.2">
      <c r="A15" s="14" t="s">
        <v>77</v>
      </c>
      <c r="B15" s="14" t="s">
        <v>79</v>
      </c>
      <c r="C15" s="15" t="s">
        <v>64</v>
      </c>
      <c r="D15" s="27"/>
    </row>
    <row r="16" spans="1:12" ht="36" customHeight="1" x14ac:dyDescent="0.2">
      <c r="A16" s="14" t="s">
        <v>80</v>
      </c>
      <c r="B16" s="14" t="s">
        <v>82</v>
      </c>
      <c r="C16" s="15" t="s">
        <v>52</v>
      </c>
      <c r="D16" s="27"/>
    </row>
    <row r="17" spans="1:4" ht="24" customHeight="1" x14ac:dyDescent="0.2">
      <c r="A17" s="14" t="s">
        <v>83</v>
      </c>
      <c r="B17" s="14" t="s">
        <v>85</v>
      </c>
      <c r="C17" s="15" t="s">
        <v>86</v>
      </c>
      <c r="D17" s="27"/>
    </row>
    <row r="18" spans="1:4" ht="24" customHeight="1" x14ac:dyDescent="0.2">
      <c r="A18" s="14" t="s">
        <v>87</v>
      </c>
      <c r="B18" s="14" t="s">
        <v>89</v>
      </c>
      <c r="C18" s="15" t="s">
        <v>86</v>
      </c>
      <c r="D18" s="27"/>
    </row>
    <row r="19" spans="1:4" ht="36" customHeight="1" x14ac:dyDescent="0.2">
      <c r="A19" s="14" t="s">
        <v>90</v>
      </c>
      <c r="B19" s="14" t="s">
        <v>92</v>
      </c>
      <c r="C19" s="15" t="s">
        <v>52</v>
      </c>
      <c r="D19" s="27"/>
    </row>
    <row r="20" spans="1:4" ht="24" customHeight="1" x14ac:dyDescent="0.2">
      <c r="A20" s="14" t="s">
        <v>93</v>
      </c>
      <c r="B20" s="14" t="s">
        <v>95</v>
      </c>
      <c r="C20" s="15" t="s">
        <v>86</v>
      </c>
      <c r="D20" s="27"/>
    </row>
    <row r="21" spans="1:4" ht="24" customHeight="1" x14ac:dyDescent="0.2">
      <c r="A21" s="14" t="s">
        <v>96</v>
      </c>
      <c r="B21" s="14" t="s">
        <v>98</v>
      </c>
      <c r="C21" s="15" t="s">
        <v>86</v>
      </c>
      <c r="D21" s="27"/>
    </row>
    <row r="22" spans="1:4" ht="24" customHeight="1" x14ac:dyDescent="0.2">
      <c r="A22" s="14" t="s">
        <v>99</v>
      </c>
      <c r="B22" s="14" t="s">
        <v>101</v>
      </c>
      <c r="C22" s="15" t="s">
        <v>86</v>
      </c>
      <c r="D22" s="27"/>
    </row>
    <row r="23" spans="1:4" ht="24" customHeight="1" x14ac:dyDescent="0.2">
      <c r="A23" s="14" t="s">
        <v>102</v>
      </c>
      <c r="B23" s="14" t="s">
        <v>104</v>
      </c>
      <c r="C23" s="15" t="s">
        <v>64</v>
      </c>
      <c r="D23" s="27"/>
    </row>
    <row r="24" spans="1:4" ht="36" customHeight="1" x14ac:dyDescent="0.2">
      <c r="A24" s="14" t="s">
        <v>105</v>
      </c>
      <c r="B24" s="14" t="s">
        <v>107</v>
      </c>
      <c r="C24" s="15" t="s">
        <v>64</v>
      </c>
      <c r="D24" s="27"/>
    </row>
    <row r="25" spans="1:4" ht="24" customHeight="1" x14ac:dyDescent="0.2">
      <c r="A25" s="9" t="s">
        <v>108</v>
      </c>
      <c r="B25" s="9" t="s">
        <v>109</v>
      </c>
      <c r="C25" s="9"/>
      <c r="D25" s="27"/>
    </row>
    <row r="26" spans="1:4" ht="24" customHeight="1" x14ac:dyDescent="0.2">
      <c r="A26" s="9" t="s">
        <v>110</v>
      </c>
      <c r="B26" s="9" t="s">
        <v>111</v>
      </c>
      <c r="C26" s="9"/>
      <c r="D26" s="27"/>
    </row>
    <row r="27" spans="1:4" ht="36" customHeight="1" x14ac:dyDescent="0.2">
      <c r="A27" s="14" t="s">
        <v>112</v>
      </c>
      <c r="B27" s="14" t="s">
        <v>114</v>
      </c>
      <c r="C27" s="15" t="s">
        <v>52</v>
      </c>
      <c r="D27" s="27"/>
    </row>
    <row r="28" spans="1:4" ht="48" customHeight="1" x14ac:dyDescent="0.2">
      <c r="A28" s="14" t="s">
        <v>115</v>
      </c>
      <c r="B28" s="14" t="s">
        <v>117</v>
      </c>
      <c r="C28" s="15" t="s">
        <v>52</v>
      </c>
      <c r="D28" s="27"/>
    </row>
    <row r="29" spans="1:4" ht="36" customHeight="1" x14ac:dyDescent="0.2">
      <c r="A29" s="14" t="s">
        <v>118</v>
      </c>
      <c r="B29" s="14" t="s">
        <v>120</v>
      </c>
      <c r="C29" s="15" t="s">
        <v>52</v>
      </c>
      <c r="D29" s="27"/>
    </row>
    <row r="30" spans="1:4" ht="48" customHeight="1" x14ac:dyDescent="0.2">
      <c r="A30" s="14" t="s">
        <v>121</v>
      </c>
      <c r="B30" s="14" t="s">
        <v>123</v>
      </c>
      <c r="C30" s="15" t="s">
        <v>86</v>
      </c>
      <c r="D30" s="28"/>
    </row>
    <row r="31" spans="1:4" ht="48" customHeight="1" x14ac:dyDescent="0.2">
      <c r="A31" s="14" t="s">
        <v>124</v>
      </c>
      <c r="B31" s="14" t="s">
        <v>126</v>
      </c>
      <c r="C31" s="15" t="s">
        <v>86</v>
      </c>
      <c r="D31" s="27"/>
    </row>
    <row r="32" spans="1:4" ht="36" customHeight="1" x14ac:dyDescent="0.2">
      <c r="A32" s="14" t="s">
        <v>127</v>
      </c>
      <c r="B32" s="14" t="s">
        <v>107</v>
      </c>
      <c r="C32" s="15" t="s">
        <v>64</v>
      </c>
      <c r="D32" s="27"/>
    </row>
    <row r="33" spans="1:11" ht="48" customHeight="1" x14ac:dyDescent="0.2">
      <c r="A33" s="14" t="s">
        <v>128</v>
      </c>
      <c r="B33" s="14" t="s">
        <v>130</v>
      </c>
      <c r="C33" s="15" t="s">
        <v>86</v>
      </c>
      <c r="D33" s="27"/>
    </row>
    <row r="34" spans="1:11" ht="48" customHeight="1" x14ac:dyDescent="0.2">
      <c r="A34" s="14" t="s">
        <v>131</v>
      </c>
      <c r="B34" s="14" t="s">
        <v>133</v>
      </c>
      <c r="C34" s="15" t="s">
        <v>86</v>
      </c>
      <c r="D34" s="27"/>
    </row>
    <row r="35" spans="1:11" ht="48" customHeight="1" x14ac:dyDescent="0.2">
      <c r="A35" s="14" t="s">
        <v>134</v>
      </c>
      <c r="B35" s="14" t="s">
        <v>136</v>
      </c>
      <c r="C35" s="15" t="s">
        <v>86</v>
      </c>
      <c r="D35" s="27"/>
    </row>
    <row r="36" spans="1:11" ht="48" customHeight="1" x14ac:dyDescent="0.2">
      <c r="A36" s="14" t="s">
        <v>137</v>
      </c>
      <c r="B36" s="14" t="s">
        <v>139</v>
      </c>
      <c r="C36" s="15" t="s">
        <v>86</v>
      </c>
      <c r="D36" s="27"/>
    </row>
    <row r="37" spans="1:11" ht="48" customHeight="1" x14ac:dyDescent="0.2">
      <c r="A37" s="14" t="s">
        <v>140</v>
      </c>
      <c r="B37" s="14" t="s">
        <v>142</v>
      </c>
      <c r="C37" s="15" t="s">
        <v>86</v>
      </c>
      <c r="D37" s="27"/>
    </row>
    <row r="38" spans="1:11" ht="48" customHeight="1" x14ac:dyDescent="0.2">
      <c r="A38" s="14" t="s">
        <v>143</v>
      </c>
      <c r="B38" s="14" t="s">
        <v>145</v>
      </c>
      <c r="C38" s="15" t="s">
        <v>86</v>
      </c>
      <c r="D38" s="28"/>
    </row>
    <row r="39" spans="1:11" ht="24" customHeight="1" x14ac:dyDescent="0.2">
      <c r="A39" s="14" t="s">
        <v>146</v>
      </c>
      <c r="B39" s="14" t="s">
        <v>104</v>
      </c>
      <c r="C39" s="15" t="s">
        <v>64</v>
      </c>
      <c r="D39" s="27"/>
    </row>
    <row r="40" spans="1:11" ht="25.5" x14ac:dyDescent="0.2">
      <c r="A40" s="14" t="s">
        <v>147</v>
      </c>
      <c r="B40" s="14" t="s">
        <v>149</v>
      </c>
      <c r="C40" s="15" t="s">
        <v>60</v>
      </c>
      <c r="D40" s="30"/>
      <c r="G40" s="1">
        <f>1.8+1.2+2.2*2+1.3+0.9+3.1+3.95+1.2+1.15+ 2.75+ 2.1+ 1*2+ 1.3+2.2+2+2.8+1.2+1.1+1+1.6+ 1.5+ 1.15+ 1*3+ 2.25+2.55+1.5+ 4*2+ 3.4+2.1+3+ 2.6+1.3+1.2+5.17+2.92+2.8</f>
        <v>83.49</v>
      </c>
    </row>
    <row r="41" spans="1:11" ht="25.5" x14ac:dyDescent="0.2">
      <c r="A41" s="14" t="s">
        <v>150</v>
      </c>
      <c r="B41" s="14" t="s">
        <v>152</v>
      </c>
      <c r="C41" s="15" t="s">
        <v>60</v>
      </c>
      <c r="D41" s="30"/>
      <c r="F41" s="1">
        <f>0.9*3+3.1+3.95+1.15+1+0.95+1*2+ 1.3+2.2+2+1.1+1.6+1.5+1*3+ 2.25+1.3+4+2.2+2.3+2.1+3+2.6+5.17+2.92+2.8</f>
        <v>58.190000000000005</v>
      </c>
      <c r="G41" s="1">
        <f>G40-E40</f>
        <v>83.49</v>
      </c>
      <c r="H41" s="1">
        <f>G41+F41-E41</f>
        <v>141.68</v>
      </c>
    </row>
    <row r="42" spans="1:11" ht="48" customHeight="1" x14ac:dyDescent="0.2">
      <c r="A42" s="14" t="s">
        <v>153</v>
      </c>
      <c r="B42" s="14" t="s">
        <v>155</v>
      </c>
      <c r="C42" s="15" t="s">
        <v>52</v>
      </c>
      <c r="D42" s="27"/>
    </row>
    <row r="43" spans="1:11" ht="24" customHeight="1" x14ac:dyDescent="0.2">
      <c r="A43" s="9" t="s">
        <v>156</v>
      </c>
      <c r="B43" s="9" t="s">
        <v>157</v>
      </c>
      <c r="C43" s="9"/>
      <c r="D43" s="27"/>
    </row>
    <row r="44" spans="1:11" ht="24" customHeight="1" x14ac:dyDescent="0.2">
      <c r="A44" s="9" t="s">
        <v>158</v>
      </c>
      <c r="B44" s="9" t="s">
        <v>159</v>
      </c>
      <c r="C44" s="9"/>
      <c r="D44" s="27"/>
    </row>
    <row r="45" spans="1:11" ht="38.25" x14ac:dyDescent="0.2">
      <c r="A45" s="14" t="s">
        <v>160</v>
      </c>
      <c r="B45" s="14" t="s">
        <v>162</v>
      </c>
      <c r="C45" s="15" t="s">
        <v>52</v>
      </c>
      <c r="D45" s="27"/>
    </row>
    <row r="46" spans="1:11" ht="24" customHeight="1" x14ac:dyDescent="0.2">
      <c r="A46" s="9" t="s">
        <v>163</v>
      </c>
      <c r="B46" s="9" t="s">
        <v>164</v>
      </c>
      <c r="C46" s="9"/>
      <c r="D46" s="27"/>
    </row>
    <row r="47" spans="1:11" ht="51" x14ac:dyDescent="0.2">
      <c r="A47" s="14" t="s">
        <v>165</v>
      </c>
      <c r="B47" s="14" t="s">
        <v>167</v>
      </c>
      <c r="C47" s="15" t="s">
        <v>52</v>
      </c>
      <c r="D47" s="31"/>
      <c r="F47" s="1">
        <f>(1.6+2.67+1.54+2.8+0.35+4.23+3.87+2.2+2.17+ 2.6+ 2.2+1.3+2.24*2+2.97+3.95+4.65+2.52+2.8+2.75+1.5+3.65+2.1+4.5+3.9+ 1.47+ 3.1+ 4.9+2+2.27+2.23+5.1+0.66+2.23+1.96+0.9+1.62+4.62+2.4+ 3.65+ 2.2+ 3.43+2.25+2.55+1.43+1.5+4+2.52+1.46+1.45+4+3.4*2+ 2.5+1.54+1.44+ 3.9+ 2.08+1.5+1.85+3*2+ 2.95+2.85+5.17*2+ 2.92+2.8)*2.85</f>
        <v>520.60950000000003</v>
      </c>
      <c r="G47" s="1">
        <f>2.8*0.8</f>
        <v>2.2399999999999998</v>
      </c>
      <c r="H47" s="1">
        <f>G47+F47</f>
        <v>522.84950000000003</v>
      </c>
      <c r="I47" s="1">
        <f>0.88*2.2+0.9*2.2+ 0.85*0.65+ 0.7*1+ 1*2.2+ 0.67*0.7+ 1*2.2*2+ 0.67*0.7+ 0.68*1+ 2.5*0.68+ 0.62*0.98 + 0.85*0.68+ 0.63*1+ 0.85*2.2+ 0.76*1+ 1.06*2.2+ 0.85*0.7+ 0.95*0.7+ 1.15*2.2+0.7*0.65+ 0.65*0.7+ 1.72*1.7+ 1.87*1.7+ 1.3*1.3+ 0.65*0.7+ 0.9*2.2*2+ 1.26*1.26*2+ 0.88*2.2+ 0.63*0.7+ 0.62*0.7+1.25*1.3+ 1.5*2.2+ 1.22*1.3+ 1.27*1.3+ 0.95*2.26+ 0.87*2.2+ 1.55*0.68+ 1.7*1.3+ 0.9*2.2+ 1.22*1.3+ 1.86*2.2+ 1.1*0.85+ 0.68*0.85+ 0.68*0.7+ 0.85*0.7+ 0.98*2.2+ 1.8*1.7+ 1.86*1.7+ 1.46*2.2+ 1.89*1.65+ 1.85*1.65</f>
        <v>88.248300000000015</v>
      </c>
      <c r="J47" s="1">
        <f>1.45*105</f>
        <v>152.25</v>
      </c>
      <c r="K47" s="1">
        <f>(3.2*2+3.4*2)*2.2</f>
        <v>29.04</v>
      </c>
    </row>
    <row r="48" spans="1:11" ht="36" customHeight="1" x14ac:dyDescent="0.2">
      <c r="A48" s="14" t="s">
        <v>168</v>
      </c>
      <c r="B48" s="14" t="s">
        <v>170</v>
      </c>
      <c r="C48" s="15" t="s">
        <v>52</v>
      </c>
      <c r="D48" s="27"/>
    </row>
    <row r="49" spans="1:7" ht="72" customHeight="1" x14ac:dyDescent="0.2">
      <c r="A49" s="14" t="s">
        <v>171</v>
      </c>
      <c r="B49" s="14" t="s">
        <v>174</v>
      </c>
      <c r="C49" s="15" t="s">
        <v>60</v>
      </c>
      <c r="D49" s="27" t="s">
        <v>679</v>
      </c>
      <c r="E49" s="1">
        <v>24.330000000000002</v>
      </c>
    </row>
    <row r="50" spans="1:7" ht="24" customHeight="1" x14ac:dyDescent="0.2">
      <c r="A50" s="9" t="s">
        <v>175</v>
      </c>
      <c r="B50" s="9" t="s">
        <v>176</v>
      </c>
      <c r="C50" s="9"/>
      <c r="D50" s="27"/>
    </row>
    <row r="51" spans="1:7" ht="24" customHeight="1" x14ac:dyDescent="0.2">
      <c r="A51" s="9" t="s">
        <v>177</v>
      </c>
      <c r="B51" s="9" t="s">
        <v>178</v>
      </c>
      <c r="C51" s="9"/>
      <c r="D51" s="27"/>
    </row>
    <row r="52" spans="1:7" ht="60" customHeight="1" x14ac:dyDescent="0.2">
      <c r="A52" s="14" t="s">
        <v>179</v>
      </c>
      <c r="B52" s="14" t="s">
        <v>181</v>
      </c>
      <c r="C52" s="15" t="s">
        <v>182</v>
      </c>
      <c r="D52" s="27"/>
    </row>
    <row r="53" spans="1:7" ht="24" customHeight="1" x14ac:dyDescent="0.2">
      <c r="A53" s="9" t="s">
        <v>183</v>
      </c>
      <c r="B53" s="9" t="s">
        <v>184</v>
      </c>
      <c r="C53" s="9"/>
      <c r="D53" s="27"/>
    </row>
    <row r="54" spans="1:7" ht="36" customHeight="1" x14ac:dyDescent="0.2">
      <c r="A54" s="14" t="s">
        <v>185</v>
      </c>
      <c r="B54" s="14" t="s">
        <v>187</v>
      </c>
      <c r="C54" s="15" t="s">
        <v>52</v>
      </c>
      <c r="D54" s="27"/>
    </row>
    <row r="55" spans="1:7" ht="24" customHeight="1" x14ac:dyDescent="0.2">
      <c r="A55" s="9" t="s">
        <v>188</v>
      </c>
      <c r="B55" s="9" t="s">
        <v>189</v>
      </c>
      <c r="C55" s="9"/>
      <c r="D55" s="27"/>
    </row>
    <row r="56" spans="1:7" ht="48" customHeight="1" x14ac:dyDescent="0.2">
      <c r="A56" s="14" t="s">
        <v>190</v>
      </c>
      <c r="B56" s="14" t="s">
        <v>192</v>
      </c>
      <c r="C56" s="15" t="s">
        <v>52</v>
      </c>
      <c r="D56" s="27"/>
    </row>
    <row r="57" spans="1:7" ht="48" customHeight="1" x14ac:dyDescent="0.2">
      <c r="A57" s="14" t="s">
        <v>193</v>
      </c>
      <c r="B57" s="14" t="s">
        <v>195</v>
      </c>
      <c r="C57" s="15" t="s">
        <v>52</v>
      </c>
      <c r="D57" s="27"/>
    </row>
    <row r="58" spans="1:7" ht="24" customHeight="1" x14ac:dyDescent="0.2">
      <c r="A58" s="9" t="s">
        <v>196</v>
      </c>
      <c r="B58" s="9" t="s">
        <v>197</v>
      </c>
      <c r="C58" s="9"/>
      <c r="D58" s="27"/>
    </row>
    <row r="59" spans="1:7" ht="36" customHeight="1" x14ac:dyDescent="0.2">
      <c r="A59" s="14" t="s">
        <v>198</v>
      </c>
      <c r="B59" s="14" t="s">
        <v>200</v>
      </c>
      <c r="C59" s="15" t="s">
        <v>52</v>
      </c>
      <c r="D59" s="27"/>
    </row>
    <row r="60" spans="1:7" ht="48" customHeight="1" x14ac:dyDescent="0.2">
      <c r="A60" s="14" t="s">
        <v>201</v>
      </c>
      <c r="B60" s="14" t="s">
        <v>203</v>
      </c>
      <c r="C60" s="15" t="s">
        <v>60</v>
      </c>
      <c r="D60" s="27"/>
    </row>
    <row r="61" spans="1:7" ht="36" customHeight="1" x14ac:dyDescent="0.2">
      <c r="A61" s="14" t="s">
        <v>204</v>
      </c>
      <c r="B61" s="14" t="s">
        <v>206</v>
      </c>
      <c r="C61" s="15" t="s">
        <v>60</v>
      </c>
      <c r="D61" s="27"/>
    </row>
    <row r="62" spans="1:7" ht="48" customHeight="1" x14ac:dyDescent="0.2">
      <c r="A62" s="14" t="s">
        <v>207</v>
      </c>
      <c r="B62" s="14" t="s">
        <v>209</v>
      </c>
      <c r="C62" s="15" t="s">
        <v>52</v>
      </c>
      <c r="D62" s="27"/>
    </row>
    <row r="63" spans="1:7" ht="24" customHeight="1" x14ac:dyDescent="0.2">
      <c r="A63" s="9" t="s">
        <v>210</v>
      </c>
      <c r="B63" s="9" t="s">
        <v>211</v>
      </c>
      <c r="C63" s="9"/>
      <c r="D63" s="27"/>
    </row>
    <row r="64" spans="1:7" ht="36" customHeight="1" x14ac:dyDescent="0.2">
      <c r="A64" s="14" t="s">
        <v>212</v>
      </c>
      <c r="B64" s="14" t="s">
        <v>214</v>
      </c>
      <c r="C64" s="15" t="s">
        <v>52</v>
      </c>
      <c r="D64" s="27" t="s">
        <v>680</v>
      </c>
      <c r="E64" s="1">
        <v>17</v>
      </c>
      <c r="G64" s="1">
        <f>5*0.4</f>
        <v>2</v>
      </c>
    </row>
    <row r="65" spans="1:9" ht="42" customHeight="1" x14ac:dyDescent="0.2">
      <c r="A65" s="14" t="s">
        <v>215</v>
      </c>
      <c r="B65" s="14" t="s">
        <v>217</v>
      </c>
      <c r="C65" s="15" t="s">
        <v>52</v>
      </c>
      <c r="D65" s="28"/>
      <c r="F65" s="1">
        <f>35.38*2+1.17+35.38-2.78+19.52*2+19.52-2.56-3.37+8.55+11.9*5+2.21+2.18+4.54+1.61+13.06*3+4.67+3.46+2.25</f>
        <v>285.31</v>
      </c>
      <c r="G65" s="1">
        <f>F65*(0.15+0.3+0.3)</f>
        <v>213.98250000000002</v>
      </c>
    </row>
    <row r="66" spans="1:9" ht="24" customHeight="1" x14ac:dyDescent="0.2">
      <c r="A66" s="9" t="s">
        <v>218</v>
      </c>
      <c r="B66" s="9" t="s">
        <v>219</v>
      </c>
      <c r="C66" s="9"/>
      <c r="D66" s="27"/>
      <c r="F66" s="1" t="s">
        <v>582</v>
      </c>
      <c r="G66" s="1" t="s">
        <v>583</v>
      </c>
    </row>
    <row r="67" spans="1:9" ht="48" customHeight="1" x14ac:dyDescent="0.2">
      <c r="A67" s="14" t="s">
        <v>220</v>
      </c>
      <c r="B67" s="14" t="s">
        <v>222</v>
      </c>
      <c r="C67" s="15" t="s">
        <v>52</v>
      </c>
      <c r="F67" s="1">
        <v>434.6</v>
      </c>
      <c r="G67" s="1">
        <f>E47</f>
        <v>0</v>
      </c>
      <c r="H67" s="1">
        <f>(F67)*2+G67</f>
        <v>869.2</v>
      </c>
      <c r="I67" s="1">
        <f>F67*2</f>
        <v>869.2</v>
      </c>
    </row>
    <row r="68" spans="1:9" ht="48" customHeight="1" x14ac:dyDescent="0.2">
      <c r="A68" s="14" t="s">
        <v>223</v>
      </c>
      <c r="B68" s="14" t="s">
        <v>225</v>
      </c>
      <c r="C68" s="15" t="s">
        <v>52</v>
      </c>
      <c r="D68" s="28"/>
    </row>
    <row r="69" spans="1:9" ht="48" customHeight="1" x14ac:dyDescent="0.2">
      <c r="A69" s="14" t="s">
        <v>226</v>
      </c>
      <c r="B69" s="14" t="s">
        <v>228</v>
      </c>
      <c r="C69" s="15" t="s">
        <v>52</v>
      </c>
      <c r="D69" s="27"/>
    </row>
    <row r="70" spans="1:9" ht="60" customHeight="1" x14ac:dyDescent="0.2">
      <c r="A70" s="14" t="s">
        <v>229</v>
      </c>
      <c r="B70" s="14" t="s">
        <v>231</v>
      </c>
      <c r="C70" s="15" t="s">
        <v>52</v>
      </c>
      <c r="D70" s="27"/>
    </row>
    <row r="71" spans="1:9" ht="60" customHeight="1" x14ac:dyDescent="0.2">
      <c r="A71" s="14" t="s">
        <v>232</v>
      </c>
      <c r="B71" s="14" t="s">
        <v>234</v>
      </c>
      <c r="C71" s="15" t="s">
        <v>52</v>
      </c>
      <c r="D71" s="28"/>
      <c r="F71" s="1">
        <f>869.2-470.96</f>
        <v>398.24000000000007</v>
      </c>
    </row>
    <row r="72" spans="1:9" ht="48" customHeight="1" x14ac:dyDescent="0.2">
      <c r="A72" s="14" t="s">
        <v>235</v>
      </c>
      <c r="B72" s="14" t="s">
        <v>237</v>
      </c>
      <c r="C72" s="15" t="s">
        <v>52</v>
      </c>
      <c r="D72" s="27"/>
    </row>
    <row r="73" spans="1:9" ht="63.75" x14ac:dyDescent="0.2">
      <c r="A73" s="14" t="s">
        <v>238</v>
      </c>
      <c r="B73" s="14" t="s">
        <v>240</v>
      </c>
      <c r="C73" s="15" t="s">
        <v>52</v>
      </c>
      <c r="D73" s="28"/>
    </row>
    <row r="74" spans="1:9" ht="63.75" x14ac:dyDescent="0.2">
      <c r="A74" s="14" t="s">
        <v>238</v>
      </c>
      <c r="B74" s="14" t="s">
        <v>240</v>
      </c>
      <c r="C74" s="15" t="s">
        <v>52</v>
      </c>
      <c r="D74" s="27"/>
    </row>
    <row r="75" spans="1:9" ht="51" x14ac:dyDescent="0.2">
      <c r="A75" s="14" t="s">
        <v>241</v>
      </c>
      <c r="B75" s="14" t="s">
        <v>243</v>
      </c>
      <c r="C75" s="15" t="s">
        <v>52</v>
      </c>
      <c r="D75" s="28"/>
      <c r="F75" s="1">
        <f>(10.4+2.6+2.05+2.55+2.15+6.95+4.62+3.92+2+3.55+2.75+1.95+2.25+1.9+2.35+ 1.9*2+ 2.38*2+ 2.6+3.85+3.1+3.15+3.1+6.5+2.2+4.15+2.1+ 2.2)*2.61</f>
        <v>244.035</v>
      </c>
      <c r="G75" s="1">
        <f>0.6*0.6*20 + 0.9*2.1+ 0.75*2.1*2+ 0.8*2.1*6 + 1*0.6*2</f>
        <v>23.52</v>
      </c>
    </row>
    <row r="76" spans="1:9" ht="24" customHeight="1" x14ac:dyDescent="0.2">
      <c r="A76" s="9" t="s">
        <v>244</v>
      </c>
      <c r="B76" s="9" t="s">
        <v>245</v>
      </c>
      <c r="C76" s="9"/>
      <c r="D76" s="27"/>
    </row>
    <row r="77" spans="1:9" ht="36" customHeight="1" x14ac:dyDescent="0.2">
      <c r="A77" s="14" t="s">
        <v>246</v>
      </c>
      <c r="B77" s="14" t="s">
        <v>248</v>
      </c>
      <c r="C77" s="15" t="s">
        <v>52</v>
      </c>
      <c r="D77" s="27"/>
    </row>
    <row r="78" spans="1:9" ht="36" customHeight="1" x14ac:dyDescent="0.2">
      <c r="A78" s="14" t="s">
        <v>249</v>
      </c>
      <c r="B78" s="14" t="s">
        <v>251</v>
      </c>
      <c r="C78" s="15" t="s">
        <v>52</v>
      </c>
      <c r="D78" s="27"/>
    </row>
    <row r="79" spans="1:9" x14ac:dyDescent="0.2">
      <c r="A79" s="14" t="s">
        <v>252</v>
      </c>
      <c r="B79" s="14" t="s">
        <v>254</v>
      </c>
      <c r="C79" s="15" t="s">
        <v>52</v>
      </c>
      <c r="D79" s="28"/>
    </row>
    <row r="80" spans="1:9" ht="24" customHeight="1" x14ac:dyDescent="0.2">
      <c r="A80" s="14" t="s">
        <v>255</v>
      </c>
      <c r="B80" s="14" t="s">
        <v>257</v>
      </c>
      <c r="C80" s="15" t="s">
        <v>60</v>
      </c>
      <c r="D80" s="27"/>
    </row>
    <row r="81" spans="1:4" ht="36" customHeight="1" x14ac:dyDescent="0.2">
      <c r="A81" s="14" t="s">
        <v>258</v>
      </c>
      <c r="B81" s="14" t="s">
        <v>260</v>
      </c>
      <c r="C81" s="15" t="s">
        <v>52</v>
      </c>
      <c r="D81" s="27"/>
    </row>
    <row r="82" spans="1:4" ht="36" customHeight="1" x14ac:dyDescent="0.2">
      <c r="A82" s="14" t="s">
        <v>261</v>
      </c>
      <c r="B82" s="14" t="s">
        <v>263</v>
      </c>
      <c r="C82" s="15" t="s">
        <v>64</v>
      </c>
      <c r="D82" s="27"/>
    </row>
    <row r="83" spans="1:4" ht="36" customHeight="1" x14ac:dyDescent="0.2">
      <c r="A83" s="14" t="s">
        <v>264</v>
      </c>
      <c r="B83" s="14" t="s">
        <v>266</v>
      </c>
      <c r="C83" s="15" t="s">
        <v>52</v>
      </c>
      <c r="D83" s="27"/>
    </row>
    <row r="84" spans="1:4" ht="25.5" x14ac:dyDescent="0.2">
      <c r="A84" s="14" t="s">
        <v>267</v>
      </c>
      <c r="B84" s="14" t="s">
        <v>269</v>
      </c>
      <c r="C84" s="15" t="s">
        <v>52</v>
      </c>
      <c r="D84" s="28"/>
    </row>
    <row r="85" spans="1:4" ht="24" customHeight="1" x14ac:dyDescent="0.2">
      <c r="A85" s="14" t="s">
        <v>270</v>
      </c>
      <c r="B85" s="14" t="s">
        <v>272</v>
      </c>
      <c r="C85" s="15" t="s">
        <v>60</v>
      </c>
      <c r="D85" s="27"/>
    </row>
    <row r="86" spans="1:4" ht="24" customHeight="1" x14ac:dyDescent="0.2">
      <c r="A86" s="14" t="s">
        <v>273</v>
      </c>
      <c r="B86" s="14" t="s">
        <v>275</v>
      </c>
      <c r="C86" s="15" t="s">
        <v>52</v>
      </c>
      <c r="D86" s="27"/>
    </row>
    <row r="87" spans="1:4" ht="24" customHeight="1" x14ac:dyDescent="0.2">
      <c r="A87" s="9" t="s">
        <v>276</v>
      </c>
      <c r="B87" s="9" t="s">
        <v>277</v>
      </c>
      <c r="C87" s="9"/>
      <c r="D87" s="27"/>
    </row>
    <row r="88" spans="1:4" ht="24" customHeight="1" x14ac:dyDescent="0.2">
      <c r="A88" s="14" t="s">
        <v>278</v>
      </c>
      <c r="B88" s="14" t="s">
        <v>280</v>
      </c>
      <c r="C88" s="15" t="s">
        <v>60</v>
      </c>
      <c r="D88" s="27"/>
    </row>
    <row r="89" spans="1:4" ht="24" customHeight="1" x14ac:dyDescent="0.2">
      <c r="A89" s="14" t="s">
        <v>281</v>
      </c>
      <c r="B89" s="14" t="s">
        <v>283</v>
      </c>
      <c r="C89" s="15" t="s">
        <v>60</v>
      </c>
      <c r="D89" s="27"/>
    </row>
    <row r="90" spans="1:4" ht="36" customHeight="1" x14ac:dyDescent="0.2">
      <c r="A90" s="14" t="s">
        <v>284</v>
      </c>
      <c r="B90" s="14" t="s">
        <v>286</v>
      </c>
      <c r="C90" s="15" t="s">
        <v>60</v>
      </c>
      <c r="D90" s="27"/>
    </row>
    <row r="91" spans="1:4" ht="24" customHeight="1" x14ac:dyDescent="0.2">
      <c r="A91" s="9" t="s">
        <v>287</v>
      </c>
      <c r="B91" s="9" t="s">
        <v>288</v>
      </c>
      <c r="C91" s="9"/>
      <c r="D91" s="27"/>
    </row>
    <row r="92" spans="1:4" ht="24" customHeight="1" x14ac:dyDescent="0.2">
      <c r="A92" s="14" t="s">
        <v>289</v>
      </c>
      <c r="B92" s="14" t="s">
        <v>291</v>
      </c>
      <c r="C92" s="15" t="s">
        <v>52</v>
      </c>
      <c r="D92" s="27"/>
    </row>
    <row r="93" spans="1:4" ht="24" customHeight="1" x14ac:dyDescent="0.2">
      <c r="A93" s="14" t="s">
        <v>292</v>
      </c>
      <c r="B93" s="14" t="s">
        <v>294</v>
      </c>
      <c r="C93" s="15" t="s">
        <v>52</v>
      </c>
      <c r="D93" s="27"/>
    </row>
    <row r="94" spans="1:4" ht="24" customHeight="1" x14ac:dyDescent="0.2">
      <c r="A94" s="14" t="s">
        <v>295</v>
      </c>
      <c r="B94" s="14" t="s">
        <v>297</v>
      </c>
      <c r="C94" s="15" t="s">
        <v>52</v>
      </c>
      <c r="D94" s="27"/>
    </row>
    <row r="95" spans="1:4" ht="24" customHeight="1" x14ac:dyDescent="0.2">
      <c r="A95" s="14" t="s">
        <v>298</v>
      </c>
      <c r="B95" s="14" t="s">
        <v>300</v>
      </c>
      <c r="C95" s="15" t="s">
        <v>52</v>
      </c>
      <c r="D95" s="27"/>
    </row>
    <row r="96" spans="1:4" ht="24" customHeight="1" x14ac:dyDescent="0.2">
      <c r="A96" s="14" t="s">
        <v>301</v>
      </c>
      <c r="B96" s="14" t="s">
        <v>303</v>
      </c>
      <c r="C96" s="15" t="s">
        <v>52</v>
      </c>
      <c r="D96" s="27"/>
    </row>
    <row r="97" spans="1:6" ht="48" customHeight="1" x14ac:dyDescent="0.2">
      <c r="A97" s="14" t="s">
        <v>304</v>
      </c>
      <c r="B97" s="14" t="s">
        <v>306</v>
      </c>
      <c r="C97" s="15" t="s">
        <v>52</v>
      </c>
      <c r="D97" s="27"/>
    </row>
    <row r="98" spans="1:6" ht="24" customHeight="1" x14ac:dyDescent="0.2">
      <c r="A98" s="9" t="s">
        <v>307</v>
      </c>
      <c r="B98" s="9" t="s">
        <v>308</v>
      </c>
      <c r="C98" s="9"/>
      <c r="D98" s="27"/>
    </row>
    <row r="99" spans="1:6" ht="25.5" x14ac:dyDescent="0.2">
      <c r="A99" s="14" t="s">
        <v>309</v>
      </c>
      <c r="B99" s="14" t="s">
        <v>311</v>
      </c>
      <c r="C99" s="15" t="s">
        <v>182</v>
      </c>
      <c r="D99" s="27"/>
    </row>
    <row r="100" spans="1:6" ht="25.5" x14ac:dyDescent="0.2">
      <c r="A100" s="14" t="s">
        <v>312</v>
      </c>
      <c r="B100" s="14" t="s">
        <v>314</v>
      </c>
      <c r="C100" s="15" t="s">
        <v>182</v>
      </c>
      <c r="D100" s="27" t="s">
        <v>659</v>
      </c>
      <c r="E100" s="1">
        <v>1</v>
      </c>
      <c r="F100" s="1">
        <f>14*4+1</f>
        <v>57</v>
      </c>
    </row>
    <row r="101" spans="1:6" ht="24" customHeight="1" x14ac:dyDescent="0.2">
      <c r="A101" s="14" t="s">
        <v>315</v>
      </c>
      <c r="B101" s="14" t="s">
        <v>317</v>
      </c>
      <c r="C101" s="15" t="s">
        <v>182</v>
      </c>
      <c r="D101" s="27" t="s">
        <v>681</v>
      </c>
      <c r="E101" s="1">
        <v>20</v>
      </c>
    </row>
    <row r="102" spans="1:6" ht="36" customHeight="1" x14ac:dyDescent="0.2">
      <c r="A102" s="14" t="s">
        <v>318</v>
      </c>
      <c r="B102" s="14" t="s">
        <v>320</v>
      </c>
      <c r="C102" s="15" t="s">
        <v>182</v>
      </c>
      <c r="D102" s="27"/>
    </row>
    <row r="103" spans="1:6" ht="36" customHeight="1" x14ac:dyDescent="0.2">
      <c r="A103" s="14" t="s">
        <v>321</v>
      </c>
      <c r="B103" s="14" t="s">
        <v>323</v>
      </c>
      <c r="C103" s="15" t="s">
        <v>182</v>
      </c>
      <c r="D103" s="27"/>
      <c r="F103" s="1">
        <f>18*4</f>
        <v>72</v>
      </c>
    </row>
    <row r="104" spans="1:6" ht="36" customHeight="1" x14ac:dyDescent="0.2">
      <c r="A104" s="14" t="s">
        <v>324</v>
      </c>
      <c r="B104" s="14" t="s">
        <v>326</v>
      </c>
      <c r="C104" s="15" t="s">
        <v>182</v>
      </c>
      <c r="D104" s="27"/>
    </row>
    <row r="105" spans="1:6" ht="36" customHeight="1" x14ac:dyDescent="0.2">
      <c r="A105" s="14" t="s">
        <v>327</v>
      </c>
      <c r="B105" s="14" t="s">
        <v>329</v>
      </c>
      <c r="C105" s="15" t="s">
        <v>182</v>
      </c>
      <c r="D105" s="27"/>
    </row>
    <row r="106" spans="1:6" ht="36" customHeight="1" x14ac:dyDescent="0.2">
      <c r="A106" s="14" t="s">
        <v>330</v>
      </c>
      <c r="B106" s="14" t="s">
        <v>332</v>
      </c>
      <c r="C106" s="15" t="s">
        <v>182</v>
      </c>
      <c r="D106" s="27"/>
    </row>
    <row r="107" spans="1:6" ht="36" customHeight="1" x14ac:dyDescent="0.2">
      <c r="A107" s="14" t="s">
        <v>333</v>
      </c>
      <c r="B107" s="14" t="s">
        <v>335</v>
      </c>
      <c r="C107" s="15" t="s">
        <v>182</v>
      </c>
      <c r="D107" s="27"/>
    </row>
    <row r="108" spans="1:6" ht="48" customHeight="1" x14ac:dyDescent="0.2">
      <c r="A108" s="14" t="s">
        <v>336</v>
      </c>
      <c r="B108" s="14" t="s">
        <v>338</v>
      </c>
      <c r="C108" s="15" t="s">
        <v>182</v>
      </c>
      <c r="D108" s="27" t="s">
        <v>666</v>
      </c>
      <c r="E108" s="1">
        <v>3</v>
      </c>
    </row>
    <row r="109" spans="1:6" ht="36" customHeight="1" x14ac:dyDescent="0.2">
      <c r="A109" s="14" t="s">
        <v>339</v>
      </c>
      <c r="B109" s="14" t="s">
        <v>341</v>
      </c>
      <c r="C109" s="15" t="s">
        <v>60</v>
      </c>
      <c r="D109" s="27" t="s">
        <v>547</v>
      </c>
      <c r="E109" s="1">
        <v>31.55</v>
      </c>
    </row>
    <row r="110" spans="1:6" ht="36" customHeight="1" x14ac:dyDescent="0.2">
      <c r="A110" s="14" t="s">
        <v>342</v>
      </c>
      <c r="B110" s="14" t="s">
        <v>344</v>
      </c>
      <c r="C110" s="15" t="s">
        <v>60</v>
      </c>
      <c r="D110" s="27"/>
    </row>
    <row r="111" spans="1:6" ht="36" customHeight="1" x14ac:dyDescent="0.2">
      <c r="A111" s="14" t="s">
        <v>345</v>
      </c>
      <c r="B111" s="14" t="s">
        <v>347</v>
      </c>
      <c r="C111" s="15" t="s">
        <v>60</v>
      </c>
      <c r="D111" s="27"/>
    </row>
    <row r="112" spans="1:6" ht="36" customHeight="1" x14ac:dyDescent="0.2">
      <c r="A112" s="14" t="s">
        <v>348</v>
      </c>
      <c r="B112" s="14" t="s">
        <v>350</v>
      </c>
      <c r="C112" s="15" t="s">
        <v>60</v>
      </c>
      <c r="D112" s="27"/>
    </row>
    <row r="113" spans="1:5" ht="36" customHeight="1" x14ac:dyDescent="0.2">
      <c r="A113" s="14" t="s">
        <v>351</v>
      </c>
      <c r="B113" s="14" t="s">
        <v>353</v>
      </c>
      <c r="C113" s="15" t="s">
        <v>60</v>
      </c>
      <c r="D113" s="27"/>
    </row>
    <row r="114" spans="1:5" ht="36" customHeight="1" x14ac:dyDescent="0.2">
      <c r="A114" s="14" t="s">
        <v>354</v>
      </c>
      <c r="B114" s="14" t="s">
        <v>356</v>
      </c>
      <c r="C114" s="15" t="s">
        <v>60</v>
      </c>
      <c r="D114" s="28"/>
    </row>
    <row r="115" spans="1:5" ht="36" customHeight="1" x14ac:dyDescent="0.2">
      <c r="A115" s="14" t="s">
        <v>357</v>
      </c>
      <c r="B115" s="14" t="s">
        <v>359</v>
      </c>
      <c r="C115" s="15" t="s">
        <v>60</v>
      </c>
      <c r="D115" s="28"/>
    </row>
    <row r="116" spans="1:5" ht="36" customHeight="1" x14ac:dyDescent="0.2">
      <c r="A116" s="14" t="s">
        <v>360</v>
      </c>
      <c r="B116" s="14" t="s">
        <v>362</v>
      </c>
      <c r="C116" s="15" t="s">
        <v>60</v>
      </c>
      <c r="D116" s="28"/>
    </row>
    <row r="117" spans="1:5" ht="36" customHeight="1" x14ac:dyDescent="0.2">
      <c r="A117" s="14" t="s">
        <v>363</v>
      </c>
      <c r="B117" s="14" t="s">
        <v>365</v>
      </c>
      <c r="C117" s="15" t="s">
        <v>60</v>
      </c>
      <c r="D117" s="27"/>
    </row>
    <row r="118" spans="1:5" ht="36" customHeight="1" x14ac:dyDescent="0.2">
      <c r="A118" s="14" t="s">
        <v>366</v>
      </c>
      <c r="B118" s="14" t="s">
        <v>368</v>
      </c>
      <c r="C118" s="15" t="s">
        <v>60</v>
      </c>
      <c r="D118" s="27"/>
    </row>
    <row r="119" spans="1:5" ht="36" customHeight="1" x14ac:dyDescent="0.2">
      <c r="A119" s="14" t="s">
        <v>369</v>
      </c>
      <c r="B119" s="14" t="s">
        <v>371</v>
      </c>
      <c r="C119" s="15" t="s">
        <v>60</v>
      </c>
      <c r="D119" s="27"/>
    </row>
    <row r="120" spans="1:5" ht="36" customHeight="1" x14ac:dyDescent="0.2">
      <c r="A120" s="14" t="s">
        <v>372</v>
      </c>
      <c r="B120" s="14" t="s">
        <v>374</v>
      </c>
      <c r="C120" s="15" t="s">
        <v>60</v>
      </c>
      <c r="D120" s="27"/>
    </row>
    <row r="121" spans="1:5" ht="36" customHeight="1" x14ac:dyDescent="0.2">
      <c r="A121" s="14" t="s">
        <v>375</v>
      </c>
      <c r="B121" s="14" t="s">
        <v>377</v>
      </c>
      <c r="C121" s="15" t="s">
        <v>60</v>
      </c>
      <c r="D121" s="27" t="s">
        <v>682</v>
      </c>
      <c r="E121" s="1">
        <v>190</v>
      </c>
    </row>
    <row r="122" spans="1:5" ht="36" customHeight="1" x14ac:dyDescent="0.2">
      <c r="A122" s="14" t="s">
        <v>378</v>
      </c>
      <c r="B122" s="14" t="s">
        <v>380</v>
      </c>
      <c r="C122" s="15" t="s">
        <v>60</v>
      </c>
      <c r="D122" s="27"/>
    </row>
    <row r="123" spans="1:5" ht="36" customHeight="1" x14ac:dyDescent="0.2">
      <c r="A123" s="14" t="s">
        <v>381</v>
      </c>
      <c r="B123" s="14" t="s">
        <v>383</v>
      </c>
      <c r="C123" s="15" t="s">
        <v>60</v>
      </c>
      <c r="D123" s="27"/>
    </row>
    <row r="124" spans="1:5" ht="36" customHeight="1" x14ac:dyDescent="0.2">
      <c r="A124" s="14" t="s">
        <v>384</v>
      </c>
      <c r="B124" s="14" t="s">
        <v>386</v>
      </c>
      <c r="C124" s="15" t="s">
        <v>182</v>
      </c>
      <c r="D124" s="27"/>
    </row>
    <row r="125" spans="1:5" ht="36" customHeight="1" x14ac:dyDescent="0.2">
      <c r="A125" s="14" t="s">
        <v>387</v>
      </c>
      <c r="B125" s="14" t="s">
        <v>389</v>
      </c>
      <c r="C125" s="15" t="s">
        <v>182</v>
      </c>
      <c r="D125" s="27"/>
    </row>
    <row r="126" spans="1:5" ht="24" customHeight="1" x14ac:dyDescent="0.2">
      <c r="A126" s="14" t="s">
        <v>390</v>
      </c>
      <c r="B126" s="14" t="s">
        <v>392</v>
      </c>
      <c r="C126" s="15" t="s">
        <v>182</v>
      </c>
      <c r="D126" s="27" t="s">
        <v>683</v>
      </c>
      <c r="E126" s="1">
        <v>15</v>
      </c>
    </row>
    <row r="127" spans="1:5" ht="24" customHeight="1" x14ac:dyDescent="0.2">
      <c r="A127" s="14" t="s">
        <v>393</v>
      </c>
      <c r="B127" s="14" t="s">
        <v>395</v>
      </c>
      <c r="C127" s="15" t="s">
        <v>182</v>
      </c>
      <c r="D127" s="27" t="s">
        <v>684</v>
      </c>
      <c r="E127" s="1">
        <v>8</v>
      </c>
    </row>
    <row r="128" spans="1:5" ht="24" customHeight="1" x14ac:dyDescent="0.2">
      <c r="A128" s="14" t="s">
        <v>396</v>
      </c>
      <c r="B128" s="14" t="s">
        <v>398</v>
      </c>
      <c r="C128" s="15" t="s">
        <v>182</v>
      </c>
      <c r="D128" s="27" t="s">
        <v>659</v>
      </c>
      <c r="E128" s="1">
        <v>1</v>
      </c>
    </row>
    <row r="129" spans="1:5" ht="24" customHeight="1" x14ac:dyDescent="0.2">
      <c r="A129" s="14" t="s">
        <v>399</v>
      </c>
      <c r="B129" s="14" t="s">
        <v>401</v>
      </c>
      <c r="C129" s="15" t="s">
        <v>182</v>
      </c>
      <c r="D129" s="27" t="s">
        <v>659</v>
      </c>
      <c r="E129" s="1">
        <v>1</v>
      </c>
    </row>
    <row r="130" spans="1:5" ht="24" customHeight="1" x14ac:dyDescent="0.2">
      <c r="A130" s="14" t="s">
        <v>402</v>
      </c>
      <c r="B130" s="14" t="s">
        <v>404</v>
      </c>
      <c r="C130" s="15" t="s">
        <v>182</v>
      </c>
      <c r="D130" s="27" t="s">
        <v>667</v>
      </c>
      <c r="E130" s="1">
        <v>2</v>
      </c>
    </row>
    <row r="131" spans="1:5" ht="36" customHeight="1" x14ac:dyDescent="0.2">
      <c r="A131" s="14" t="s">
        <v>405</v>
      </c>
      <c r="B131" s="14" t="s">
        <v>407</v>
      </c>
      <c r="C131" s="15" t="s">
        <v>182</v>
      </c>
      <c r="D131" s="27"/>
    </row>
    <row r="132" spans="1:5" ht="24" customHeight="1" x14ac:dyDescent="0.2">
      <c r="A132" s="14" t="s">
        <v>408</v>
      </c>
      <c r="B132" s="14" t="s">
        <v>410</v>
      </c>
      <c r="C132" s="15" t="s">
        <v>182</v>
      </c>
      <c r="D132" s="27"/>
    </row>
    <row r="133" spans="1:5" ht="36" customHeight="1" x14ac:dyDescent="0.2">
      <c r="A133" s="14" t="s">
        <v>411</v>
      </c>
      <c r="B133" s="14" t="s">
        <v>413</v>
      </c>
      <c r="C133" s="15" t="s">
        <v>182</v>
      </c>
      <c r="D133" s="27"/>
    </row>
    <row r="134" spans="1:5" ht="36" customHeight="1" x14ac:dyDescent="0.2">
      <c r="A134" s="14" t="s">
        <v>414</v>
      </c>
      <c r="B134" s="14" t="s">
        <v>416</v>
      </c>
      <c r="C134" s="15" t="s">
        <v>182</v>
      </c>
      <c r="D134" s="27"/>
    </row>
    <row r="135" spans="1:5" ht="24" customHeight="1" x14ac:dyDescent="0.2">
      <c r="A135" s="9" t="s">
        <v>417</v>
      </c>
      <c r="B135" s="9" t="s">
        <v>418</v>
      </c>
      <c r="C135" s="9"/>
      <c r="D135" s="27"/>
    </row>
    <row r="136" spans="1:5" ht="60" customHeight="1" x14ac:dyDescent="0.2">
      <c r="A136" s="14" t="s">
        <v>419</v>
      </c>
      <c r="B136" s="14" t="s">
        <v>421</v>
      </c>
      <c r="C136" s="15" t="s">
        <v>60</v>
      </c>
      <c r="D136" s="27"/>
    </row>
    <row r="137" spans="1:5" ht="60" customHeight="1" x14ac:dyDescent="0.2">
      <c r="A137" s="14" t="s">
        <v>422</v>
      </c>
      <c r="B137" s="14" t="s">
        <v>424</v>
      </c>
      <c r="C137" s="15" t="s">
        <v>60</v>
      </c>
      <c r="D137" s="27" t="s">
        <v>685</v>
      </c>
      <c r="E137" s="1">
        <v>14.66</v>
      </c>
    </row>
    <row r="138" spans="1:5" ht="60" customHeight="1" x14ac:dyDescent="0.2">
      <c r="A138" s="14" t="s">
        <v>425</v>
      </c>
      <c r="B138" s="14" t="s">
        <v>427</v>
      </c>
      <c r="C138" s="15" t="s">
        <v>60</v>
      </c>
      <c r="D138" s="27" t="s">
        <v>685</v>
      </c>
      <c r="E138" s="1">
        <v>26.63</v>
      </c>
    </row>
    <row r="139" spans="1:5" ht="48" customHeight="1" x14ac:dyDescent="0.2">
      <c r="A139" s="14" t="s">
        <v>428</v>
      </c>
      <c r="B139" s="14" t="s">
        <v>430</v>
      </c>
      <c r="C139" s="15" t="s">
        <v>60</v>
      </c>
      <c r="D139" s="27"/>
    </row>
    <row r="140" spans="1:5" ht="24" customHeight="1" x14ac:dyDescent="0.2">
      <c r="A140" s="14" t="s">
        <v>431</v>
      </c>
      <c r="B140" s="14" t="s">
        <v>433</v>
      </c>
      <c r="C140" s="15" t="s">
        <v>182</v>
      </c>
      <c r="D140" s="27"/>
    </row>
    <row r="141" spans="1:5" ht="24" customHeight="1" x14ac:dyDescent="0.2">
      <c r="A141" s="14" t="s">
        <v>434</v>
      </c>
      <c r="B141" s="14" t="s">
        <v>436</v>
      </c>
      <c r="C141" s="15" t="s">
        <v>182</v>
      </c>
      <c r="D141" s="27"/>
    </row>
    <row r="142" spans="1:5" ht="24" customHeight="1" x14ac:dyDescent="0.2">
      <c r="A142" s="14" t="s">
        <v>437</v>
      </c>
      <c r="B142" s="14" t="s">
        <v>439</v>
      </c>
      <c r="C142" s="15" t="s">
        <v>182</v>
      </c>
      <c r="D142" s="27" t="s">
        <v>685</v>
      </c>
      <c r="E142" s="1">
        <v>1</v>
      </c>
    </row>
    <row r="143" spans="1:5" ht="24" customHeight="1" x14ac:dyDescent="0.2">
      <c r="A143" s="14" t="s">
        <v>440</v>
      </c>
      <c r="B143" s="14" t="s">
        <v>442</v>
      </c>
      <c r="C143" s="15" t="s">
        <v>182</v>
      </c>
      <c r="D143" s="27" t="s">
        <v>685</v>
      </c>
      <c r="E143" s="1">
        <v>1</v>
      </c>
    </row>
    <row r="144" spans="1:5" ht="36" customHeight="1" x14ac:dyDescent="0.2">
      <c r="A144" s="14" t="s">
        <v>443</v>
      </c>
      <c r="B144" s="14" t="s">
        <v>445</v>
      </c>
      <c r="C144" s="15" t="s">
        <v>182</v>
      </c>
      <c r="D144" s="27"/>
    </row>
    <row r="145" spans="1:5" ht="36" customHeight="1" x14ac:dyDescent="0.2">
      <c r="A145" s="14" t="s">
        <v>446</v>
      </c>
      <c r="B145" s="14" t="s">
        <v>448</v>
      </c>
      <c r="C145" s="15" t="s">
        <v>182</v>
      </c>
      <c r="D145" s="27"/>
    </row>
    <row r="146" spans="1:5" ht="36" customHeight="1" x14ac:dyDescent="0.2">
      <c r="A146" s="14" t="s">
        <v>449</v>
      </c>
      <c r="B146" s="14" t="s">
        <v>451</v>
      </c>
      <c r="C146" s="15" t="s">
        <v>182</v>
      </c>
      <c r="D146" s="27" t="s">
        <v>686</v>
      </c>
      <c r="E146" s="1">
        <v>1</v>
      </c>
    </row>
    <row r="147" spans="1:5" ht="24" customHeight="1" x14ac:dyDescent="0.2">
      <c r="A147" s="9" t="s">
        <v>452</v>
      </c>
      <c r="B147" s="9" t="s">
        <v>453</v>
      </c>
      <c r="C147" s="9"/>
      <c r="D147" s="27"/>
    </row>
    <row r="148" spans="1:5" ht="60" customHeight="1" x14ac:dyDescent="0.2">
      <c r="A148" s="14" t="s">
        <v>454</v>
      </c>
      <c r="B148" s="14" t="s">
        <v>427</v>
      </c>
      <c r="C148" s="15" t="s">
        <v>60</v>
      </c>
      <c r="D148" s="27"/>
    </row>
    <row r="149" spans="1:5" ht="60" customHeight="1" x14ac:dyDescent="0.2">
      <c r="A149" s="14" t="s">
        <v>455</v>
      </c>
      <c r="B149" s="14" t="s">
        <v>457</v>
      </c>
      <c r="C149" s="15" t="s">
        <v>60</v>
      </c>
      <c r="D149" s="27"/>
    </row>
    <row r="150" spans="1:5" ht="60" customHeight="1" x14ac:dyDescent="0.2">
      <c r="A150" s="14" t="s">
        <v>458</v>
      </c>
      <c r="B150" s="14" t="s">
        <v>460</v>
      </c>
      <c r="C150" s="15" t="s">
        <v>60</v>
      </c>
      <c r="D150" s="27"/>
    </row>
    <row r="151" spans="1:5" ht="60" customHeight="1" x14ac:dyDescent="0.2">
      <c r="A151" s="14" t="s">
        <v>461</v>
      </c>
      <c r="B151" s="14" t="s">
        <v>463</v>
      </c>
      <c r="C151" s="15" t="s">
        <v>60</v>
      </c>
      <c r="D151" s="27"/>
    </row>
    <row r="152" spans="1:5" ht="36" customHeight="1" x14ac:dyDescent="0.2">
      <c r="A152" s="14" t="s">
        <v>464</v>
      </c>
      <c r="B152" s="14" t="s">
        <v>466</v>
      </c>
      <c r="C152" s="15" t="s">
        <v>182</v>
      </c>
      <c r="D152" s="27"/>
    </row>
    <row r="153" spans="1:5" ht="36" customHeight="1" x14ac:dyDescent="0.2">
      <c r="A153" s="14" t="s">
        <v>467</v>
      </c>
      <c r="B153" s="14" t="s">
        <v>469</v>
      </c>
      <c r="C153" s="15" t="s">
        <v>182</v>
      </c>
      <c r="D153" s="27"/>
    </row>
    <row r="154" spans="1:5" ht="24" customHeight="1" x14ac:dyDescent="0.2">
      <c r="A154" s="14" t="s">
        <v>470</v>
      </c>
      <c r="B154" s="14" t="s">
        <v>472</v>
      </c>
      <c r="C154" s="15" t="s">
        <v>182</v>
      </c>
      <c r="D154" s="27"/>
    </row>
    <row r="155" spans="1:5" x14ac:dyDescent="0.2">
      <c r="A155" s="9" t="s">
        <v>473</v>
      </c>
      <c r="B155" s="9" t="s">
        <v>474</v>
      </c>
      <c r="C155" s="9"/>
      <c r="D155" s="27"/>
    </row>
    <row r="156" spans="1:5" x14ac:dyDescent="0.2">
      <c r="A156" s="9" t="s">
        <v>475</v>
      </c>
      <c r="B156" s="9" t="s">
        <v>476</v>
      </c>
      <c r="C156" s="9"/>
      <c r="D156" s="27"/>
    </row>
    <row r="157" spans="1:5" ht="36" customHeight="1" x14ac:dyDescent="0.2">
      <c r="A157" s="14" t="s">
        <v>477</v>
      </c>
      <c r="B157" s="14" t="s">
        <v>479</v>
      </c>
      <c r="C157" s="15" t="s">
        <v>182</v>
      </c>
      <c r="D157" s="27"/>
    </row>
    <row r="158" spans="1:5" ht="36" customHeight="1" x14ac:dyDescent="0.2">
      <c r="A158" s="14" t="s">
        <v>480</v>
      </c>
      <c r="B158" s="14" t="s">
        <v>482</v>
      </c>
      <c r="C158" s="15" t="s">
        <v>182</v>
      </c>
      <c r="D158" s="27"/>
    </row>
    <row r="159" spans="1:5" ht="60" customHeight="1" x14ac:dyDescent="0.2">
      <c r="A159" s="14" t="s">
        <v>483</v>
      </c>
      <c r="B159" s="14" t="s">
        <v>485</v>
      </c>
      <c r="C159" s="15" t="s">
        <v>182</v>
      </c>
      <c r="D159" s="27"/>
    </row>
    <row r="160" spans="1:5" ht="36" customHeight="1" x14ac:dyDescent="0.2">
      <c r="A160" s="14" t="s">
        <v>486</v>
      </c>
      <c r="B160" s="14" t="s">
        <v>488</v>
      </c>
      <c r="C160" s="15" t="s">
        <v>182</v>
      </c>
      <c r="D160" s="27"/>
    </row>
    <row r="161" spans="1:5" ht="24" customHeight="1" x14ac:dyDescent="0.2">
      <c r="A161" s="14" t="s">
        <v>489</v>
      </c>
      <c r="B161" s="14" t="s">
        <v>491</v>
      </c>
      <c r="C161" s="15" t="s">
        <v>182</v>
      </c>
      <c r="D161" s="27"/>
    </row>
    <row r="162" spans="1:5" ht="36" customHeight="1" x14ac:dyDescent="0.2">
      <c r="A162" s="14" t="s">
        <v>492</v>
      </c>
      <c r="B162" s="14" t="s">
        <v>494</v>
      </c>
      <c r="C162" s="15" t="s">
        <v>182</v>
      </c>
      <c r="D162" s="27" t="s">
        <v>687</v>
      </c>
      <c r="E162" s="1">
        <v>6</v>
      </c>
    </row>
    <row r="163" spans="1:5" x14ac:dyDescent="0.2">
      <c r="A163" s="9" t="s">
        <v>495</v>
      </c>
      <c r="B163" s="9" t="s">
        <v>496</v>
      </c>
      <c r="C163" s="9"/>
      <c r="D163" s="27"/>
    </row>
    <row r="164" spans="1:5" ht="24" customHeight="1" x14ac:dyDescent="0.2">
      <c r="A164" s="14" t="s">
        <v>497</v>
      </c>
      <c r="B164" s="14" t="s">
        <v>499</v>
      </c>
      <c r="C164" s="15" t="s">
        <v>182</v>
      </c>
      <c r="D164" s="27"/>
    </row>
    <row r="165" spans="1:5" ht="36" customHeight="1" x14ac:dyDescent="0.2">
      <c r="A165" s="14" t="s">
        <v>500</v>
      </c>
      <c r="B165" s="14" t="s">
        <v>482</v>
      </c>
      <c r="C165" s="15" t="s">
        <v>182</v>
      </c>
      <c r="D165" s="27"/>
    </row>
    <row r="166" spans="1:5" ht="36" customHeight="1" x14ac:dyDescent="0.2">
      <c r="A166" s="14" t="s">
        <v>501</v>
      </c>
      <c r="B166" s="14" t="s">
        <v>503</v>
      </c>
      <c r="C166" s="15" t="s">
        <v>182</v>
      </c>
      <c r="D166" s="27"/>
    </row>
    <row r="167" spans="1:5" ht="36" customHeight="1" x14ac:dyDescent="0.2">
      <c r="A167" s="14" t="s">
        <v>504</v>
      </c>
      <c r="B167" s="14" t="s">
        <v>488</v>
      </c>
      <c r="C167" s="15" t="s">
        <v>182</v>
      </c>
      <c r="D167" s="27"/>
    </row>
    <row r="168" spans="1:5" ht="24" customHeight="1" x14ac:dyDescent="0.2">
      <c r="A168" s="14" t="s">
        <v>505</v>
      </c>
      <c r="B168" s="14" t="s">
        <v>491</v>
      </c>
      <c r="C168" s="15" t="s">
        <v>182</v>
      </c>
      <c r="D168" s="27"/>
    </row>
    <row r="169" spans="1:5" ht="24" customHeight="1" x14ac:dyDescent="0.2">
      <c r="A169" s="14" t="s">
        <v>506</v>
      </c>
      <c r="B169" s="14" t="s">
        <v>508</v>
      </c>
      <c r="C169" s="15" t="s">
        <v>182</v>
      </c>
      <c r="D169" s="27"/>
    </row>
    <row r="170" spans="1:5" x14ac:dyDescent="0.2">
      <c r="A170" s="9" t="s">
        <v>509</v>
      </c>
      <c r="B170" s="9" t="s">
        <v>510</v>
      </c>
      <c r="C170" s="9"/>
      <c r="D170" s="27"/>
    </row>
    <row r="171" spans="1:5" ht="48" customHeight="1" x14ac:dyDescent="0.2">
      <c r="A171" s="14" t="s">
        <v>511</v>
      </c>
      <c r="B171" s="14" t="s">
        <v>513</v>
      </c>
      <c r="C171" s="15" t="s">
        <v>182</v>
      </c>
      <c r="D171" s="27"/>
    </row>
    <row r="172" spans="1:5" ht="36" customHeight="1" x14ac:dyDescent="0.2">
      <c r="A172" s="14" t="s">
        <v>514</v>
      </c>
      <c r="B172" s="14" t="s">
        <v>482</v>
      </c>
      <c r="C172" s="15" t="s">
        <v>182</v>
      </c>
      <c r="D172" s="27"/>
    </row>
    <row r="173" spans="1:5" ht="50.25" customHeight="1" x14ac:dyDescent="0.2">
      <c r="A173" s="14" t="s">
        <v>515</v>
      </c>
      <c r="B173" s="14" t="s">
        <v>485</v>
      </c>
      <c r="C173" s="15" t="s">
        <v>182</v>
      </c>
      <c r="D173" s="27"/>
    </row>
    <row r="174" spans="1:5" ht="36" customHeight="1" x14ac:dyDescent="0.2">
      <c r="A174" s="14" t="s">
        <v>516</v>
      </c>
      <c r="B174" s="14" t="s">
        <v>488</v>
      </c>
      <c r="C174" s="15" t="s">
        <v>182</v>
      </c>
      <c r="D174" s="27"/>
    </row>
    <row r="175" spans="1:5" ht="36" customHeight="1" x14ac:dyDescent="0.2">
      <c r="A175" s="14" t="s">
        <v>517</v>
      </c>
      <c r="B175" s="14" t="s">
        <v>519</v>
      </c>
      <c r="C175" s="15" t="s">
        <v>182</v>
      </c>
      <c r="D175" s="27"/>
    </row>
    <row r="176" spans="1:5" ht="24" customHeight="1" x14ac:dyDescent="0.2">
      <c r="A176" s="14" t="s">
        <v>520</v>
      </c>
      <c r="B176" s="14" t="s">
        <v>491</v>
      </c>
      <c r="C176" s="15" t="s">
        <v>182</v>
      </c>
      <c r="D176" s="27"/>
    </row>
    <row r="177" spans="1:6" ht="24" customHeight="1" x14ac:dyDescent="0.2">
      <c r="A177" s="14" t="s">
        <v>521</v>
      </c>
      <c r="B177" s="14" t="s">
        <v>508</v>
      </c>
      <c r="C177" s="15" t="s">
        <v>182</v>
      </c>
      <c r="D177" s="27"/>
    </row>
    <row r="178" spans="1:6" ht="36" customHeight="1" x14ac:dyDescent="0.2">
      <c r="A178" s="14" t="s">
        <v>522</v>
      </c>
      <c r="B178" s="14" t="s">
        <v>479</v>
      </c>
      <c r="C178" s="15" t="s">
        <v>182</v>
      </c>
      <c r="D178" s="27"/>
    </row>
    <row r="179" spans="1:6" ht="36" customHeight="1" x14ac:dyDescent="0.2">
      <c r="A179" s="14" t="s">
        <v>523</v>
      </c>
      <c r="B179" s="14" t="s">
        <v>503</v>
      </c>
      <c r="C179" s="15" t="s">
        <v>182</v>
      </c>
      <c r="D179" s="27"/>
    </row>
    <row r="180" spans="1:6" ht="36" customHeight="1" x14ac:dyDescent="0.2">
      <c r="A180" s="14" t="s">
        <v>524</v>
      </c>
      <c r="B180" s="14" t="s">
        <v>494</v>
      </c>
      <c r="C180" s="15" t="s">
        <v>182</v>
      </c>
      <c r="D180" s="27" t="s">
        <v>687</v>
      </c>
      <c r="E180" s="1">
        <v>6</v>
      </c>
    </row>
    <row r="181" spans="1:6" x14ac:dyDescent="0.2">
      <c r="A181" s="9" t="s">
        <v>525</v>
      </c>
      <c r="B181" s="9" t="s">
        <v>526</v>
      </c>
      <c r="C181" s="9"/>
      <c r="D181" s="27"/>
    </row>
    <row r="182" spans="1:6" x14ac:dyDescent="0.2">
      <c r="A182" s="14" t="s">
        <v>527</v>
      </c>
      <c r="B182" s="14" t="s">
        <v>529</v>
      </c>
      <c r="C182" s="15" t="s">
        <v>52</v>
      </c>
      <c r="D182" s="28"/>
      <c r="F182" s="1">
        <f>(2.2+2.18)*0.5+ 0.55*(3.55+ 1.65+3.48+ 2.26+3.12+ 0.5+1.84+1.48+1.48+2.2+4.6+3.3)+0.96*0.48</f>
        <v>18.8538</v>
      </c>
    </row>
    <row r="183" spans="1:6" ht="48" customHeight="1" x14ac:dyDescent="0.2">
      <c r="A183" s="14" t="s">
        <v>530</v>
      </c>
      <c r="B183" s="14" t="s">
        <v>532</v>
      </c>
      <c r="C183" s="15" t="s">
        <v>182</v>
      </c>
      <c r="D183" s="27"/>
    </row>
    <row r="184" spans="1:6" ht="48" customHeight="1" x14ac:dyDescent="0.2">
      <c r="A184" s="14" t="s">
        <v>533</v>
      </c>
      <c r="B184" s="14" t="s">
        <v>532</v>
      </c>
      <c r="C184" s="15" t="s">
        <v>182</v>
      </c>
      <c r="D184" s="27"/>
    </row>
    <row r="185" spans="1:6" ht="24" customHeight="1" x14ac:dyDescent="0.2">
      <c r="A185" s="14" t="s">
        <v>534</v>
      </c>
      <c r="B185" s="14" t="s">
        <v>536</v>
      </c>
      <c r="C185" s="15" t="s">
        <v>182</v>
      </c>
      <c r="D185" s="27"/>
    </row>
    <row r="186" spans="1:6" ht="36" customHeight="1" x14ac:dyDescent="0.2">
      <c r="A186" s="14" t="s">
        <v>537</v>
      </c>
      <c r="B186" s="14" t="s">
        <v>539</v>
      </c>
      <c r="C186" s="15" t="s">
        <v>182</v>
      </c>
      <c r="D186" s="27"/>
    </row>
    <row r="187" spans="1:6" x14ac:dyDescent="0.2">
      <c r="A187" s="40">
        <f>'[1]BM 04'!A200</f>
        <v>18</v>
      </c>
      <c r="B187" s="41" t="str">
        <f>'[1]BM 04'!D200</f>
        <v>SERVIÇOS EXTRA PLANILHA ORÇAMENTÁRIA</v>
      </c>
      <c r="C187" s="40"/>
      <c r="D187" s="27"/>
    </row>
    <row r="188" spans="1:6" ht="38.25" x14ac:dyDescent="0.2">
      <c r="A188" s="40" t="str">
        <f>'[1]BM 05'!A201</f>
        <v>18.1</v>
      </c>
      <c r="B188" s="42" t="str">
        <f>'[1]BM 05'!D201</f>
        <v>EXECUÇÃO DE PASSEIO (CALÇADA) OU PISO DE CONCRETO COM CONCRETO MOLDADO IN LOCO, USINADO, ACABAMENTO CONVENCIONAL, ESPESSURA 6 CM, ARMADO. AF_07/2016</v>
      </c>
      <c r="C188" s="43" t="str">
        <f>'[1]BM 05'!E201</f>
        <v>m²</v>
      </c>
      <c r="D188" s="27"/>
    </row>
    <row r="189" spans="1:6" ht="25.5" x14ac:dyDescent="0.2">
      <c r="A189" s="40" t="str">
        <f>'[1]BM 05'!A202</f>
        <v>18.2</v>
      </c>
      <c r="B189" s="42" t="str">
        <f>'[1]BM 05'!D202</f>
        <v>FORRO EM PLACAS DE GESSO, PARA AMBIENTES COMERCIAIS. AF_05/2017_P</v>
      </c>
      <c r="C189" s="43" t="str">
        <f>'[1]BM 05'!E202</f>
        <v>m²</v>
      </c>
      <c r="D189" s="27"/>
    </row>
    <row r="190" spans="1:6" ht="25.5" x14ac:dyDescent="0.2">
      <c r="A190" s="40" t="str">
        <f>'[1]BM 05'!A203</f>
        <v>18.3</v>
      </c>
      <c r="B190" s="42" t="str">
        <f>'[1]BM 05'!D203</f>
        <v>APLICAÇÃO E LIXAMENTO DE MASSA LÁTEX EM PAREDES, DUAS DEMÃOS. AF_06/2014</v>
      </c>
      <c r="C190" s="43" t="str">
        <f>'[1]BM 05'!E203</f>
        <v>m²</v>
      </c>
      <c r="D190" s="27"/>
    </row>
    <row r="191" spans="1:6" ht="38.25" x14ac:dyDescent="0.2">
      <c r="A191" s="40" t="str">
        <f>'[1]BM 05'!A204</f>
        <v>18.4</v>
      </c>
      <c r="B191" s="42" t="str">
        <f>'[1]BM 05'!D204</f>
        <v>FECHADURA DE EMBUTIR COM CILINDRO, EXTERNA, COMPLETA, ACABAMENTO PADRÃO POPULAR, INCLUSO EXECUÇÃO DE FURO - FORNECIMENTO E INSTALAÇÃO. AF_12/2019</v>
      </c>
      <c r="C191" s="43" t="str">
        <f>'[1]BM 05'!E204</f>
        <v>Und</v>
      </c>
      <c r="D191" s="27"/>
    </row>
    <row r="192" spans="1:6" ht="25.5" x14ac:dyDescent="0.2">
      <c r="A192" s="40" t="str">
        <f>'[1]BM 05'!A205</f>
        <v>18.5</v>
      </c>
      <c r="B192" s="52" t="str">
        <f>'[1]BM 05'!D205</f>
        <v>INSTALAÇÃO DE VIDRO LISO INCOLOR, E = 3 MM, EM ESQUADRIA DE ALUMÍNIO OU PVC, FIXADO COM BAGUETE. AF_01/2021_P</v>
      </c>
      <c r="C192" s="53" t="str">
        <f>'[1]BM 05'!E205</f>
        <v>m²</v>
      </c>
      <c r="D192" s="54"/>
    </row>
    <row r="193" spans="1:4" ht="25.5" x14ac:dyDescent="0.2">
      <c r="A193" s="40" t="str">
        <f>'[1]BM 05'!A206</f>
        <v>18.6</v>
      </c>
      <c r="B193" s="52" t="str">
        <f>'[1]BM 05'!D206</f>
        <v xml:space="preserve">	Janela de alumínio tipo maxim-ar, com vidros, batente e ferragens. exclusive alizar, acabamento e contramarco. fornecimento e instalação. af_12/2019</v>
      </c>
      <c r="C193" s="53" t="str">
        <f>'[1]BM 05'!E206</f>
        <v>m²</v>
      </c>
      <c r="D193" s="54"/>
    </row>
    <row r="194" spans="1:4" x14ac:dyDescent="0.2">
      <c r="A194" s="40" t="str">
        <f>'[1]BM 05'!A207</f>
        <v>18.7</v>
      </c>
      <c r="B194" s="42" t="str">
        <f>'[1]BM 05'!D207</f>
        <v>Rufo de concreto armado fck=20mpa l=30cm e h=5cm</v>
      </c>
      <c r="C194" s="43" t="str">
        <f>'[1]BM 05'!E207</f>
        <v>m</v>
      </c>
      <c r="D194" s="27"/>
    </row>
    <row r="195" spans="1:4" ht="38.25" x14ac:dyDescent="0.2">
      <c r="A195" s="40" t="str">
        <f>'[1]BM 05'!A208</f>
        <v>18.8</v>
      </c>
      <c r="B195" s="42" t="str">
        <f>'[1]BM 05'!D208</f>
        <v>REGISTRO DE PRESSÃO BRUTO, LATÃO, ROSCÁVEL, 3/4", COM ACABAMENTO E CANOPLA CROMADOS - FORNECIMENTO E INSTALAÇÃO. AF_08/2021</v>
      </c>
      <c r="C195" s="43" t="str">
        <f>'[1]BM 05'!E208</f>
        <v>Und</v>
      </c>
      <c r="D195" s="27"/>
    </row>
    <row r="196" spans="1:4" ht="25.5" x14ac:dyDescent="0.2">
      <c r="A196" s="40" t="str">
        <f>'[1]BM 05'!A209</f>
        <v>18.9</v>
      </c>
      <c r="B196" s="42" t="str">
        <f>'[1]BM 05'!D209</f>
        <v>APLICAÇÃO DE FUNDO SELADOR ACRÍLICO EM PAREDES, UMA DEMÃO. AF_06/2014</v>
      </c>
      <c r="C196" s="43" t="str">
        <f>'[1]BM 05'!E209</f>
        <v>m²</v>
      </c>
      <c r="D196" s="27"/>
    </row>
    <row r="197" spans="1:4" ht="25.5" x14ac:dyDescent="0.2">
      <c r="A197" s="40" t="str">
        <f>'[1]BM 05'!A210</f>
        <v>18.10</v>
      </c>
      <c r="B197" s="42" t="str">
        <f>'[1]BM 05'!D210</f>
        <v>APLICAÇÃO DE LONA PLÁSTICA PARA EXECUÇÃO DE PAVIMENTOS DE CONCRETO. AF_11/2017</v>
      </c>
      <c r="C197" s="43" t="str">
        <f>'[1]BM 05'!E210</f>
        <v>m²</v>
      </c>
      <c r="D197" s="27"/>
    </row>
    <row r="198" spans="1:4" ht="38.25" x14ac:dyDescent="0.2">
      <c r="A198" s="40" t="str">
        <f>'[1]BM 05'!A211</f>
        <v>18.11</v>
      </c>
      <c r="B198" s="42" t="str">
        <f>'[1]BM 05'!D211</f>
        <v>PORTA EM ALUMÍNIO DE ABRIR TIPO VENEZIANA COM GUARNIÇÃO, FIXAÇÃO COM PARAFUSOS - FORNECIMENTO E INSTALAÇÃO. AF_12/2019</v>
      </c>
      <c r="C198" s="43" t="str">
        <f>'[1]BM 05'!E211</f>
        <v>m²</v>
      </c>
      <c r="D198" s="27"/>
    </row>
    <row r="199" spans="1:4" ht="38.25" x14ac:dyDescent="0.2">
      <c r="A199" s="40" t="str">
        <f>'[1]BM 05'!A212</f>
        <v>18.12</v>
      </c>
      <c r="B199" s="42" t="str">
        <f>'[1]BM 05'!D212</f>
        <v>CUBA DE EMBUTIR DE AÇO INOXIDÁVEL MÉDIA, INCLUSO VÁLVULA TIPO AMERICANA EM METAL CROMADO E SIFÃO FLEXÍVEL EM PVC - FORNECIMENTO E INSTALAÇÃO. AF_01/2020</v>
      </c>
      <c r="C199" s="43" t="str">
        <f>'[1]BM 05'!E212</f>
        <v>unid</v>
      </c>
      <c r="D199" s="55"/>
    </row>
  </sheetData>
  <mergeCells count="5">
    <mergeCell ref="A1:D2"/>
    <mergeCell ref="A3:A4"/>
    <mergeCell ref="B3:B4"/>
    <mergeCell ref="C3:C4"/>
    <mergeCell ref="D3:D4"/>
  </mergeCells>
  <pageMargins left="0.23622047244094491" right="0.23622047244094491" top="0.74803149606299213" bottom="0.74803149606299213" header="0.31496062992125984" footer="0.31496062992125984"/>
  <pageSetup paperSize="9" scale="58" fitToHeight="0" orientation="portrait" r:id="rId1"/>
  <rowBreaks count="1" manualBreakCount="1">
    <brk id="148" max="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6AA51-2C01-4974-B332-950243EC9D7A}">
  <sheetPr>
    <pageSetUpPr fitToPage="1"/>
  </sheetPr>
  <dimension ref="A2:S215"/>
  <sheetViews>
    <sheetView view="pageBreakPreview" topLeftCell="B1" zoomScale="80" zoomScaleNormal="80" zoomScaleSheetLayoutView="80" workbookViewId="0">
      <selection activeCell="L62" sqref="L62"/>
    </sheetView>
  </sheetViews>
  <sheetFormatPr defaultColWidth="10" defaultRowHeight="14.25" x14ac:dyDescent="0.2"/>
  <cols>
    <col min="1" max="1" width="8.28515625" style="1" customWidth="1"/>
    <col min="2" max="2" width="9" style="25" customWidth="1"/>
    <col min="3" max="3" width="7.7109375" style="1" bestFit="1" customWidth="1"/>
    <col min="4" max="4" width="68.5703125" style="1" bestFit="1" customWidth="1"/>
    <col min="5" max="5" width="5.140625" style="1" bestFit="1" customWidth="1"/>
    <col min="6" max="6" width="7.85546875" style="1" bestFit="1" customWidth="1"/>
    <col min="7" max="7" width="8.7109375" style="1" customWidth="1"/>
    <col min="8" max="8" width="11" style="1" bestFit="1" customWidth="1"/>
    <col min="9" max="9" width="10.85546875" style="1" bestFit="1" customWidth="1"/>
    <col min="10" max="10" width="10.7109375" style="1" customWidth="1"/>
    <col min="11" max="11" width="14.28515625" style="1" customWidth="1"/>
    <col min="12" max="12" width="12.42578125" style="1" customWidth="1"/>
    <col min="13" max="13" width="14.42578125" style="1" customWidth="1"/>
    <col min="14" max="14" width="14.28515625" style="1" customWidth="1"/>
    <col min="15" max="15" width="10.85546875" style="1" customWidth="1"/>
    <col min="16" max="16" width="15.85546875" style="1" customWidth="1"/>
    <col min="17" max="17" width="10" style="1" customWidth="1"/>
    <col min="18" max="16384" width="10" style="1"/>
  </cols>
  <sheetData>
    <row r="2" spans="1:18" ht="15" customHeight="1" x14ac:dyDescent="0.2">
      <c r="A2" s="56" t="s">
        <v>0</v>
      </c>
      <c r="B2" s="56"/>
      <c r="C2" s="56"/>
      <c r="D2" s="56"/>
      <c r="E2" s="56"/>
      <c r="F2" s="56"/>
      <c r="G2" s="56"/>
      <c r="H2" s="56"/>
      <c r="I2" s="56"/>
      <c r="J2" s="56"/>
      <c r="K2" s="56"/>
      <c r="L2" s="56"/>
      <c r="M2" s="56"/>
      <c r="N2" s="56"/>
      <c r="O2" s="56"/>
      <c r="P2" s="56"/>
      <c r="Q2" s="57"/>
    </row>
    <row r="3" spans="1:18" ht="15" customHeight="1" x14ac:dyDescent="0.2">
      <c r="A3" s="56" t="s">
        <v>1</v>
      </c>
      <c r="B3" s="56"/>
      <c r="C3" s="56"/>
      <c r="D3" s="56"/>
      <c r="E3" s="56"/>
      <c r="F3" s="56"/>
      <c r="G3" s="56"/>
      <c r="H3" s="56"/>
      <c r="I3" s="56"/>
      <c r="J3" s="56"/>
      <c r="K3" s="56"/>
      <c r="L3" s="56"/>
      <c r="M3" s="56"/>
      <c r="N3" s="56"/>
      <c r="O3" s="56"/>
      <c r="P3" s="56"/>
      <c r="Q3" s="57"/>
    </row>
    <row r="4" spans="1:18" ht="15.75" customHeight="1" x14ac:dyDescent="0.2">
      <c r="A4" s="58" t="s">
        <v>2</v>
      </c>
      <c r="B4" s="58"/>
      <c r="C4" s="58"/>
      <c r="D4" s="58"/>
      <c r="E4" s="58"/>
      <c r="F4" s="58"/>
      <c r="G4" s="58"/>
      <c r="H4" s="58"/>
      <c r="I4" s="58"/>
      <c r="J4" s="58"/>
      <c r="K4" s="58"/>
      <c r="L4" s="58"/>
      <c r="M4" s="58"/>
      <c r="N4" s="58"/>
      <c r="O4" s="58"/>
      <c r="P4" s="58"/>
      <c r="Q4" s="59"/>
    </row>
    <row r="5" spans="1:18" ht="15" customHeight="1" x14ac:dyDescent="0.2">
      <c r="A5" s="60" t="s">
        <v>3</v>
      </c>
      <c r="B5" s="60"/>
      <c r="C5" s="60"/>
      <c r="D5" s="2"/>
      <c r="E5" s="60" t="s">
        <v>4</v>
      </c>
      <c r="F5" s="60"/>
      <c r="G5" s="60"/>
      <c r="H5" s="60"/>
      <c r="I5" s="60" t="s">
        <v>5</v>
      </c>
      <c r="J5" s="60"/>
      <c r="K5" s="60"/>
      <c r="L5" s="60"/>
      <c r="M5" s="60"/>
      <c r="N5" s="2" t="s">
        <v>6</v>
      </c>
      <c r="O5" s="60" t="s">
        <v>7</v>
      </c>
      <c r="P5" s="60"/>
      <c r="Q5" s="60"/>
    </row>
    <row r="6" spans="1:18" x14ac:dyDescent="0.2">
      <c r="A6" s="61" t="s">
        <v>8</v>
      </c>
      <c r="B6" s="62"/>
      <c r="C6" s="63"/>
      <c r="D6" s="3"/>
      <c r="E6" s="64">
        <v>44845</v>
      </c>
      <c r="F6" s="65"/>
      <c r="G6" s="65"/>
      <c r="H6" s="65"/>
      <c r="I6" s="66">
        <v>45344</v>
      </c>
      <c r="J6" s="66"/>
      <c r="K6" s="66"/>
      <c r="L6" s="66"/>
      <c r="M6" s="66"/>
      <c r="N6" s="4">
        <v>0.25219999999999998</v>
      </c>
      <c r="O6" s="67">
        <f>I213</f>
        <v>845452.13000000012</v>
      </c>
      <c r="P6" s="67"/>
      <c r="Q6" s="67"/>
    </row>
    <row r="7" spans="1:18" x14ac:dyDescent="0.2">
      <c r="A7" s="60" t="s">
        <v>9</v>
      </c>
      <c r="B7" s="60"/>
      <c r="C7" s="60"/>
      <c r="D7" s="2"/>
      <c r="E7" s="68" t="s">
        <v>10</v>
      </c>
      <c r="F7" s="69"/>
      <c r="G7" s="69"/>
      <c r="H7" s="69"/>
      <c r="I7" s="69"/>
      <c r="J7" s="69"/>
      <c r="K7" s="69"/>
      <c r="L7" s="69"/>
      <c r="M7" s="70"/>
      <c r="N7" s="2" t="s">
        <v>11</v>
      </c>
      <c r="O7" s="60" t="s">
        <v>12</v>
      </c>
      <c r="P7" s="60"/>
      <c r="Q7" s="60"/>
    </row>
    <row r="8" spans="1:18" x14ac:dyDescent="0.2">
      <c r="A8" s="71" t="s">
        <v>13</v>
      </c>
      <c r="B8" s="72"/>
      <c r="C8" s="73"/>
      <c r="D8" s="5"/>
      <c r="E8" s="74" t="s">
        <v>14</v>
      </c>
      <c r="F8" s="75"/>
      <c r="G8" s="75"/>
      <c r="H8" s="75"/>
      <c r="I8" s="75"/>
      <c r="J8" s="75"/>
      <c r="K8" s="75"/>
      <c r="L8" s="75"/>
      <c r="M8" s="75"/>
      <c r="N8" s="6">
        <v>0.87229999999999996</v>
      </c>
      <c r="O8" s="67">
        <v>0</v>
      </c>
      <c r="P8" s="67"/>
      <c r="Q8" s="67"/>
    </row>
    <row r="9" spans="1:18" x14ac:dyDescent="0.2">
      <c r="A9" s="76" t="s">
        <v>15</v>
      </c>
      <c r="B9" s="76"/>
      <c r="C9" s="76"/>
      <c r="D9" s="76"/>
      <c r="E9" s="76" t="s">
        <v>16</v>
      </c>
      <c r="F9" s="76"/>
      <c r="G9" s="76"/>
      <c r="H9" s="76"/>
      <c r="I9" s="76"/>
      <c r="J9" s="76"/>
      <c r="K9" s="76"/>
      <c r="L9" s="76"/>
      <c r="M9" s="76"/>
      <c r="N9" s="76"/>
      <c r="O9" s="60" t="s">
        <v>17</v>
      </c>
      <c r="P9" s="60"/>
      <c r="Q9" s="60"/>
    </row>
    <row r="10" spans="1:18" ht="15.75" customHeight="1" x14ac:dyDescent="0.2">
      <c r="A10" s="77" t="s">
        <v>18</v>
      </c>
      <c r="B10" s="77"/>
      <c r="C10" s="77"/>
      <c r="D10" s="77"/>
      <c r="E10" s="77" t="s">
        <v>19</v>
      </c>
      <c r="F10" s="77"/>
      <c r="G10" s="77"/>
      <c r="H10" s="77"/>
      <c r="I10" s="77"/>
      <c r="J10" s="77"/>
      <c r="K10" s="77"/>
      <c r="L10" s="77"/>
      <c r="M10" s="77"/>
      <c r="N10" s="77"/>
      <c r="O10" s="67">
        <f>O6+O8</f>
        <v>845452.13000000012</v>
      </c>
      <c r="P10" s="67"/>
      <c r="Q10" s="67"/>
    </row>
    <row r="11" spans="1:18" x14ac:dyDescent="0.2">
      <c r="A11" s="76" t="s">
        <v>20</v>
      </c>
      <c r="B11" s="76"/>
      <c r="C11" s="76"/>
      <c r="D11" s="76"/>
      <c r="E11" s="76"/>
      <c r="F11" s="76"/>
      <c r="G11" s="76"/>
      <c r="H11" s="76"/>
      <c r="I11" s="76"/>
      <c r="J11" s="76"/>
      <c r="K11" s="76"/>
      <c r="L11" s="76"/>
      <c r="M11" s="76"/>
      <c r="N11" s="76"/>
      <c r="O11" s="76"/>
      <c r="P11" s="76"/>
      <c r="Q11" s="76"/>
    </row>
    <row r="12" spans="1:18" ht="14.25" customHeight="1" x14ac:dyDescent="0.2">
      <c r="A12" s="74" t="s">
        <v>21</v>
      </c>
      <c r="B12" s="74"/>
      <c r="C12" s="74"/>
      <c r="D12" s="74"/>
      <c r="E12" s="74"/>
      <c r="F12" s="74"/>
      <c r="G12" s="74"/>
      <c r="H12" s="74"/>
      <c r="I12" s="74"/>
      <c r="J12" s="74"/>
      <c r="K12" s="74"/>
      <c r="L12" s="74"/>
      <c r="M12" s="74"/>
      <c r="N12" s="74"/>
      <c r="O12" s="74"/>
      <c r="P12" s="74"/>
      <c r="Q12" s="74"/>
    </row>
    <row r="13" spans="1:18" x14ac:dyDescent="0.2">
      <c r="A13" s="2" t="s">
        <v>22</v>
      </c>
      <c r="B13" s="2"/>
      <c r="C13" s="2" t="s">
        <v>23</v>
      </c>
      <c r="D13" s="2"/>
      <c r="E13" s="78" t="s">
        <v>24</v>
      </c>
      <c r="F13" s="79"/>
      <c r="G13" s="79"/>
      <c r="H13" s="79"/>
      <c r="I13" s="79"/>
      <c r="J13" s="80"/>
      <c r="K13" s="2" t="s">
        <v>25</v>
      </c>
      <c r="L13" s="2"/>
      <c r="M13" s="60" t="s">
        <v>26</v>
      </c>
      <c r="N13" s="60"/>
      <c r="O13" s="60"/>
      <c r="P13" s="60" t="s">
        <v>27</v>
      </c>
      <c r="Q13" s="60"/>
    </row>
    <row r="14" spans="1:18" ht="15.75" customHeight="1" x14ac:dyDescent="0.2">
      <c r="A14" s="81" t="s">
        <v>688</v>
      </c>
      <c r="B14" s="75"/>
      <c r="C14" s="82">
        <f>O213</f>
        <v>75226.989999999991</v>
      </c>
      <c r="D14" s="83"/>
      <c r="E14" s="92" t="s">
        <v>689</v>
      </c>
      <c r="F14" s="93"/>
      <c r="G14" s="93"/>
      <c r="H14" s="93"/>
      <c r="I14" s="93"/>
      <c r="J14" s="94"/>
      <c r="K14" s="85">
        <f>N213</f>
        <v>724399.55999999994</v>
      </c>
      <c r="L14" s="75"/>
      <c r="M14" s="86">
        <f>P213</f>
        <v>799626.57000000007</v>
      </c>
      <c r="N14" s="86"/>
      <c r="O14" s="86"/>
      <c r="P14" s="67">
        <f>O10-M14</f>
        <v>45825.560000000056</v>
      </c>
      <c r="Q14" s="67"/>
      <c r="R14" s="29">
        <f>M14/O6</f>
        <v>0.94579756987542274</v>
      </c>
    </row>
    <row r="15" spans="1:18" ht="15" customHeight="1" x14ac:dyDescent="0.25">
      <c r="A15" s="95"/>
      <c r="B15" s="95"/>
      <c r="C15" s="95"/>
      <c r="D15" s="95"/>
      <c r="E15" s="95"/>
      <c r="F15" s="95"/>
      <c r="G15" s="95"/>
      <c r="H15" s="95"/>
      <c r="I15" s="95"/>
      <c r="J15" s="95"/>
      <c r="K15" s="95"/>
      <c r="L15" s="95"/>
      <c r="M15" s="95"/>
      <c r="N15" s="95"/>
      <c r="O15" s="95"/>
      <c r="P15" s="95"/>
      <c r="Q15" s="95"/>
    </row>
    <row r="16" spans="1:18" ht="14.25" customHeight="1" x14ac:dyDescent="0.2">
      <c r="A16" s="90" t="s">
        <v>30</v>
      </c>
      <c r="B16" s="90" t="s">
        <v>31</v>
      </c>
      <c r="C16" s="90" t="s">
        <v>32</v>
      </c>
      <c r="D16" s="90" t="s">
        <v>33</v>
      </c>
      <c r="E16" s="90" t="s">
        <v>34</v>
      </c>
      <c r="F16" s="96" t="s">
        <v>35</v>
      </c>
      <c r="G16" s="97"/>
      <c r="H16" s="97"/>
      <c r="I16" s="97"/>
      <c r="J16" s="98"/>
      <c r="K16" s="90" t="s">
        <v>36</v>
      </c>
      <c r="L16" s="90"/>
      <c r="M16" s="90"/>
      <c r="N16" s="90" t="s">
        <v>37</v>
      </c>
      <c r="O16" s="90"/>
      <c r="P16" s="90"/>
      <c r="Q16" s="8" t="s">
        <v>38</v>
      </c>
    </row>
    <row r="17" spans="1:18" ht="38.25" x14ac:dyDescent="0.2">
      <c r="A17" s="90"/>
      <c r="B17" s="90"/>
      <c r="C17" s="90"/>
      <c r="D17" s="90"/>
      <c r="E17" s="90"/>
      <c r="F17" s="8" t="s">
        <v>593</v>
      </c>
      <c r="G17" s="8" t="s">
        <v>594</v>
      </c>
      <c r="H17" s="8" t="s">
        <v>40</v>
      </c>
      <c r="I17" s="7" t="s">
        <v>595</v>
      </c>
      <c r="J17" s="7" t="s">
        <v>596</v>
      </c>
      <c r="K17" s="7" t="s">
        <v>42</v>
      </c>
      <c r="L17" s="7" t="s">
        <v>43</v>
      </c>
      <c r="M17" s="7" t="s">
        <v>44</v>
      </c>
      <c r="N17" s="7" t="s">
        <v>42</v>
      </c>
      <c r="O17" s="7" t="s">
        <v>43</v>
      </c>
      <c r="P17" s="7" t="s">
        <v>45</v>
      </c>
      <c r="Q17" s="8"/>
    </row>
    <row r="18" spans="1:18" ht="24" customHeight="1" x14ac:dyDescent="0.2">
      <c r="A18" s="9" t="s">
        <v>46</v>
      </c>
      <c r="B18" s="10"/>
      <c r="C18" s="9"/>
      <c r="D18" s="9" t="s">
        <v>47</v>
      </c>
      <c r="E18" s="9"/>
      <c r="F18" s="11"/>
      <c r="G18" s="11"/>
      <c r="H18" s="9"/>
      <c r="I18" s="12">
        <v>36166.44</v>
      </c>
      <c r="J18" s="12">
        <f>SUM(J19:J22)</f>
        <v>36166.46</v>
      </c>
      <c r="K18" s="12"/>
      <c r="L18" s="12"/>
      <c r="M18" s="12"/>
      <c r="N18" s="12">
        <f>SUM(N19:N22)</f>
        <v>34439.33</v>
      </c>
      <c r="O18" s="12">
        <f t="shared" ref="O18:P18" si="0">SUM(O19:O22)</f>
        <v>0</v>
      </c>
      <c r="P18" s="12">
        <f t="shared" si="0"/>
        <v>34439.33</v>
      </c>
      <c r="Q18" s="13">
        <v>4.2777631892653697E-2</v>
      </c>
      <c r="R18" s="29"/>
    </row>
    <row r="19" spans="1:18" ht="24" customHeight="1" x14ac:dyDescent="0.2">
      <c r="A19" s="14" t="s">
        <v>48</v>
      </c>
      <c r="B19" s="15" t="s">
        <v>49</v>
      </c>
      <c r="C19" s="14" t="s">
        <v>50</v>
      </c>
      <c r="D19" s="14" t="s">
        <v>51</v>
      </c>
      <c r="E19" s="15" t="s">
        <v>52</v>
      </c>
      <c r="F19" s="16">
        <v>2.4900000000000002</v>
      </c>
      <c r="G19" s="17">
        <f>F19</f>
        <v>2.4900000000000002</v>
      </c>
      <c r="H19" s="17">
        <v>289.08</v>
      </c>
      <c r="I19" s="17">
        <v>719.8</v>
      </c>
      <c r="J19" s="17">
        <f>ROUND(G19*H19,2)</f>
        <v>719.81</v>
      </c>
      <c r="K19" s="17">
        <f>'[1]BM 06'!M19</f>
        <v>2.4900000000000002</v>
      </c>
      <c r="L19" s="17">
        <f>'[1]Memória 07'!E6</f>
        <v>0</v>
      </c>
      <c r="M19" s="17">
        <f>K19+L19</f>
        <v>2.4900000000000002</v>
      </c>
      <c r="N19" s="17">
        <f>ROUND(K19*H19,2)</f>
        <v>719.81</v>
      </c>
      <c r="O19" s="17">
        <f>ROUND(L19*H19,2)</f>
        <v>0</v>
      </c>
      <c r="P19" s="17">
        <f>ROUND(M19*H19,2)</f>
        <v>719.81</v>
      </c>
      <c r="Q19" s="18">
        <v>8.513787764660313E-4</v>
      </c>
      <c r="R19" s="32">
        <f>G19-M19</f>
        <v>0</v>
      </c>
    </row>
    <row r="20" spans="1:18" ht="36" customHeight="1" x14ac:dyDescent="0.2">
      <c r="A20" s="14" t="s">
        <v>53</v>
      </c>
      <c r="B20" s="15" t="s">
        <v>54</v>
      </c>
      <c r="C20" s="14" t="s">
        <v>55</v>
      </c>
      <c r="D20" s="14" t="s">
        <v>56</v>
      </c>
      <c r="E20" s="15" t="s">
        <v>52</v>
      </c>
      <c r="F20" s="16">
        <v>12.43</v>
      </c>
      <c r="G20" s="17">
        <f t="shared" ref="G20:G83" si="1">F20</f>
        <v>12.43</v>
      </c>
      <c r="H20" s="17">
        <v>916.39</v>
      </c>
      <c r="I20" s="17">
        <v>11390.72</v>
      </c>
      <c r="J20" s="17">
        <f t="shared" ref="J20:J83" si="2">ROUND(G20*H20,2)</f>
        <v>11390.73</v>
      </c>
      <c r="K20" s="17">
        <f>'[1]BM 06'!M20</f>
        <v>12</v>
      </c>
      <c r="L20" s="17">
        <f>'[1]Memória 07'!E7</f>
        <v>0</v>
      </c>
      <c r="M20" s="17">
        <f t="shared" ref="M20:M83" si="3">K20+L20</f>
        <v>12</v>
      </c>
      <c r="N20" s="17">
        <f t="shared" ref="N20:N83" si="4">ROUND(K20*H20,2)</f>
        <v>10996.68</v>
      </c>
      <c r="O20" s="17">
        <f t="shared" ref="O20:O83" si="5">ROUND(L20*H20,2)</f>
        <v>0</v>
      </c>
      <c r="P20" s="17">
        <f t="shared" ref="P20:P83" si="6">ROUND(M20*H20,2)</f>
        <v>10996.68</v>
      </c>
      <c r="Q20" s="18">
        <v>1.3472933115680956E-2</v>
      </c>
      <c r="R20" s="32">
        <f t="shared" ref="R20:R83" si="7">G20-M20</f>
        <v>0.42999999999999972</v>
      </c>
    </row>
    <row r="21" spans="1:18" ht="36" customHeight="1" x14ac:dyDescent="0.2">
      <c r="A21" s="14" t="s">
        <v>57</v>
      </c>
      <c r="B21" s="15" t="s">
        <v>58</v>
      </c>
      <c r="C21" s="14" t="s">
        <v>55</v>
      </c>
      <c r="D21" s="14" t="s">
        <v>59</v>
      </c>
      <c r="E21" s="15" t="s">
        <v>60</v>
      </c>
      <c r="F21" s="16">
        <v>101.16</v>
      </c>
      <c r="G21" s="17">
        <f t="shared" si="1"/>
        <v>101.16</v>
      </c>
      <c r="H21" s="17">
        <v>56.14</v>
      </c>
      <c r="I21" s="17">
        <v>5679.12</v>
      </c>
      <c r="J21" s="17">
        <f t="shared" si="2"/>
        <v>5679.12</v>
      </c>
      <c r="K21" s="17">
        <f>'[1]BM 06'!M21</f>
        <v>101.16000000000003</v>
      </c>
      <c r="L21" s="17">
        <f>'[1]Memória 07'!E8</f>
        <v>0</v>
      </c>
      <c r="M21" s="17">
        <f t="shared" si="3"/>
        <v>101.16000000000003</v>
      </c>
      <c r="N21" s="17">
        <f t="shared" si="4"/>
        <v>5679.12</v>
      </c>
      <c r="O21" s="17">
        <f t="shared" si="5"/>
        <v>0</v>
      </c>
      <c r="P21" s="17">
        <f t="shared" si="6"/>
        <v>5679.12</v>
      </c>
      <c r="Q21" s="18">
        <v>6.7172579008110134E-3</v>
      </c>
      <c r="R21" s="32">
        <f t="shared" si="7"/>
        <v>0</v>
      </c>
    </row>
    <row r="22" spans="1:18" ht="24" customHeight="1" x14ac:dyDescent="0.2">
      <c r="A22" s="14" t="s">
        <v>61</v>
      </c>
      <c r="B22" s="15" t="s">
        <v>62</v>
      </c>
      <c r="C22" s="14" t="s">
        <v>55</v>
      </c>
      <c r="D22" s="14" t="s">
        <v>63</v>
      </c>
      <c r="E22" s="15" t="s">
        <v>64</v>
      </c>
      <c r="F22" s="16">
        <v>240</v>
      </c>
      <c r="G22" s="17">
        <f t="shared" si="1"/>
        <v>240</v>
      </c>
      <c r="H22" s="17">
        <v>76.569999999999993</v>
      </c>
      <c r="I22" s="17">
        <v>18376.8</v>
      </c>
      <c r="J22" s="17">
        <f t="shared" si="2"/>
        <v>18376.8</v>
      </c>
      <c r="K22" s="17">
        <f>'[1]BM 06'!M22</f>
        <v>222.59</v>
      </c>
      <c r="L22" s="17">
        <f>'[1]Memória 07'!E9</f>
        <v>0</v>
      </c>
      <c r="M22" s="17">
        <f t="shared" si="3"/>
        <v>222.59</v>
      </c>
      <c r="N22" s="17">
        <f t="shared" si="4"/>
        <v>17043.72</v>
      </c>
      <c r="O22" s="17">
        <f t="shared" si="5"/>
        <v>0</v>
      </c>
      <c r="P22" s="17">
        <f t="shared" si="6"/>
        <v>17043.72</v>
      </c>
      <c r="Q22" s="18">
        <v>2.1736062099695697E-2</v>
      </c>
      <c r="R22" s="32">
        <f t="shared" si="7"/>
        <v>17.409999999999997</v>
      </c>
    </row>
    <row r="23" spans="1:18" ht="24" customHeight="1" x14ac:dyDescent="0.2">
      <c r="A23" s="9" t="s">
        <v>65</v>
      </c>
      <c r="B23" s="10"/>
      <c r="C23" s="9"/>
      <c r="D23" s="9" t="s">
        <v>66</v>
      </c>
      <c r="E23" s="9"/>
      <c r="F23" s="11"/>
      <c r="G23" s="17"/>
      <c r="H23" s="9"/>
      <c r="I23" s="12">
        <v>4491.2299999999996</v>
      </c>
      <c r="J23" s="20">
        <f>SUM(J24:J25)</f>
        <v>6046.42</v>
      </c>
      <c r="K23" s="17">
        <f>'[1]BM 06'!M23</f>
        <v>0</v>
      </c>
      <c r="L23" s="17">
        <f>'[1]Memória 07'!E10</f>
        <v>0</v>
      </c>
      <c r="M23" s="20"/>
      <c r="N23" s="20">
        <f>SUM(N24:N25)</f>
        <v>4491.2300000000005</v>
      </c>
      <c r="O23" s="20">
        <f t="shared" ref="O23:P23" si="8">SUM(O24:O25)</f>
        <v>1555.19</v>
      </c>
      <c r="P23" s="20">
        <f t="shared" si="8"/>
        <v>6046.42</v>
      </c>
      <c r="Q23" s="13">
        <v>5.3122227038448645E-3</v>
      </c>
      <c r="R23" s="32">
        <f t="shared" si="7"/>
        <v>0</v>
      </c>
    </row>
    <row r="24" spans="1:18" ht="24" customHeight="1" x14ac:dyDescent="0.2">
      <c r="A24" s="14" t="s">
        <v>67</v>
      </c>
      <c r="B24" s="15" t="s">
        <v>68</v>
      </c>
      <c r="C24" s="14" t="s">
        <v>55</v>
      </c>
      <c r="D24" s="14" t="s">
        <v>69</v>
      </c>
      <c r="E24" s="15" t="s">
        <v>64</v>
      </c>
      <c r="F24" s="16">
        <v>28.88</v>
      </c>
      <c r="G24" s="17">
        <f t="shared" si="1"/>
        <v>28.88</v>
      </c>
      <c r="H24" s="17">
        <v>28.13</v>
      </c>
      <c r="I24" s="17">
        <v>812.39</v>
      </c>
      <c r="J24" s="17">
        <f t="shared" si="2"/>
        <v>812.39</v>
      </c>
      <c r="K24" s="17">
        <f>'[1]BM 06'!M24</f>
        <v>28.88</v>
      </c>
      <c r="L24" s="17">
        <f>'[1]Memória 07'!E11</f>
        <v>0</v>
      </c>
      <c r="M24" s="17">
        <f t="shared" si="3"/>
        <v>28.88</v>
      </c>
      <c r="N24" s="17">
        <f t="shared" si="4"/>
        <v>812.39</v>
      </c>
      <c r="O24" s="17">
        <f t="shared" si="5"/>
        <v>0</v>
      </c>
      <c r="P24" s="17">
        <f t="shared" si="6"/>
        <v>812.39</v>
      </c>
      <c r="Q24" s="18">
        <v>9.6089414311369701E-4</v>
      </c>
      <c r="R24" s="32">
        <f t="shared" si="7"/>
        <v>0</v>
      </c>
    </row>
    <row r="25" spans="1:18" ht="24" customHeight="1" x14ac:dyDescent="0.2">
      <c r="A25" s="14" t="s">
        <v>70</v>
      </c>
      <c r="B25" s="15" t="s">
        <v>71</v>
      </c>
      <c r="C25" s="14" t="s">
        <v>55</v>
      </c>
      <c r="D25" s="14" t="s">
        <v>72</v>
      </c>
      <c r="E25" s="15" t="s">
        <v>64</v>
      </c>
      <c r="F25" s="16">
        <v>52.16</v>
      </c>
      <c r="G25" s="17">
        <f>F25+22.05</f>
        <v>74.209999999999994</v>
      </c>
      <c r="H25" s="17">
        <v>70.53</v>
      </c>
      <c r="I25" s="17">
        <v>3678.84</v>
      </c>
      <c r="J25" s="17">
        <f t="shared" si="2"/>
        <v>5234.03</v>
      </c>
      <c r="K25" s="17">
        <f>'[1]BM 06'!M25</f>
        <v>52.16</v>
      </c>
      <c r="L25" s="17">
        <f>'[1]Memória 07'!E12</f>
        <v>22.05</v>
      </c>
      <c r="M25" s="17">
        <f t="shared" si="3"/>
        <v>74.209999999999994</v>
      </c>
      <c r="N25" s="17">
        <f t="shared" si="4"/>
        <v>3678.84</v>
      </c>
      <c r="O25" s="17">
        <f t="shared" si="5"/>
        <v>1555.19</v>
      </c>
      <c r="P25" s="17">
        <f t="shared" si="6"/>
        <v>5234.03</v>
      </c>
      <c r="Q25" s="18">
        <v>4.3513285607311679E-3</v>
      </c>
      <c r="R25" s="32">
        <f t="shared" si="7"/>
        <v>0</v>
      </c>
    </row>
    <row r="26" spans="1:18" ht="24" customHeight="1" x14ac:dyDescent="0.2">
      <c r="A26" s="9" t="s">
        <v>73</v>
      </c>
      <c r="B26" s="10"/>
      <c r="C26" s="9"/>
      <c r="D26" s="9" t="s">
        <v>74</v>
      </c>
      <c r="E26" s="9"/>
      <c r="F26" s="11"/>
      <c r="G26" s="17">
        <f t="shared" si="1"/>
        <v>0</v>
      </c>
      <c r="H26" s="9"/>
      <c r="I26" s="12">
        <v>65745.289999999994</v>
      </c>
      <c r="J26" s="20">
        <f>J27</f>
        <v>65745.36</v>
      </c>
      <c r="K26" s="17">
        <f>'[1]BM 06'!M26</f>
        <v>0</v>
      </c>
      <c r="L26" s="17">
        <f>'[1]Memória 07'!E13</f>
        <v>0</v>
      </c>
      <c r="M26" s="17"/>
      <c r="N26" s="20">
        <f>N27</f>
        <v>65745.36</v>
      </c>
      <c r="O26" s="20">
        <f t="shared" ref="O26:P26" si="9">O27</f>
        <v>0</v>
      </c>
      <c r="P26" s="20">
        <f t="shared" si="9"/>
        <v>65745.36</v>
      </c>
      <c r="Q26" s="13">
        <v>7.7763468405952205E-2</v>
      </c>
      <c r="R26" s="32">
        <f t="shared" si="7"/>
        <v>0</v>
      </c>
    </row>
    <row r="27" spans="1:18" ht="24" customHeight="1" x14ac:dyDescent="0.2">
      <c r="A27" s="9" t="s">
        <v>75</v>
      </c>
      <c r="B27" s="10"/>
      <c r="C27" s="9"/>
      <c r="D27" s="9" t="s">
        <v>76</v>
      </c>
      <c r="E27" s="9"/>
      <c r="F27" s="11"/>
      <c r="G27" s="17">
        <f t="shared" si="1"/>
        <v>0</v>
      </c>
      <c r="H27" s="9"/>
      <c r="I27" s="12">
        <v>65745.289999999994</v>
      </c>
      <c r="J27" s="20">
        <f>SUM(J28:J37)</f>
        <v>65745.36</v>
      </c>
      <c r="K27" s="17">
        <f>'[1]BM 06'!M27</f>
        <v>0</v>
      </c>
      <c r="L27" s="17">
        <f>'[1]Memória 07'!E14</f>
        <v>0</v>
      </c>
      <c r="M27" s="17"/>
      <c r="N27" s="20">
        <f>SUM(N28:N37)</f>
        <v>65745.36</v>
      </c>
      <c r="O27" s="20">
        <f t="shared" ref="O27:P27" si="10">SUM(O28:O37)</f>
        <v>0</v>
      </c>
      <c r="P27" s="20">
        <f t="shared" si="10"/>
        <v>65745.36</v>
      </c>
      <c r="Q27" s="13">
        <v>7.7763468405952205E-2</v>
      </c>
      <c r="R27" s="32">
        <f t="shared" si="7"/>
        <v>0</v>
      </c>
    </row>
    <row r="28" spans="1:18" ht="24" customHeight="1" x14ac:dyDescent="0.2">
      <c r="A28" s="14" t="s">
        <v>77</v>
      </c>
      <c r="B28" s="15" t="s">
        <v>78</v>
      </c>
      <c r="C28" s="14" t="s">
        <v>55</v>
      </c>
      <c r="D28" s="14" t="s">
        <v>79</v>
      </c>
      <c r="E28" s="15" t="s">
        <v>64</v>
      </c>
      <c r="F28" s="16">
        <v>5.16</v>
      </c>
      <c r="G28" s="17">
        <f t="shared" si="1"/>
        <v>5.16</v>
      </c>
      <c r="H28" s="17">
        <v>554.19000000000005</v>
      </c>
      <c r="I28" s="17">
        <v>2859.62</v>
      </c>
      <c r="J28" s="17">
        <f t="shared" si="2"/>
        <v>2859.62</v>
      </c>
      <c r="K28" s="17">
        <f>'[1]BM 06'!M28</f>
        <v>5.16</v>
      </c>
      <c r="L28" s="17">
        <f>'[1]Memória 07'!E15</f>
        <v>0</v>
      </c>
      <c r="M28" s="17">
        <f t="shared" si="3"/>
        <v>5.16</v>
      </c>
      <c r="N28" s="17">
        <f t="shared" si="4"/>
        <v>2859.62</v>
      </c>
      <c r="O28" s="17">
        <f t="shared" si="5"/>
        <v>0</v>
      </c>
      <c r="P28" s="17">
        <f t="shared" si="6"/>
        <v>2859.62</v>
      </c>
      <c r="Q28" s="18">
        <v>3.3823558999135765E-3</v>
      </c>
      <c r="R28" s="32">
        <f t="shared" si="7"/>
        <v>0</v>
      </c>
    </row>
    <row r="29" spans="1:18" ht="36" customHeight="1" x14ac:dyDescent="0.2">
      <c r="A29" s="14" t="s">
        <v>80</v>
      </c>
      <c r="B29" s="15" t="s">
        <v>81</v>
      </c>
      <c r="C29" s="14" t="s">
        <v>55</v>
      </c>
      <c r="D29" s="14" t="s">
        <v>82</v>
      </c>
      <c r="E29" s="15" t="s">
        <v>52</v>
      </c>
      <c r="F29" s="16">
        <v>96.48</v>
      </c>
      <c r="G29" s="17">
        <f t="shared" si="1"/>
        <v>96.48</v>
      </c>
      <c r="H29" s="17">
        <v>143.88999999999999</v>
      </c>
      <c r="I29" s="17">
        <v>13882.5</v>
      </c>
      <c r="J29" s="17">
        <f t="shared" si="2"/>
        <v>13882.51</v>
      </c>
      <c r="K29" s="17">
        <f>'[1]BM 06'!M29</f>
        <v>96.48</v>
      </c>
      <c r="L29" s="17">
        <f>'[1]Memória 07'!E16</f>
        <v>0</v>
      </c>
      <c r="M29" s="17">
        <f t="shared" si="3"/>
        <v>96.48</v>
      </c>
      <c r="N29" s="17">
        <f t="shared" si="4"/>
        <v>13882.51</v>
      </c>
      <c r="O29" s="17">
        <f t="shared" si="5"/>
        <v>0</v>
      </c>
      <c r="P29" s="17">
        <f t="shared" si="6"/>
        <v>13882.51</v>
      </c>
      <c r="Q29" s="18">
        <v>1.6420208202680853E-2</v>
      </c>
      <c r="R29" s="32">
        <f t="shared" si="7"/>
        <v>0</v>
      </c>
    </row>
    <row r="30" spans="1:18" ht="24" customHeight="1" x14ac:dyDescent="0.2">
      <c r="A30" s="14" t="s">
        <v>83</v>
      </c>
      <c r="B30" s="15" t="s">
        <v>84</v>
      </c>
      <c r="C30" s="14" t="s">
        <v>55</v>
      </c>
      <c r="D30" s="14" t="s">
        <v>85</v>
      </c>
      <c r="E30" s="15" t="s">
        <v>86</v>
      </c>
      <c r="F30" s="16">
        <v>630.6</v>
      </c>
      <c r="G30" s="17">
        <f t="shared" si="1"/>
        <v>630.6</v>
      </c>
      <c r="H30" s="17">
        <v>19.23</v>
      </c>
      <c r="I30" s="17">
        <v>12126.43</v>
      </c>
      <c r="J30" s="17">
        <f t="shared" si="2"/>
        <v>12126.44</v>
      </c>
      <c r="K30" s="17">
        <f>'[1]BM 06'!M30</f>
        <v>630.6</v>
      </c>
      <c r="L30" s="17">
        <f>'[1]Memória 07'!E17</f>
        <v>0</v>
      </c>
      <c r="M30" s="17">
        <f t="shared" si="3"/>
        <v>630.6</v>
      </c>
      <c r="N30" s="17">
        <f t="shared" si="4"/>
        <v>12126.44</v>
      </c>
      <c r="O30" s="17">
        <f t="shared" si="5"/>
        <v>0</v>
      </c>
      <c r="P30" s="17">
        <f t="shared" si="6"/>
        <v>12126.44</v>
      </c>
      <c r="Q30" s="18">
        <v>1.4343130225480656E-2</v>
      </c>
      <c r="R30" s="32">
        <f t="shared" si="7"/>
        <v>0</v>
      </c>
    </row>
    <row r="31" spans="1:18" ht="24" customHeight="1" x14ac:dyDescent="0.2">
      <c r="A31" s="14" t="s">
        <v>87</v>
      </c>
      <c r="B31" s="15" t="s">
        <v>88</v>
      </c>
      <c r="C31" s="14" t="s">
        <v>55</v>
      </c>
      <c r="D31" s="14" t="s">
        <v>89</v>
      </c>
      <c r="E31" s="15" t="s">
        <v>86</v>
      </c>
      <c r="F31" s="16">
        <v>235.2</v>
      </c>
      <c r="G31" s="17">
        <f t="shared" si="1"/>
        <v>235.2</v>
      </c>
      <c r="H31" s="17">
        <v>16.39</v>
      </c>
      <c r="I31" s="17">
        <v>3854.92</v>
      </c>
      <c r="J31" s="17">
        <f t="shared" si="2"/>
        <v>3854.93</v>
      </c>
      <c r="K31" s="17">
        <f>'[1]BM 06'!M31</f>
        <v>235.2</v>
      </c>
      <c r="L31" s="17">
        <f>'[1]Memória 07'!E18</f>
        <v>0</v>
      </c>
      <c r="M31" s="17">
        <f t="shared" si="3"/>
        <v>235.2</v>
      </c>
      <c r="N31" s="17">
        <f t="shared" si="4"/>
        <v>3854.93</v>
      </c>
      <c r="O31" s="17">
        <f t="shared" si="5"/>
        <v>0</v>
      </c>
      <c r="P31" s="17">
        <f t="shared" si="6"/>
        <v>3854.93</v>
      </c>
      <c r="Q31" s="18">
        <v>4.5595958224151616E-3</v>
      </c>
      <c r="R31" s="32">
        <f t="shared" si="7"/>
        <v>0</v>
      </c>
    </row>
    <row r="32" spans="1:18" ht="36" customHeight="1" x14ac:dyDescent="0.2">
      <c r="A32" s="14" t="s">
        <v>90</v>
      </c>
      <c r="B32" s="15" t="s">
        <v>91</v>
      </c>
      <c r="C32" s="14" t="s">
        <v>55</v>
      </c>
      <c r="D32" s="14" t="s">
        <v>92</v>
      </c>
      <c r="E32" s="15" t="s">
        <v>52</v>
      </c>
      <c r="F32" s="16">
        <v>220.31</v>
      </c>
      <c r="G32" s="17">
        <f t="shared" si="1"/>
        <v>220.31</v>
      </c>
      <c r="H32" s="17">
        <v>75.290000000000006</v>
      </c>
      <c r="I32" s="17">
        <v>16587.13</v>
      </c>
      <c r="J32" s="17">
        <f t="shared" si="2"/>
        <v>16587.14</v>
      </c>
      <c r="K32" s="17">
        <f>'[1]BM 06'!M32</f>
        <v>220.31</v>
      </c>
      <c r="L32" s="17">
        <f>'[1]Memória 07'!E19</f>
        <v>0</v>
      </c>
      <c r="M32" s="17">
        <f t="shared" si="3"/>
        <v>220.31</v>
      </c>
      <c r="N32" s="17">
        <f t="shared" si="4"/>
        <v>16587.14</v>
      </c>
      <c r="O32" s="17">
        <f t="shared" si="5"/>
        <v>0</v>
      </c>
      <c r="P32" s="17">
        <f t="shared" si="6"/>
        <v>16587.14</v>
      </c>
      <c r="Q32" s="18">
        <v>1.9619242073469021E-2</v>
      </c>
      <c r="R32" s="32">
        <f t="shared" si="7"/>
        <v>0</v>
      </c>
    </row>
    <row r="33" spans="1:18" ht="24" customHeight="1" x14ac:dyDescent="0.2">
      <c r="A33" s="14" t="s">
        <v>93</v>
      </c>
      <c r="B33" s="15" t="s">
        <v>94</v>
      </c>
      <c r="C33" s="14" t="s">
        <v>55</v>
      </c>
      <c r="D33" s="14" t="s">
        <v>95</v>
      </c>
      <c r="E33" s="15" t="s">
        <v>86</v>
      </c>
      <c r="F33" s="16">
        <v>18.100000000000001</v>
      </c>
      <c r="G33" s="17">
        <f t="shared" si="1"/>
        <v>18.100000000000001</v>
      </c>
      <c r="H33" s="17">
        <v>13.91</v>
      </c>
      <c r="I33" s="17">
        <v>251.77</v>
      </c>
      <c r="J33" s="17">
        <f t="shared" si="2"/>
        <v>251.77</v>
      </c>
      <c r="K33" s="17">
        <f>'[1]BM 06'!M33</f>
        <v>18.100000000000001</v>
      </c>
      <c r="L33" s="17">
        <f>'[1]Memória 07'!E20</f>
        <v>0</v>
      </c>
      <c r="M33" s="17">
        <f t="shared" si="3"/>
        <v>18.100000000000001</v>
      </c>
      <c r="N33" s="17">
        <f t="shared" si="4"/>
        <v>251.77</v>
      </c>
      <c r="O33" s="17">
        <f t="shared" si="5"/>
        <v>0</v>
      </c>
      <c r="P33" s="17">
        <f t="shared" si="6"/>
        <v>251.77</v>
      </c>
      <c r="Q33" s="18">
        <v>2.9779332391060388E-4</v>
      </c>
      <c r="R33" s="32">
        <f t="shared" si="7"/>
        <v>0</v>
      </c>
    </row>
    <row r="34" spans="1:18" ht="24" customHeight="1" x14ac:dyDescent="0.2">
      <c r="A34" s="14" t="s">
        <v>96</v>
      </c>
      <c r="B34" s="15" t="s">
        <v>97</v>
      </c>
      <c r="C34" s="14" t="s">
        <v>55</v>
      </c>
      <c r="D34" s="14" t="s">
        <v>98</v>
      </c>
      <c r="E34" s="15" t="s">
        <v>86</v>
      </c>
      <c r="F34" s="16">
        <v>7.6</v>
      </c>
      <c r="G34" s="17">
        <f t="shared" si="1"/>
        <v>7.6</v>
      </c>
      <c r="H34" s="17">
        <v>13.26</v>
      </c>
      <c r="I34" s="17">
        <v>100.77</v>
      </c>
      <c r="J34" s="17">
        <f t="shared" si="2"/>
        <v>100.78</v>
      </c>
      <c r="K34" s="17">
        <f>'[1]BM 06'!M34</f>
        <v>7.6</v>
      </c>
      <c r="L34" s="17">
        <f>'[1]Memória 07'!E21</f>
        <v>0</v>
      </c>
      <c r="M34" s="17">
        <f t="shared" si="3"/>
        <v>7.6</v>
      </c>
      <c r="N34" s="17">
        <f t="shared" si="4"/>
        <v>100.78</v>
      </c>
      <c r="O34" s="17">
        <f t="shared" si="5"/>
        <v>0</v>
      </c>
      <c r="P34" s="17">
        <f t="shared" si="6"/>
        <v>100.78</v>
      </c>
      <c r="Q34" s="18">
        <v>1.1919066310708804E-4</v>
      </c>
      <c r="R34" s="32">
        <f t="shared" si="7"/>
        <v>0</v>
      </c>
    </row>
    <row r="35" spans="1:18" ht="24" customHeight="1" x14ac:dyDescent="0.2">
      <c r="A35" s="14" t="s">
        <v>99</v>
      </c>
      <c r="B35" s="15" t="s">
        <v>100</v>
      </c>
      <c r="C35" s="14" t="s">
        <v>55</v>
      </c>
      <c r="D35" s="14" t="s">
        <v>101</v>
      </c>
      <c r="E35" s="15" t="s">
        <v>86</v>
      </c>
      <c r="F35" s="16">
        <v>277.10000000000002</v>
      </c>
      <c r="G35" s="17">
        <f t="shared" si="1"/>
        <v>277.10000000000002</v>
      </c>
      <c r="H35" s="17">
        <v>20.14</v>
      </c>
      <c r="I35" s="17">
        <v>5580.79</v>
      </c>
      <c r="J35" s="17">
        <f t="shared" si="2"/>
        <v>5580.79</v>
      </c>
      <c r="K35" s="17">
        <f>'[1]BM 06'!M35</f>
        <v>277.10000000000002</v>
      </c>
      <c r="L35" s="17">
        <f>'[1]Memória 07'!E22</f>
        <v>0</v>
      </c>
      <c r="M35" s="17">
        <f t="shared" si="3"/>
        <v>277.10000000000002</v>
      </c>
      <c r="N35" s="17">
        <f t="shared" si="4"/>
        <v>5580.79</v>
      </c>
      <c r="O35" s="17">
        <f t="shared" si="5"/>
        <v>0</v>
      </c>
      <c r="P35" s="17">
        <f t="shared" si="6"/>
        <v>5580.79</v>
      </c>
      <c r="Q35" s="18">
        <v>6.6009532674546579E-3</v>
      </c>
      <c r="R35" s="32">
        <f t="shared" si="7"/>
        <v>0</v>
      </c>
    </row>
    <row r="36" spans="1:18" ht="24" customHeight="1" x14ac:dyDescent="0.2">
      <c r="A36" s="14" t="s">
        <v>102</v>
      </c>
      <c r="B36" s="15" t="s">
        <v>103</v>
      </c>
      <c r="C36" s="14" t="s">
        <v>55</v>
      </c>
      <c r="D36" s="14" t="s">
        <v>104</v>
      </c>
      <c r="E36" s="15" t="s">
        <v>64</v>
      </c>
      <c r="F36" s="16">
        <v>23.28</v>
      </c>
      <c r="G36" s="17">
        <f t="shared" si="1"/>
        <v>23.28</v>
      </c>
      <c r="H36" s="17">
        <v>30.21</v>
      </c>
      <c r="I36" s="17">
        <v>703.28</v>
      </c>
      <c r="J36" s="17">
        <f t="shared" si="2"/>
        <v>703.29</v>
      </c>
      <c r="K36" s="17">
        <f>'[1]BM 06'!M36</f>
        <v>23.28</v>
      </c>
      <c r="L36" s="17">
        <f>'[1]Memória 07'!E23</f>
        <v>0</v>
      </c>
      <c r="M36" s="17">
        <f t="shared" si="3"/>
        <v>23.28</v>
      </c>
      <c r="N36" s="17">
        <f t="shared" si="4"/>
        <v>703.29</v>
      </c>
      <c r="O36" s="17">
        <f t="shared" si="5"/>
        <v>0</v>
      </c>
      <c r="P36" s="17">
        <f t="shared" si="6"/>
        <v>703.29</v>
      </c>
      <c r="Q36" s="18">
        <v>8.3183893569467972E-4</v>
      </c>
      <c r="R36" s="32">
        <f t="shared" si="7"/>
        <v>0</v>
      </c>
    </row>
    <row r="37" spans="1:18" ht="36" customHeight="1" x14ac:dyDescent="0.2">
      <c r="A37" s="14" t="s">
        <v>105</v>
      </c>
      <c r="B37" s="15" t="s">
        <v>106</v>
      </c>
      <c r="C37" s="14" t="s">
        <v>55</v>
      </c>
      <c r="D37" s="14" t="s">
        <v>107</v>
      </c>
      <c r="E37" s="15" t="s">
        <v>64</v>
      </c>
      <c r="F37" s="16">
        <v>23.28</v>
      </c>
      <c r="G37" s="17">
        <f t="shared" si="1"/>
        <v>23.28</v>
      </c>
      <c r="H37" s="17">
        <v>420.88</v>
      </c>
      <c r="I37" s="17">
        <v>9798.08</v>
      </c>
      <c r="J37" s="17">
        <f t="shared" si="2"/>
        <v>9798.09</v>
      </c>
      <c r="K37" s="17">
        <f>'[1]BM 06'!M37</f>
        <v>23.28</v>
      </c>
      <c r="L37" s="17">
        <f>'[1]Memória 07'!E24</f>
        <v>0</v>
      </c>
      <c r="M37" s="17">
        <f t="shared" si="3"/>
        <v>23.28</v>
      </c>
      <c r="N37" s="17">
        <f t="shared" si="4"/>
        <v>9798.09</v>
      </c>
      <c r="O37" s="17">
        <f t="shared" si="5"/>
        <v>0</v>
      </c>
      <c r="P37" s="17">
        <f t="shared" si="6"/>
        <v>9798.09</v>
      </c>
      <c r="Q37" s="18">
        <v>1.1589159991825913E-2</v>
      </c>
      <c r="R37" s="32">
        <f t="shared" si="7"/>
        <v>0</v>
      </c>
    </row>
    <row r="38" spans="1:18" ht="24" customHeight="1" x14ac:dyDescent="0.2">
      <c r="A38" s="9" t="s">
        <v>108</v>
      </c>
      <c r="B38" s="10"/>
      <c r="C38" s="9"/>
      <c r="D38" s="9" t="s">
        <v>109</v>
      </c>
      <c r="E38" s="9"/>
      <c r="F38" s="11"/>
      <c r="G38" s="17">
        <f t="shared" si="1"/>
        <v>0</v>
      </c>
      <c r="H38" s="9"/>
      <c r="I38" s="12">
        <v>200468.53</v>
      </c>
      <c r="J38" s="20">
        <f>J39</f>
        <v>204477.34999999998</v>
      </c>
      <c r="K38" s="17">
        <f>'[1]BM 06'!M38</f>
        <v>0</v>
      </c>
      <c r="L38" s="17">
        <f>'[1]Memória 07'!E25</f>
        <v>0</v>
      </c>
      <c r="M38" s="17"/>
      <c r="N38" s="20">
        <f>N39</f>
        <v>200941.49</v>
      </c>
      <c r="O38" s="20">
        <f t="shared" ref="O38:P38" si="11">O39</f>
        <v>3268.76</v>
      </c>
      <c r="P38" s="20">
        <f t="shared" si="11"/>
        <v>204210.26</v>
      </c>
      <c r="Q38" s="13">
        <v>0.23711399248589035</v>
      </c>
      <c r="R38" s="32">
        <f t="shared" si="7"/>
        <v>0</v>
      </c>
    </row>
    <row r="39" spans="1:18" ht="24" customHeight="1" x14ac:dyDescent="0.2">
      <c r="A39" s="9" t="s">
        <v>110</v>
      </c>
      <c r="B39" s="10"/>
      <c r="C39" s="9"/>
      <c r="D39" s="9" t="s">
        <v>111</v>
      </c>
      <c r="E39" s="9"/>
      <c r="F39" s="11"/>
      <c r="G39" s="17">
        <f t="shared" si="1"/>
        <v>0</v>
      </c>
      <c r="H39" s="9"/>
      <c r="I39" s="12">
        <v>200468.53</v>
      </c>
      <c r="J39" s="20">
        <f>SUM(J40:J55)</f>
        <v>204477.34999999998</v>
      </c>
      <c r="K39" s="17">
        <f>'[1]BM 06'!M39</f>
        <v>0</v>
      </c>
      <c r="L39" s="17">
        <f>'[1]Memória 07'!E26</f>
        <v>0</v>
      </c>
      <c r="M39" s="17"/>
      <c r="N39" s="20">
        <f>SUM(N40:N55)</f>
        <v>200941.49</v>
      </c>
      <c r="O39" s="20">
        <f t="shared" ref="O39:P39" si="12">SUM(O40:O55)</f>
        <v>3268.76</v>
      </c>
      <c r="P39" s="20">
        <f t="shared" si="12"/>
        <v>204210.26</v>
      </c>
      <c r="Q39" s="13">
        <v>0.23711399248589035</v>
      </c>
      <c r="R39" s="32">
        <f t="shared" si="7"/>
        <v>0</v>
      </c>
    </row>
    <row r="40" spans="1:18" ht="36" customHeight="1" x14ac:dyDescent="0.2">
      <c r="A40" s="14" t="s">
        <v>112</v>
      </c>
      <c r="B40" s="15" t="s">
        <v>113</v>
      </c>
      <c r="C40" s="14" t="s">
        <v>55</v>
      </c>
      <c r="D40" s="14" t="s">
        <v>114</v>
      </c>
      <c r="E40" s="15" t="s">
        <v>52</v>
      </c>
      <c r="F40" s="16">
        <v>264.23</v>
      </c>
      <c r="G40" s="17">
        <f t="shared" si="1"/>
        <v>264.23</v>
      </c>
      <c r="H40" s="17">
        <v>166.45</v>
      </c>
      <c r="I40" s="17">
        <v>43981.08</v>
      </c>
      <c r="J40" s="17">
        <f t="shared" si="2"/>
        <v>43981.08</v>
      </c>
      <c r="K40" s="17">
        <f>'[1]BM 06'!M40</f>
        <v>264.23</v>
      </c>
      <c r="L40" s="17">
        <f>'[1]Memória 07'!E27</f>
        <v>0</v>
      </c>
      <c r="M40" s="17">
        <f t="shared" si="3"/>
        <v>264.23</v>
      </c>
      <c r="N40" s="17">
        <f t="shared" si="4"/>
        <v>43981.08</v>
      </c>
      <c r="O40" s="17">
        <f t="shared" si="5"/>
        <v>0</v>
      </c>
      <c r="P40" s="17">
        <f t="shared" si="6"/>
        <v>43981.08</v>
      </c>
      <c r="Q40" s="18">
        <v>5.2020780880876132E-2</v>
      </c>
      <c r="R40" s="32">
        <f t="shared" si="7"/>
        <v>0</v>
      </c>
    </row>
    <row r="41" spans="1:18" ht="48" customHeight="1" x14ac:dyDescent="0.2">
      <c r="A41" s="14" t="s">
        <v>115</v>
      </c>
      <c r="B41" s="15" t="s">
        <v>116</v>
      </c>
      <c r="C41" s="14" t="s">
        <v>55</v>
      </c>
      <c r="D41" s="14" t="s">
        <v>117</v>
      </c>
      <c r="E41" s="15" t="s">
        <v>52</v>
      </c>
      <c r="F41" s="16">
        <v>199.64</v>
      </c>
      <c r="G41" s="17">
        <f t="shared" si="1"/>
        <v>199.64</v>
      </c>
      <c r="H41" s="17">
        <v>39.729999999999997</v>
      </c>
      <c r="I41" s="17">
        <v>7931.69</v>
      </c>
      <c r="J41" s="17">
        <f t="shared" si="2"/>
        <v>7931.7</v>
      </c>
      <c r="K41" s="17">
        <f>'[1]BM 06'!M41</f>
        <v>199.64</v>
      </c>
      <c r="L41" s="17">
        <f>'[1]Memória 07'!E28</f>
        <v>0</v>
      </c>
      <c r="M41" s="17">
        <f t="shared" si="3"/>
        <v>199.64</v>
      </c>
      <c r="N41" s="17">
        <f t="shared" si="4"/>
        <v>7931.7</v>
      </c>
      <c r="O41" s="17">
        <f t="shared" si="5"/>
        <v>0</v>
      </c>
      <c r="P41" s="17">
        <f t="shared" si="6"/>
        <v>7931.7</v>
      </c>
      <c r="Q41" s="18">
        <v>9.3815956203221109E-3</v>
      </c>
      <c r="R41" s="32">
        <f t="shared" si="7"/>
        <v>0</v>
      </c>
    </row>
    <row r="42" spans="1:18" ht="36" customHeight="1" x14ac:dyDescent="0.2">
      <c r="A42" s="14" t="s">
        <v>118</v>
      </c>
      <c r="B42" s="15" t="s">
        <v>119</v>
      </c>
      <c r="C42" s="14" t="s">
        <v>55</v>
      </c>
      <c r="D42" s="14" t="s">
        <v>120</v>
      </c>
      <c r="E42" s="15" t="s">
        <v>52</v>
      </c>
      <c r="F42" s="16">
        <v>54.1</v>
      </c>
      <c r="G42" s="17">
        <f t="shared" si="1"/>
        <v>54.1</v>
      </c>
      <c r="H42" s="17">
        <v>153.55000000000001</v>
      </c>
      <c r="I42" s="17">
        <v>8307.0499999999993</v>
      </c>
      <c r="J42" s="17">
        <f t="shared" si="2"/>
        <v>8307.06</v>
      </c>
      <c r="K42" s="17">
        <f>'[1]BM 06'!M42</f>
        <v>54.1</v>
      </c>
      <c r="L42" s="17">
        <f>'[1]Memória 07'!E29</f>
        <v>0</v>
      </c>
      <c r="M42" s="17">
        <f t="shared" si="3"/>
        <v>54.1</v>
      </c>
      <c r="N42" s="17">
        <f t="shared" si="4"/>
        <v>8307.06</v>
      </c>
      <c r="O42" s="17">
        <f t="shared" si="5"/>
        <v>0</v>
      </c>
      <c r="P42" s="17">
        <f t="shared" si="6"/>
        <v>8307.06</v>
      </c>
      <c r="Q42" s="18">
        <v>9.8255710823036187E-3</v>
      </c>
      <c r="R42" s="32">
        <f t="shared" si="7"/>
        <v>0</v>
      </c>
    </row>
    <row r="43" spans="1:18" ht="48" customHeight="1" x14ac:dyDescent="0.2">
      <c r="A43" s="14" t="s">
        <v>121</v>
      </c>
      <c r="B43" s="15" t="s">
        <v>122</v>
      </c>
      <c r="C43" s="14" t="s">
        <v>55</v>
      </c>
      <c r="D43" s="14" t="s">
        <v>123</v>
      </c>
      <c r="E43" s="15" t="s">
        <v>86</v>
      </c>
      <c r="F43" s="16">
        <v>516.29999999999995</v>
      </c>
      <c r="G43" s="17">
        <f t="shared" si="1"/>
        <v>516.29999999999995</v>
      </c>
      <c r="H43" s="17">
        <v>20.13</v>
      </c>
      <c r="I43" s="17">
        <v>10393.11</v>
      </c>
      <c r="J43" s="17">
        <f t="shared" si="2"/>
        <v>10393.120000000001</v>
      </c>
      <c r="K43" s="17">
        <f>'[1]BM 06'!M43</f>
        <v>516.29999999999995</v>
      </c>
      <c r="L43" s="17">
        <f>'[1]Memória 07'!E30</f>
        <v>0</v>
      </c>
      <c r="M43" s="17">
        <f t="shared" si="3"/>
        <v>516.29999999999995</v>
      </c>
      <c r="N43" s="17">
        <f t="shared" si="4"/>
        <v>10393.120000000001</v>
      </c>
      <c r="O43" s="17">
        <f t="shared" si="5"/>
        <v>0</v>
      </c>
      <c r="P43" s="17">
        <f t="shared" si="6"/>
        <v>10393.120000000001</v>
      </c>
      <c r="Q43" s="18">
        <v>1.22929609273088E-2</v>
      </c>
      <c r="R43" s="32">
        <f t="shared" si="7"/>
        <v>0</v>
      </c>
    </row>
    <row r="44" spans="1:18" ht="48" customHeight="1" x14ac:dyDescent="0.2">
      <c r="A44" s="14" t="s">
        <v>124</v>
      </c>
      <c r="B44" s="15" t="s">
        <v>125</v>
      </c>
      <c r="C44" s="14" t="s">
        <v>55</v>
      </c>
      <c r="D44" s="14" t="s">
        <v>126</v>
      </c>
      <c r="E44" s="15" t="s">
        <v>86</v>
      </c>
      <c r="F44" s="16">
        <v>285.3</v>
      </c>
      <c r="G44" s="17">
        <f t="shared" si="1"/>
        <v>285.3</v>
      </c>
      <c r="H44" s="17">
        <v>19.25</v>
      </c>
      <c r="I44" s="17">
        <v>5492.02</v>
      </c>
      <c r="J44" s="17">
        <f t="shared" si="2"/>
        <v>5492.03</v>
      </c>
      <c r="K44" s="17">
        <f>'[1]BM 06'!M44</f>
        <v>285.3</v>
      </c>
      <c r="L44" s="17">
        <f>'[1]Memória 07'!E31</f>
        <v>0</v>
      </c>
      <c r="M44" s="17">
        <f t="shared" si="3"/>
        <v>285.3</v>
      </c>
      <c r="N44" s="17">
        <f t="shared" si="4"/>
        <v>5492.03</v>
      </c>
      <c r="O44" s="17">
        <f t="shared" si="5"/>
        <v>0</v>
      </c>
      <c r="P44" s="17">
        <f t="shared" si="6"/>
        <v>5492.03</v>
      </c>
      <c r="Q44" s="18">
        <v>6.4959561932855974E-3</v>
      </c>
      <c r="R44" s="32">
        <f t="shared" si="7"/>
        <v>0</v>
      </c>
    </row>
    <row r="45" spans="1:18" ht="36" customHeight="1" x14ac:dyDescent="0.2">
      <c r="A45" s="14" t="s">
        <v>127</v>
      </c>
      <c r="B45" s="15" t="s">
        <v>106</v>
      </c>
      <c r="C45" s="14" t="s">
        <v>55</v>
      </c>
      <c r="D45" s="14" t="s">
        <v>107</v>
      </c>
      <c r="E45" s="15" t="s">
        <v>64</v>
      </c>
      <c r="F45" s="16">
        <v>37.76</v>
      </c>
      <c r="G45" s="17">
        <f t="shared" si="1"/>
        <v>37.76</v>
      </c>
      <c r="H45" s="17">
        <v>420.88</v>
      </c>
      <c r="I45" s="17">
        <v>15892.42</v>
      </c>
      <c r="J45" s="17">
        <f t="shared" si="2"/>
        <v>15892.43</v>
      </c>
      <c r="K45" s="17">
        <f>'[1]BM 06'!M45</f>
        <v>37.76</v>
      </c>
      <c r="L45" s="17">
        <f>'[1]Memória 07'!E32</f>
        <v>0</v>
      </c>
      <c r="M45" s="17">
        <f t="shared" si="3"/>
        <v>37.76</v>
      </c>
      <c r="N45" s="17">
        <f t="shared" si="4"/>
        <v>15892.43</v>
      </c>
      <c r="O45" s="17">
        <f t="shared" si="5"/>
        <v>0</v>
      </c>
      <c r="P45" s="17">
        <f t="shared" si="6"/>
        <v>15892.43</v>
      </c>
      <c r="Q45" s="18">
        <v>1.8797539725874248E-2</v>
      </c>
      <c r="R45" s="32">
        <f t="shared" si="7"/>
        <v>0</v>
      </c>
    </row>
    <row r="46" spans="1:18" ht="48" customHeight="1" x14ac:dyDescent="0.2">
      <c r="A46" s="14" t="s">
        <v>128</v>
      </c>
      <c r="B46" s="15" t="s">
        <v>129</v>
      </c>
      <c r="C46" s="14" t="s">
        <v>55</v>
      </c>
      <c r="D46" s="14" t="s">
        <v>130</v>
      </c>
      <c r="E46" s="15" t="s">
        <v>86</v>
      </c>
      <c r="F46" s="16">
        <v>354.2</v>
      </c>
      <c r="G46" s="17">
        <f t="shared" si="1"/>
        <v>354.2</v>
      </c>
      <c r="H46" s="17">
        <v>18.18</v>
      </c>
      <c r="I46" s="17">
        <v>6439.35</v>
      </c>
      <c r="J46" s="17">
        <f t="shared" si="2"/>
        <v>6439.36</v>
      </c>
      <c r="K46" s="17">
        <f>'[1]BM 06'!M46</f>
        <v>174.4</v>
      </c>
      <c r="L46" s="17">
        <f>'[1]Memória 07'!E33</f>
        <v>179.8</v>
      </c>
      <c r="M46" s="17">
        <f t="shared" si="3"/>
        <v>354.20000000000005</v>
      </c>
      <c r="N46" s="17">
        <f t="shared" si="4"/>
        <v>3170.59</v>
      </c>
      <c r="O46" s="17">
        <f t="shared" si="5"/>
        <v>3268.76</v>
      </c>
      <c r="P46" s="17">
        <f t="shared" si="6"/>
        <v>6439.36</v>
      </c>
      <c r="Q46" s="18">
        <v>7.6164572440074168E-3</v>
      </c>
      <c r="R46" s="32">
        <f t="shared" si="7"/>
        <v>0</v>
      </c>
    </row>
    <row r="47" spans="1:18" ht="48" customHeight="1" x14ac:dyDescent="0.2">
      <c r="A47" s="14" t="s">
        <v>131</v>
      </c>
      <c r="B47" s="15" t="s">
        <v>132</v>
      </c>
      <c r="C47" s="14" t="s">
        <v>55</v>
      </c>
      <c r="D47" s="14" t="s">
        <v>133</v>
      </c>
      <c r="E47" s="15" t="s">
        <v>86</v>
      </c>
      <c r="F47" s="16">
        <v>645.4</v>
      </c>
      <c r="G47" s="17">
        <f t="shared" si="1"/>
        <v>645.4</v>
      </c>
      <c r="H47" s="17">
        <v>16.309999999999999</v>
      </c>
      <c r="I47" s="17">
        <v>10526.47</v>
      </c>
      <c r="J47" s="17">
        <f t="shared" si="2"/>
        <v>10526.47</v>
      </c>
      <c r="K47" s="17">
        <f>'[1]BM 06'!M47</f>
        <v>645.4</v>
      </c>
      <c r="L47" s="17">
        <f>'[1]Memória 07'!E34</f>
        <v>0</v>
      </c>
      <c r="M47" s="17">
        <f t="shared" si="3"/>
        <v>645.4</v>
      </c>
      <c r="N47" s="17">
        <f t="shared" si="4"/>
        <v>10526.47</v>
      </c>
      <c r="O47" s="17">
        <f t="shared" si="5"/>
        <v>0</v>
      </c>
      <c r="P47" s="17">
        <f t="shared" si="6"/>
        <v>10526.47</v>
      </c>
      <c r="Q47" s="18">
        <v>1.2450699012373416E-2</v>
      </c>
      <c r="R47" s="32">
        <f t="shared" si="7"/>
        <v>0</v>
      </c>
    </row>
    <row r="48" spans="1:18" ht="48" customHeight="1" x14ac:dyDescent="0.2">
      <c r="A48" s="14" t="s">
        <v>134</v>
      </c>
      <c r="B48" s="15" t="s">
        <v>135</v>
      </c>
      <c r="C48" s="14" t="s">
        <v>55</v>
      </c>
      <c r="D48" s="14" t="s">
        <v>136</v>
      </c>
      <c r="E48" s="15" t="s">
        <v>86</v>
      </c>
      <c r="F48" s="16">
        <v>77.8</v>
      </c>
      <c r="G48" s="17">
        <f t="shared" si="1"/>
        <v>77.8</v>
      </c>
      <c r="H48" s="17">
        <v>13.77</v>
      </c>
      <c r="I48" s="17">
        <v>1071.3</v>
      </c>
      <c r="J48" s="17">
        <f t="shared" si="2"/>
        <v>1071.31</v>
      </c>
      <c r="K48" s="17">
        <f>'[1]BM 06'!M48</f>
        <v>77.8</v>
      </c>
      <c r="L48" s="17">
        <f>'[1]Memória 07'!E35</f>
        <v>0</v>
      </c>
      <c r="M48" s="17">
        <f t="shared" si="3"/>
        <v>77.8</v>
      </c>
      <c r="N48" s="17">
        <f t="shared" si="4"/>
        <v>1071.31</v>
      </c>
      <c r="O48" s="17">
        <f t="shared" si="5"/>
        <v>0</v>
      </c>
      <c r="P48" s="17">
        <f t="shared" si="6"/>
        <v>1071.31</v>
      </c>
      <c r="Q48" s="18">
        <v>1.2671326524424274E-3</v>
      </c>
      <c r="R48" s="32">
        <f t="shared" si="7"/>
        <v>0</v>
      </c>
    </row>
    <row r="49" spans="1:19" ht="48" customHeight="1" x14ac:dyDescent="0.2">
      <c r="A49" s="14" t="s">
        <v>137</v>
      </c>
      <c r="B49" s="15" t="s">
        <v>138</v>
      </c>
      <c r="C49" s="14" t="s">
        <v>55</v>
      </c>
      <c r="D49" s="14" t="s">
        <v>139</v>
      </c>
      <c r="E49" s="15" t="s">
        <v>86</v>
      </c>
      <c r="F49" s="16">
        <v>40.299999999999997</v>
      </c>
      <c r="G49" s="17">
        <f t="shared" si="1"/>
        <v>40.299999999999997</v>
      </c>
      <c r="H49" s="17">
        <v>13.07</v>
      </c>
      <c r="I49" s="17">
        <v>526.72</v>
      </c>
      <c r="J49" s="17">
        <f t="shared" si="2"/>
        <v>526.72</v>
      </c>
      <c r="K49" s="17">
        <f>'[1]BM 06'!M49</f>
        <v>40.299999999999997</v>
      </c>
      <c r="L49" s="17">
        <f>'[1]Memória 07'!E36</f>
        <v>0</v>
      </c>
      <c r="M49" s="17">
        <f t="shared" si="3"/>
        <v>40.299999999999997</v>
      </c>
      <c r="N49" s="17">
        <f t="shared" si="4"/>
        <v>526.72</v>
      </c>
      <c r="O49" s="17">
        <f t="shared" si="5"/>
        <v>0</v>
      </c>
      <c r="P49" s="17">
        <f t="shared" si="6"/>
        <v>526.72</v>
      </c>
      <c r="Q49" s="18">
        <v>6.2300393045316472E-4</v>
      </c>
      <c r="R49" s="32">
        <f t="shared" si="7"/>
        <v>0</v>
      </c>
    </row>
    <row r="50" spans="1:19" ht="48" customHeight="1" x14ac:dyDescent="0.2">
      <c r="A50" s="14" t="s">
        <v>140</v>
      </c>
      <c r="B50" s="15" t="s">
        <v>141</v>
      </c>
      <c r="C50" s="14" t="s">
        <v>55</v>
      </c>
      <c r="D50" s="14" t="s">
        <v>142</v>
      </c>
      <c r="E50" s="15" t="s">
        <v>86</v>
      </c>
      <c r="F50" s="16">
        <v>486.6</v>
      </c>
      <c r="G50" s="17">
        <f t="shared" si="1"/>
        <v>486.6</v>
      </c>
      <c r="H50" s="17">
        <v>16.97</v>
      </c>
      <c r="I50" s="17">
        <v>8257.6</v>
      </c>
      <c r="J50" s="17">
        <f t="shared" si="2"/>
        <v>8257.6</v>
      </c>
      <c r="K50" s="17">
        <f>'[1]BM 06'!M50</f>
        <v>486.6</v>
      </c>
      <c r="L50" s="17">
        <f>'[1]Memória 07'!E37</f>
        <v>0</v>
      </c>
      <c r="M50" s="17">
        <f t="shared" si="3"/>
        <v>486.6</v>
      </c>
      <c r="N50" s="17">
        <f t="shared" si="4"/>
        <v>8257.6</v>
      </c>
      <c r="O50" s="17">
        <f t="shared" si="5"/>
        <v>0</v>
      </c>
      <c r="P50" s="17">
        <f t="shared" si="6"/>
        <v>8257.6</v>
      </c>
      <c r="Q50" s="18">
        <v>9.7670816678881636E-3</v>
      </c>
      <c r="R50" s="32">
        <f t="shared" si="7"/>
        <v>0</v>
      </c>
    </row>
    <row r="51" spans="1:19" ht="48" customHeight="1" x14ac:dyDescent="0.2">
      <c r="A51" s="14" t="s">
        <v>143</v>
      </c>
      <c r="B51" s="15" t="s">
        <v>144</v>
      </c>
      <c r="C51" s="14" t="s">
        <v>55</v>
      </c>
      <c r="D51" s="14" t="s">
        <v>145</v>
      </c>
      <c r="E51" s="15" t="s">
        <v>86</v>
      </c>
      <c r="F51" s="16">
        <v>121.9</v>
      </c>
      <c r="G51" s="17">
        <f t="shared" si="1"/>
        <v>121.9</v>
      </c>
      <c r="H51" s="17">
        <v>15.35</v>
      </c>
      <c r="I51" s="17">
        <v>1871.16</v>
      </c>
      <c r="J51" s="17">
        <f t="shared" si="2"/>
        <v>1871.17</v>
      </c>
      <c r="K51" s="17">
        <f>'[1]BM 06'!M51</f>
        <v>104.5</v>
      </c>
      <c r="L51" s="17">
        <f>'[1]Memória 07'!E38</f>
        <v>0</v>
      </c>
      <c r="M51" s="17">
        <f t="shared" si="3"/>
        <v>104.5</v>
      </c>
      <c r="N51" s="17">
        <f t="shared" si="4"/>
        <v>1604.08</v>
      </c>
      <c r="O51" s="17">
        <f t="shared" si="5"/>
        <v>0</v>
      </c>
      <c r="P51" s="17">
        <f t="shared" si="6"/>
        <v>1604.08</v>
      </c>
      <c r="Q51" s="18">
        <v>2.2132063231066674E-3</v>
      </c>
      <c r="R51" s="32">
        <f t="shared" si="7"/>
        <v>17.400000000000006</v>
      </c>
    </row>
    <row r="52" spans="1:19" ht="24" customHeight="1" x14ac:dyDescent="0.2">
      <c r="A52" s="14" t="s">
        <v>146</v>
      </c>
      <c r="B52" s="15" t="s">
        <v>103</v>
      </c>
      <c r="C52" s="14" t="s">
        <v>55</v>
      </c>
      <c r="D52" s="14" t="s">
        <v>104</v>
      </c>
      <c r="E52" s="15" t="s">
        <v>64</v>
      </c>
      <c r="F52" s="16">
        <v>37.76</v>
      </c>
      <c r="G52" s="17">
        <f t="shared" si="1"/>
        <v>37.76</v>
      </c>
      <c r="H52" s="17">
        <v>30.21</v>
      </c>
      <c r="I52" s="17">
        <v>1140.72</v>
      </c>
      <c r="J52" s="17">
        <f t="shared" si="2"/>
        <v>1140.73</v>
      </c>
      <c r="K52" s="17">
        <f>'[1]BM 06'!M52</f>
        <v>37.76</v>
      </c>
      <c r="L52" s="17">
        <f>'[1]Memória 07'!E39</f>
        <v>0</v>
      </c>
      <c r="M52" s="17">
        <f t="shared" si="3"/>
        <v>37.76</v>
      </c>
      <c r="N52" s="17">
        <f t="shared" si="4"/>
        <v>1140.73</v>
      </c>
      <c r="O52" s="17">
        <f t="shared" si="5"/>
        <v>0</v>
      </c>
      <c r="P52" s="17">
        <f t="shared" si="6"/>
        <v>1140.73</v>
      </c>
      <c r="Q52" s="18">
        <v>1.349242564448918E-3</v>
      </c>
      <c r="R52" s="32">
        <f t="shared" si="7"/>
        <v>0</v>
      </c>
    </row>
    <row r="53" spans="1:19" ht="24" customHeight="1" x14ac:dyDescent="0.2">
      <c r="A53" s="14" t="s">
        <v>147</v>
      </c>
      <c r="B53" s="15" t="s">
        <v>148</v>
      </c>
      <c r="C53" s="14" t="s">
        <v>55</v>
      </c>
      <c r="D53" s="14" t="s">
        <v>149</v>
      </c>
      <c r="E53" s="15" t="s">
        <v>60</v>
      </c>
      <c r="F53" s="16">
        <v>39.32</v>
      </c>
      <c r="G53" s="17">
        <f t="shared" si="1"/>
        <v>39.32</v>
      </c>
      <c r="H53" s="17">
        <v>91.93</v>
      </c>
      <c r="I53" s="17">
        <v>3614.68</v>
      </c>
      <c r="J53" s="17">
        <f t="shared" si="2"/>
        <v>3614.69</v>
      </c>
      <c r="K53" s="17">
        <f>'[1]BM 06'!M53</f>
        <v>39.32</v>
      </c>
      <c r="L53" s="17">
        <f>'[1]Memória 07'!E40</f>
        <v>0</v>
      </c>
      <c r="M53" s="17">
        <f t="shared" si="3"/>
        <v>39.32</v>
      </c>
      <c r="N53" s="17">
        <f t="shared" si="4"/>
        <v>3614.69</v>
      </c>
      <c r="O53" s="17">
        <f t="shared" si="5"/>
        <v>0</v>
      </c>
      <c r="P53" s="17">
        <f t="shared" si="6"/>
        <v>3614.69</v>
      </c>
      <c r="Q53" s="18">
        <v>4.2754401718758462E-3</v>
      </c>
      <c r="R53" s="32">
        <f t="shared" si="7"/>
        <v>0</v>
      </c>
    </row>
    <row r="54" spans="1:19" ht="24" customHeight="1" x14ac:dyDescent="0.2">
      <c r="A54" s="14" t="s">
        <v>150</v>
      </c>
      <c r="B54" s="15" t="s">
        <v>151</v>
      </c>
      <c r="C54" s="14" t="s">
        <v>55</v>
      </c>
      <c r="D54" s="14" t="s">
        <v>152</v>
      </c>
      <c r="E54" s="15" t="s">
        <v>60</v>
      </c>
      <c r="F54" s="16">
        <v>64.2</v>
      </c>
      <c r="G54" s="17">
        <f>F54+[1]Replanihamento!F28</f>
        <v>102.36</v>
      </c>
      <c r="H54" s="17">
        <v>105.05</v>
      </c>
      <c r="I54" s="17">
        <v>6744.21</v>
      </c>
      <c r="J54" s="17">
        <f t="shared" si="2"/>
        <v>10752.92</v>
      </c>
      <c r="K54" s="17">
        <f>'[1]BM 06'!M54</f>
        <v>102.36</v>
      </c>
      <c r="L54" s="17">
        <f>'[1]Memória 07'!E41</f>
        <v>0</v>
      </c>
      <c r="M54" s="17">
        <f t="shared" si="3"/>
        <v>102.36</v>
      </c>
      <c r="N54" s="17">
        <f t="shared" si="4"/>
        <v>10752.92</v>
      </c>
      <c r="O54" s="17">
        <f t="shared" si="5"/>
        <v>0</v>
      </c>
      <c r="P54" s="17">
        <f t="shared" si="6"/>
        <v>10752.92</v>
      </c>
      <c r="Q54" s="18">
        <v>7.9770453709780108E-3</v>
      </c>
      <c r="R54" s="32">
        <f t="shared" si="7"/>
        <v>0</v>
      </c>
    </row>
    <row r="55" spans="1:19" ht="48" customHeight="1" x14ac:dyDescent="0.2">
      <c r="A55" s="14" t="s">
        <v>153</v>
      </c>
      <c r="B55" s="15" t="s">
        <v>154</v>
      </c>
      <c r="C55" s="14" t="s">
        <v>55</v>
      </c>
      <c r="D55" s="14" t="s">
        <v>155</v>
      </c>
      <c r="E55" s="15" t="s">
        <v>52</v>
      </c>
      <c r="F55" s="16">
        <v>395.11</v>
      </c>
      <c r="G55" s="17">
        <f t="shared" si="1"/>
        <v>395.11</v>
      </c>
      <c r="H55" s="17">
        <v>172.81</v>
      </c>
      <c r="I55" s="17">
        <v>68278.95</v>
      </c>
      <c r="J55" s="17">
        <f t="shared" si="2"/>
        <v>68278.960000000006</v>
      </c>
      <c r="K55" s="17">
        <f>'[1]BM 06'!M55</f>
        <v>395.11</v>
      </c>
      <c r="L55" s="17">
        <f>'[1]Memória 07'!E42</f>
        <v>0</v>
      </c>
      <c r="M55" s="17">
        <f t="shared" si="3"/>
        <v>395.11</v>
      </c>
      <c r="N55" s="17">
        <f t="shared" si="4"/>
        <v>68278.960000000006</v>
      </c>
      <c r="O55" s="17">
        <f t="shared" si="5"/>
        <v>0</v>
      </c>
      <c r="P55" s="17">
        <f t="shared" si="6"/>
        <v>68278.960000000006</v>
      </c>
      <c r="Q55" s="18">
        <v>8.0760279118345824E-2</v>
      </c>
      <c r="R55" s="32">
        <f t="shared" si="7"/>
        <v>0</v>
      </c>
    </row>
    <row r="56" spans="1:19" ht="24" customHeight="1" x14ac:dyDescent="0.2">
      <c r="A56" s="9" t="s">
        <v>156</v>
      </c>
      <c r="B56" s="10"/>
      <c r="C56" s="9"/>
      <c r="D56" s="9" t="s">
        <v>157</v>
      </c>
      <c r="E56" s="9"/>
      <c r="F56" s="11"/>
      <c r="G56" s="17">
        <f t="shared" si="1"/>
        <v>0</v>
      </c>
      <c r="H56" s="9"/>
      <c r="I56" s="12">
        <v>81823.53</v>
      </c>
      <c r="J56" s="20">
        <f>J57+J59</f>
        <v>139076.06</v>
      </c>
      <c r="K56" s="17">
        <f>'[1]BM 06'!M56</f>
        <v>0</v>
      </c>
      <c r="L56" s="17">
        <f>'[1]Memória 07'!E43</f>
        <v>0</v>
      </c>
      <c r="M56" s="17"/>
      <c r="N56" s="20">
        <f>N57+N59</f>
        <v>70921.850000000006</v>
      </c>
      <c r="O56" s="20">
        <f t="shared" ref="O56:P56" si="13">O57+O59</f>
        <v>66249.39</v>
      </c>
      <c r="P56" s="20">
        <f t="shared" si="13"/>
        <v>137171.25</v>
      </c>
      <c r="Q56" s="13">
        <v>9.678079585653182E-2</v>
      </c>
      <c r="R56" s="32">
        <f t="shared" si="7"/>
        <v>0</v>
      </c>
    </row>
    <row r="57" spans="1:19" ht="24" customHeight="1" x14ac:dyDescent="0.2">
      <c r="A57" s="9" t="s">
        <v>158</v>
      </c>
      <c r="B57" s="10"/>
      <c r="C57" s="9"/>
      <c r="D57" s="9" t="s">
        <v>159</v>
      </c>
      <c r="E57" s="9"/>
      <c r="F57" s="11"/>
      <c r="G57" s="17">
        <f t="shared" si="1"/>
        <v>0</v>
      </c>
      <c r="H57" s="9"/>
      <c r="I57" s="12">
        <v>6102.78</v>
      </c>
      <c r="J57" s="20">
        <f>J58</f>
        <v>3837.46</v>
      </c>
      <c r="K57" s="17">
        <f>'[1]BM 06'!M57</f>
        <v>0</v>
      </c>
      <c r="L57" s="17">
        <f>'[1]Memória 07'!E44</f>
        <v>0</v>
      </c>
      <c r="M57" s="17"/>
      <c r="N57" s="20">
        <f>N58</f>
        <v>3837.46</v>
      </c>
      <c r="O57" s="20">
        <f t="shared" ref="O57:P57" si="14">O58</f>
        <v>0</v>
      </c>
      <c r="P57" s="20">
        <f t="shared" si="14"/>
        <v>3837.46</v>
      </c>
      <c r="Q57" s="13">
        <v>7.2183625582680835E-3</v>
      </c>
      <c r="R57" s="32">
        <f t="shared" si="7"/>
        <v>0</v>
      </c>
    </row>
    <row r="58" spans="1:19" ht="36" customHeight="1" x14ac:dyDescent="0.2">
      <c r="A58" s="14" t="s">
        <v>160</v>
      </c>
      <c r="B58" s="15" t="s">
        <v>161</v>
      </c>
      <c r="C58" s="14" t="s">
        <v>55</v>
      </c>
      <c r="D58" s="14" t="s">
        <v>162</v>
      </c>
      <c r="E58" s="15" t="s">
        <v>52</v>
      </c>
      <c r="F58" s="16">
        <v>31.87</v>
      </c>
      <c r="G58" s="17">
        <v>20.04</v>
      </c>
      <c r="H58" s="17">
        <v>191.49</v>
      </c>
      <c r="I58" s="17">
        <v>6102.78</v>
      </c>
      <c r="J58" s="17">
        <f t="shared" si="2"/>
        <v>3837.46</v>
      </c>
      <c r="K58" s="17">
        <f>'[1]BM 06'!M58</f>
        <v>20.04</v>
      </c>
      <c r="L58" s="17">
        <f>'[1]Memória 07'!E45</f>
        <v>0</v>
      </c>
      <c r="M58" s="17">
        <f t="shared" si="3"/>
        <v>20.04</v>
      </c>
      <c r="N58" s="17">
        <f t="shared" si="4"/>
        <v>3837.46</v>
      </c>
      <c r="O58" s="17">
        <f t="shared" si="5"/>
        <v>0</v>
      </c>
      <c r="P58" s="17">
        <f t="shared" si="6"/>
        <v>3837.46</v>
      </c>
      <c r="Q58" s="18">
        <v>7.2183625582680835E-3</v>
      </c>
      <c r="R58" s="32">
        <f t="shared" si="7"/>
        <v>0</v>
      </c>
    </row>
    <row r="59" spans="1:19" ht="24" customHeight="1" x14ac:dyDescent="0.2">
      <c r="A59" s="9" t="s">
        <v>163</v>
      </c>
      <c r="B59" s="10"/>
      <c r="C59" s="9"/>
      <c r="D59" s="9" t="s">
        <v>164</v>
      </c>
      <c r="E59" s="9"/>
      <c r="F59" s="11"/>
      <c r="G59" s="17">
        <f t="shared" si="1"/>
        <v>0</v>
      </c>
      <c r="H59" s="9"/>
      <c r="I59" s="12">
        <v>75720.75</v>
      </c>
      <c r="J59" s="20">
        <f>SUM(J60:J62)</f>
        <v>135238.6</v>
      </c>
      <c r="K59" s="17">
        <f>'[1]BM 06'!M59</f>
        <v>0</v>
      </c>
      <c r="L59" s="17">
        <f>'[1]Memória 07'!E46</f>
        <v>0</v>
      </c>
      <c r="M59" s="17"/>
      <c r="N59" s="20">
        <f>SUM(N60:N62)</f>
        <v>67084.39</v>
      </c>
      <c r="O59" s="20">
        <f t="shared" ref="O59:P59" si="15">SUM(O60:O62)</f>
        <v>66249.39</v>
      </c>
      <c r="P59" s="20">
        <f t="shared" si="15"/>
        <v>133333.79</v>
      </c>
      <c r="Q59" s="13">
        <v>8.956243329826373E-2</v>
      </c>
      <c r="R59" s="32">
        <f t="shared" si="7"/>
        <v>0</v>
      </c>
    </row>
    <row r="60" spans="1:19" ht="60" customHeight="1" x14ac:dyDescent="0.2">
      <c r="A60" s="14" t="s">
        <v>165</v>
      </c>
      <c r="B60" s="15" t="s">
        <v>166</v>
      </c>
      <c r="C60" s="14" t="s">
        <v>55</v>
      </c>
      <c r="D60" s="14" t="s">
        <v>167</v>
      </c>
      <c r="E60" s="15" t="s">
        <v>52</v>
      </c>
      <c r="F60" s="16">
        <v>656.2</v>
      </c>
      <c r="G60" s="17">
        <f t="shared" si="1"/>
        <v>656.2</v>
      </c>
      <c r="H60" s="17">
        <v>70.34</v>
      </c>
      <c r="I60" s="17">
        <v>46157.1</v>
      </c>
      <c r="J60" s="17">
        <f t="shared" si="2"/>
        <v>46157.11</v>
      </c>
      <c r="K60" s="17">
        <f>'[1]BM 06'!M60</f>
        <v>629.12</v>
      </c>
      <c r="L60" s="17">
        <f>'[1]Memória 07'!E47</f>
        <v>0</v>
      </c>
      <c r="M60" s="17">
        <f t="shared" si="3"/>
        <v>629.12</v>
      </c>
      <c r="N60" s="17">
        <f t="shared" si="4"/>
        <v>44252.3</v>
      </c>
      <c r="O60" s="17">
        <f t="shared" si="5"/>
        <v>0</v>
      </c>
      <c r="P60" s="17">
        <f t="shared" si="6"/>
        <v>44252.3</v>
      </c>
      <c r="Q60" s="18">
        <v>5.4594575330953389E-2</v>
      </c>
      <c r="R60" s="32">
        <f t="shared" si="7"/>
        <v>27.080000000000041</v>
      </c>
      <c r="S60" s="1">
        <f>K215/H62</f>
        <v>-4.9324528005705959E-4</v>
      </c>
    </row>
    <row r="61" spans="1:19" ht="36" customHeight="1" x14ac:dyDescent="0.2">
      <c r="A61" s="14" t="s">
        <v>168</v>
      </c>
      <c r="B61" s="15" t="s">
        <v>169</v>
      </c>
      <c r="C61" s="14" t="s">
        <v>55</v>
      </c>
      <c r="D61" s="14" t="s">
        <v>170</v>
      </c>
      <c r="E61" s="15" t="s">
        <v>52</v>
      </c>
      <c r="F61" s="16">
        <v>21.03</v>
      </c>
      <c r="G61" s="17">
        <v>7.8</v>
      </c>
      <c r="H61" s="17">
        <v>650.59</v>
      </c>
      <c r="I61" s="17">
        <v>13681.9</v>
      </c>
      <c r="J61" s="17">
        <f t="shared" si="2"/>
        <v>5074.6000000000004</v>
      </c>
      <c r="K61" s="17">
        <f>'[1]BM 06'!M61</f>
        <v>7.8000000000000007</v>
      </c>
      <c r="L61" s="17">
        <f>'[1]Memória 07'!E48</f>
        <v>0</v>
      </c>
      <c r="M61" s="17">
        <f t="shared" si="3"/>
        <v>7.8000000000000007</v>
      </c>
      <c r="N61" s="17">
        <f t="shared" si="4"/>
        <v>5074.6000000000004</v>
      </c>
      <c r="O61" s="17">
        <f t="shared" si="5"/>
        <v>0</v>
      </c>
      <c r="P61" s="17">
        <f t="shared" si="6"/>
        <v>5074.6000000000004</v>
      </c>
      <c r="Q61" s="18">
        <v>1.6182938707600156E-2</v>
      </c>
      <c r="R61" s="32">
        <f t="shared" si="7"/>
        <v>0</v>
      </c>
    </row>
    <row r="62" spans="1:19" ht="72" customHeight="1" x14ac:dyDescent="0.2">
      <c r="A62" s="14" t="s">
        <v>171</v>
      </c>
      <c r="B62" s="15" t="s">
        <v>172</v>
      </c>
      <c r="C62" s="14" t="s">
        <v>173</v>
      </c>
      <c r="D62" s="14" t="s">
        <v>174</v>
      </c>
      <c r="E62" s="15" t="s">
        <v>60</v>
      </c>
      <c r="F62" s="16">
        <v>21.76</v>
      </c>
      <c r="G62" s="17">
        <v>115.1</v>
      </c>
      <c r="H62" s="17">
        <v>729.86</v>
      </c>
      <c r="I62" s="17">
        <v>15881.75</v>
      </c>
      <c r="J62" s="17">
        <f t="shared" si="2"/>
        <v>84006.89</v>
      </c>
      <c r="K62" s="17">
        <f>'[1]BM 06'!M62</f>
        <v>24.330000000000002</v>
      </c>
      <c r="L62" s="17">
        <f>'[1]Memória 07'!E49</f>
        <v>90.77</v>
      </c>
      <c r="M62" s="17">
        <f t="shared" si="3"/>
        <v>115.1</v>
      </c>
      <c r="N62" s="17">
        <f t="shared" si="4"/>
        <v>17757.490000000002</v>
      </c>
      <c r="O62" s="17">
        <f t="shared" si="5"/>
        <v>66249.39</v>
      </c>
      <c r="P62" s="17">
        <f t="shared" si="6"/>
        <v>84006.89</v>
      </c>
      <c r="Q62" s="18">
        <v>1.8784919259710185E-2</v>
      </c>
      <c r="R62" s="32">
        <f t="shared" si="7"/>
        <v>0</v>
      </c>
      <c r="S62" s="19"/>
    </row>
    <row r="63" spans="1:19" ht="24" customHeight="1" x14ac:dyDescent="0.2">
      <c r="A63" s="9" t="s">
        <v>175</v>
      </c>
      <c r="B63" s="10"/>
      <c r="C63" s="9"/>
      <c r="D63" s="9" t="s">
        <v>176</v>
      </c>
      <c r="E63" s="9"/>
      <c r="F63" s="11"/>
      <c r="G63" s="17">
        <f t="shared" si="1"/>
        <v>0</v>
      </c>
      <c r="H63" s="9"/>
      <c r="I63" s="12">
        <v>55017.72</v>
      </c>
      <c r="J63" s="20">
        <f>J64+J66+J68</f>
        <v>51048.729999999996</v>
      </c>
      <c r="K63" s="17">
        <f>'[1]BM 06'!M63</f>
        <v>0</v>
      </c>
      <c r="L63" s="17">
        <f>'[1]Memória 07'!E50</f>
        <v>0</v>
      </c>
      <c r="M63" s="17"/>
      <c r="N63" s="20">
        <f>N64+N66+N68</f>
        <v>41422.590000000004</v>
      </c>
      <c r="O63" s="20">
        <f t="shared" ref="O63:P63" si="16">O64+O66+O68</f>
        <v>0</v>
      </c>
      <c r="P63" s="20">
        <f t="shared" si="16"/>
        <v>41422.590000000004</v>
      </c>
      <c r="Q63" s="13">
        <v>6.5074908498959014E-2</v>
      </c>
      <c r="R63" s="32">
        <f t="shared" si="7"/>
        <v>0</v>
      </c>
    </row>
    <row r="64" spans="1:19" ht="24" customHeight="1" x14ac:dyDescent="0.2">
      <c r="A64" s="9" t="s">
        <v>177</v>
      </c>
      <c r="B64" s="10"/>
      <c r="C64" s="9"/>
      <c r="D64" s="9" t="s">
        <v>178</v>
      </c>
      <c r="E64" s="9"/>
      <c r="F64" s="11"/>
      <c r="G64" s="17">
        <f t="shared" si="1"/>
        <v>0</v>
      </c>
      <c r="H64" s="9"/>
      <c r="I64" s="12">
        <v>15876</v>
      </c>
      <c r="J64" s="20">
        <f>J65</f>
        <v>11907</v>
      </c>
      <c r="K64" s="17">
        <f>'[1]BM 06'!M64</f>
        <v>0</v>
      </c>
      <c r="L64" s="17">
        <f>'[1]Memória 07'!E51</f>
        <v>0</v>
      </c>
      <c r="M64" s="17"/>
      <c r="N64" s="20">
        <f>N65</f>
        <v>11907</v>
      </c>
      <c r="O64" s="20">
        <f t="shared" ref="O64:P64" si="17">O65</f>
        <v>0</v>
      </c>
      <c r="P64" s="20">
        <f t="shared" si="17"/>
        <v>11907</v>
      </c>
      <c r="Q64" s="13">
        <v>1.8778118165010713E-2</v>
      </c>
      <c r="R64" s="32">
        <f t="shared" si="7"/>
        <v>0</v>
      </c>
    </row>
    <row r="65" spans="1:19" ht="60" customHeight="1" x14ac:dyDescent="0.2">
      <c r="A65" s="14" t="s">
        <v>179</v>
      </c>
      <c r="B65" s="15" t="s">
        <v>180</v>
      </c>
      <c r="C65" s="14" t="s">
        <v>55</v>
      </c>
      <c r="D65" s="14" t="s">
        <v>181</v>
      </c>
      <c r="E65" s="15" t="s">
        <v>182</v>
      </c>
      <c r="F65" s="16">
        <v>20</v>
      </c>
      <c r="G65" s="17">
        <v>15</v>
      </c>
      <c r="H65" s="17">
        <v>793.8</v>
      </c>
      <c r="I65" s="17">
        <v>15876</v>
      </c>
      <c r="J65" s="17">
        <f t="shared" si="2"/>
        <v>11907</v>
      </c>
      <c r="K65" s="17">
        <f>'[1]BM 06'!M65</f>
        <v>15</v>
      </c>
      <c r="L65" s="17">
        <f>'[1]Memória 07'!E52</f>
        <v>0</v>
      </c>
      <c r="M65" s="17">
        <f t="shared" si="3"/>
        <v>15</v>
      </c>
      <c r="N65" s="17">
        <f t="shared" si="4"/>
        <v>11907</v>
      </c>
      <c r="O65" s="17">
        <f t="shared" si="5"/>
        <v>0</v>
      </c>
      <c r="P65" s="17">
        <f t="shared" si="6"/>
        <v>11907</v>
      </c>
      <c r="Q65" s="18">
        <v>1.8778118165010713E-2</v>
      </c>
      <c r="R65" s="32">
        <f t="shared" si="7"/>
        <v>0</v>
      </c>
    </row>
    <row r="66" spans="1:19" ht="24" customHeight="1" x14ac:dyDescent="0.2">
      <c r="A66" s="9" t="s">
        <v>183</v>
      </c>
      <c r="B66" s="10"/>
      <c r="C66" s="9"/>
      <c r="D66" s="9" t="s">
        <v>184</v>
      </c>
      <c r="E66" s="9"/>
      <c r="F66" s="11"/>
      <c r="G66" s="17">
        <f t="shared" si="1"/>
        <v>0</v>
      </c>
      <c r="H66" s="9"/>
      <c r="I66" s="12">
        <v>12192.99</v>
      </c>
      <c r="J66" s="20">
        <f>J67</f>
        <v>12193</v>
      </c>
      <c r="K66" s="17">
        <f>'[1]BM 06'!M66</f>
        <v>0</v>
      </c>
      <c r="L66" s="17">
        <f>'[1]Memória 07'!E53</f>
        <v>0</v>
      </c>
      <c r="M66" s="17"/>
      <c r="N66" s="20">
        <f>N67</f>
        <v>9895.1200000000008</v>
      </c>
      <c r="O66" s="20">
        <f t="shared" ref="O66:P66" si="18">O67</f>
        <v>0</v>
      </c>
      <c r="P66" s="20">
        <f t="shared" si="18"/>
        <v>9895.1200000000008</v>
      </c>
      <c r="Q66" s="13">
        <v>1.4421857332123582E-2</v>
      </c>
      <c r="R66" s="32">
        <f t="shared" si="7"/>
        <v>0</v>
      </c>
    </row>
    <row r="67" spans="1:19" ht="36" customHeight="1" x14ac:dyDescent="0.2">
      <c r="A67" s="14" t="s">
        <v>185</v>
      </c>
      <c r="B67" s="15" t="s">
        <v>186</v>
      </c>
      <c r="C67" s="14" t="s">
        <v>55</v>
      </c>
      <c r="D67" s="14" t="s">
        <v>187</v>
      </c>
      <c r="E67" s="15" t="s">
        <v>52</v>
      </c>
      <c r="F67" s="16">
        <v>13.69</v>
      </c>
      <c r="G67" s="17">
        <f t="shared" si="1"/>
        <v>13.69</v>
      </c>
      <c r="H67" s="17">
        <v>890.65</v>
      </c>
      <c r="I67" s="17">
        <v>12192.99</v>
      </c>
      <c r="J67" s="17">
        <f t="shared" si="2"/>
        <v>12193</v>
      </c>
      <c r="K67" s="17">
        <f>'[1]BM 06'!M67</f>
        <v>11.11</v>
      </c>
      <c r="L67" s="17">
        <f>'[1]Memória 07'!E54</f>
        <v>0</v>
      </c>
      <c r="M67" s="17">
        <f t="shared" si="3"/>
        <v>11.11</v>
      </c>
      <c r="N67" s="17">
        <f t="shared" si="4"/>
        <v>9895.1200000000008</v>
      </c>
      <c r="O67" s="17">
        <f t="shared" si="5"/>
        <v>0</v>
      </c>
      <c r="P67" s="17">
        <f t="shared" si="6"/>
        <v>9895.1200000000008</v>
      </c>
      <c r="Q67" s="18">
        <v>1.4421857332123582E-2</v>
      </c>
      <c r="R67" s="32">
        <f t="shared" si="7"/>
        <v>2.58</v>
      </c>
    </row>
    <row r="68" spans="1:19" ht="24" customHeight="1" x14ac:dyDescent="0.2">
      <c r="A68" s="9" t="s">
        <v>188</v>
      </c>
      <c r="B68" s="10"/>
      <c r="C68" s="9"/>
      <c r="D68" s="9" t="s">
        <v>189</v>
      </c>
      <c r="E68" s="9"/>
      <c r="F68" s="11"/>
      <c r="G68" s="17">
        <f t="shared" si="1"/>
        <v>0</v>
      </c>
      <c r="H68" s="9"/>
      <c r="I68" s="12">
        <v>26948.73</v>
      </c>
      <c r="J68" s="20">
        <f>SUM(J69:J70)</f>
        <v>26948.73</v>
      </c>
      <c r="K68" s="17">
        <f>'[1]BM 06'!M68</f>
        <v>0</v>
      </c>
      <c r="L68" s="17">
        <f>'[1]Memória 07'!E55</f>
        <v>0</v>
      </c>
      <c r="M68" s="17"/>
      <c r="N68" s="20">
        <f>SUM(N69:N70)</f>
        <v>19620.47</v>
      </c>
      <c r="O68" s="20">
        <f t="shared" ref="O68:P68" si="19">SUM(O69:O70)</f>
        <v>0</v>
      </c>
      <c r="P68" s="20">
        <f t="shared" si="19"/>
        <v>19620.47</v>
      </c>
      <c r="Q68" s="13">
        <v>3.1874933001824715E-2</v>
      </c>
      <c r="R68" s="32">
        <f t="shared" si="7"/>
        <v>0</v>
      </c>
    </row>
    <row r="69" spans="1:19" ht="48" customHeight="1" x14ac:dyDescent="0.2">
      <c r="A69" s="14" t="s">
        <v>190</v>
      </c>
      <c r="B69" s="15" t="s">
        <v>191</v>
      </c>
      <c r="C69" s="14" t="s">
        <v>55</v>
      </c>
      <c r="D69" s="14" t="s">
        <v>192</v>
      </c>
      <c r="E69" s="15" t="s">
        <v>52</v>
      </c>
      <c r="F69" s="16">
        <v>9.7200000000000006</v>
      </c>
      <c r="G69" s="17">
        <f t="shared" si="1"/>
        <v>9.7200000000000006</v>
      </c>
      <c r="H69" s="17">
        <v>803.17</v>
      </c>
      <c r="I69" s="17">
        <v>7806.81</v>
      </c>
      <c r="J69" s="17">
        <f t="shared" si="2"/>
        <v>7806.81</v>
      </c>
      <c r="K69" s="17">
        <f>'[1]BM 06'!M69</f>
        <v>0</v>
      </c>
      <c r="L69" s="17">
        <f>'[1]Memória 07'!E56</f>
        <v>0</v>
      </c>
      <c r="M69" s="17">
        <f t="shared" si="3"/>
        <v>0</v>
      </c>
      <c r="N69" s="17">
        <f t="shared" si="4"/>
        <v>0</v>
      </c>
      <c r="O69" s="17">
        <f t="shared" si="5"/>
        <v>0</v>
      </c>
      <c r="P69" s="17">
        <f t="shared" si="6"/>
        <v>0</v>
      </c>
      <c r="Q69" s="18">
        <v>9.2338876714403682E-3</v>
      </c>
      <c r="R69" s="32">
        <f t="shared" si="7"/>
        <v>9.7200000000000006</v>
      </c>
    </row>
    <row r="70" spans="1:19" ht="48" customHeight="1" x14ac:dyDescent="0.2">
      <c r="A70" s="14" t="s">
        <v>193</v>
      </c>
      <c r="B70" s="15" t="s">
        <v>194</v>
      </c>
      <c r="C70" s="14" t="s">
        <v>55</v>
      </c>
      <c r="D70" s="14" t="s">
        <v>195</v>
      </c>
      <c r="E70" s="15" t="s">
        <v>52</v>
      </c>
      <c r="F70" s="16">
        <v>28.8</v>
      </c>
      <c r="G70" s="17">
        <f t="shared" si="1"/>
        <v>28.8</v>
      </c>
      <c r="H70" s="17">
        <v>664.65</v>
      </c>
      <c r="I70" s="17">
        <v>19141.919999999998</v>
      </c>
      <c r="J70" s="17">
        <f t="shared" si="2"/>
        <v>19141.919999999998</v>
      </c>
      <c r="K70" s="17">
        <f>'[1]BM 06'!M70</f>
        <v>29.52</v>
      </c>
      <c r="L70" s="17">
        <f>'[1]Memória 07'!E57</f>
        <v>0</v>
      </c>
      <c r="M70" s="17">
        <f t="shared" si="3"/>
        <v>29.52</v>
      </c>
      <c r="N70" s="17">
        <f t="shared" si="4"/>
        <v>19620.47</v>
      </c>
      <c r="O70" s="17">
        <f t="shared" si="5"/>
        <v>0</v>
      </c>
      <c r="P70" s="17">
        <f t="shared" si="6"/>
        <v>19620.47</v>
      </c>
      <c r="Q70" s="18">
        <v>2.2641045330384347E-2</v>
      </c>
      <c r="R70" s="32">
        <f t="shared" si="7"/>
        <v>-0.71999999999999886</v>
      </c>
    </row>
    <row r="71" spans="1:19" ht="24" customHeight="1" x14ac:dyDescent="0.2">
      <c r="A71" s="9" t="s">
        <v>196</v>
      </c>
      <c r="B71" s="10"/>
      <c r="C71" s="9"/>
      <c r="D71" s="9" t="s">
        <v>197</v>
      </c>
      <c r="E71" s="9"/>
      <c r="F71" s="11"/>
      <c r="G71" s="17">
        <f t="shared" si="1"/>
        <v>0</v>
      </c>
      <c r="H71" s="9"/>
      <c r="I71" s="12">
        <v>50215.86</v>
      </c>
      <c r="J71" s="20">
        <f>SUM(J72:J75)</f>
        <v>47314.16</v>
      </c>
      <c r="K71" s="17">
        <f>'[1]BM 06'!M71</f>
        <v>0</v>
      </c>
      <c r="L71" s="17">
        <f>'[1]Memória 07'!E58</f>
        <v>0</v>
      </c>
      <c r="M71" s="17"/>
      <c r="N71" s="20">
        <f>SUM(N72:N75)</f>
        <v>47314.16</v>
      </c>
      <c r="O71" s="20">
        <f t="shared" ref="O71:P71" si="20">SUM(O72:O75)</f>
        <v>0</v>
      </c>
      <c r="P71" s="20">
        <f t="shared" si="20"/>
        <v>47314.16</v>
      </c>
      <c r="Q71" s="13">
        <v>5.9395272917462515E-2</v>
      </c>
      <c r="R71" s="32">
        <f t="shared" si="7"/>
        <v>0</v>
      </c>
    </row>
    <row r="72" spans="1:19" ht="36" customHeight="1" x14ac:dyDescent="0.2">
      <c r="A72" s="14" t="s">
        <v>198</v>
      </c>
      <c r="B72" s="15" t="s">
        <v>199</v>
      </c>
      <c r="C72" s="14" t="s">
        <v>55</v>
      </c>
      <c r="D72" s="14" t="s">
        <v>200</v>
      </c>
      <c r="E72" s="15" t="s">
        <v>52</v>
      </c>
      <c r="F72" s="16">
        <v>398.67</v>
      </c>
      <c r="G72" s="17">
        <f t="shared" si="1"/>
        <v>398.67</v>
      </c>
      <c r="H72" s="17">
        <v>40</v>
      </c>
      <c r="I72" s="17">
        <v>15946.8</v>
      </c>
      <c r="J72" s="17">
        <f t="shared" si="2"/>
        <v>15946.8</v>
      </c>
      <c r="K72" s="17">
        <f>'[1]BM 06'!M72</f>
        <v>398.67</v>
      </c>
      <c r="L72" s="17">
        <f>'[1]Memória 07'!E59</f>
        <v>0</v>
      </c>
      <c r="M72" s="17">
        <f t="shared" si="3"/>
        <v>398.67</v>
      </c>
      <c r="N72" s="17">
        <f t="shared" si="4"/>
        <v>15946.8</v>
      </c>
      <c r="O72" s="17">
        <f t="shared" si="5"/>
        <v>0</v>
      </c>
      <c r="P72" s="17">
        <f t="shared" si="6"/>
        <v>15946.8</v>
      </c>
      <c r="Q72" s="18">
        <v>1.8861860339745077E-2</v>
      </c>
      <c r="R72" s="32">
        <f t="shared" si="7"/>
        <v>0</v>
      </c>
    </row>
    <row r="73" spans="1:19" ht="48" customHeight="1" x14ac:dyDescent="0.2">
      <c r="A73" s="14" t="s">
        <v>201</v>
      </c>
      <c r="B73" s="15" t="s">
        <v>202</v>
      </c>
      <c r="C73" s="14" t="s">
        <v>55</v>
      </c>
      <c r="D73" s="14" t="s">
        <v>203</v>
      </c>
      <c r="E73" s="15" t="s">
        <v>60</v>
      </c>
      <c r="F73" s="16">
        <v>102.05</v>
      </c>
      <c r="G73" s="17">
        <v>0</v>
      </c>
      <c r="H73" s="17">
        <v>25.65</v>
      </c>
      <c r="I73" s="17">
        <v>2617.58</v>
      </c>
      <c r="J73" s="17">
        <f t="shared" si="2"/>
        <v>0</v>
      </c>
      <c r="K73" s="17">
        <f>'[1]BM 06'!M73</f>
        <v>0</v>
      </c>
      <c r="L73" s="17">
        <f>'[1]Memória 07'!E60</f>
        <v>0</v>
      </c>
      <c r="M73" s="17">
        <f t="shared" si="3"/>
        <v>0</v>
      </c>
      <c r="N73" s="17">
        <f t="shared" si="4"/>
        <v>0</v>
      </c>
      <c r="O73" s="17">
        <f t="shared" si="5"/>
        <v>0</v>
      </c>
      <c r="P73" s="17">
        <f t="shared" si="6"/>
        <v>0</v>
      </c>
      <c r="Q73" s="18">
        <v>3.0960712110335567E-3</v>
      </c>
      <c r="R73" s="32">
        <f t="shared" si="7"/>
        <v>0</v>
      </c>
    </row>
    <row r="74" spans="1:19" ht="36" customHeight="1" x14ac:dyDescent="0.2">
      <c r="A74" s="14" t="s">
        <v>204</v>
      </c>
      <c r="B74" s="15" t="s">
        <v>205</v>
      </c>
      <c r="C74" s="14" t="s">
        <v>55</v>
      </c>
      <c r="D74" s="14" t="s">
        <v>206</v>
      </c>
      <c r="E74" s="15" t="s">
        <v>60</v>
      </c>
      <c r="F74" s="16">
        <v>4.04</v>
      </c>
      <c r="G74" s="17">
        <v>0</v>
      </c>
      <c r="H74" s="17">
        <v>70.33</v>
      </c>
      <c r="I74" s="17">
        <v>284.13</v>
      </c>
      <c r="J74" s="17">
        <f t="shared" si="2"/>
        <v>0</v>
      </c>
      <c r="K74" s="17">
        <f>'[1]BM 06'!M74</f>
        <v>0</v>
      </c>
      <c r="L74" s="17">
        <f>'[1]Memória 07'!E61</f>
        <v>0</v>
      </c>
      <c r="M74" s="17">
        <f t="shared" si="3"/>
        <v>0</v>
      </c>
      <c r="N74" s="17">
        <f t="shared" si="4"/>
        <v>0</v>
      </c>
      <c r="O74" s="17">
        <f t="shared" si="5"/>
        <v>0</v>
      </c>
      <c r="P74" s="17">
        <f t="shared" si="6"/>
        <v>0</v>
      </c>
      <c r="Q74" s="18">
        <v>3.3606870208015207E-4</v>
      </c>
      <c r="R74" s="32">
        <f t="shared" si="7"/>
        <v>0</v>
      </c>
    </row>
    <row r="75" spans="1:19" ht="48" customHeight="1" x14ac:dyDescent="0.2">
      <c r="A75" s="14" t="s">
        <v>207</v>
      </c>
      <c r="B75" s="15" t="s">
        <v>208</v>
      </c>
      <c r="C75" s="14" t="s">
        <v>55</v>
      </c>
      <c r="D75" s="14" t="s">
        <v>209</v>
      </c>
      <c r="E75" s="15" t="s">
        <v>52</v>
      </c>
      <c r="F75" s="16">
        <v>398.67</v>
      </c>
      <c r="G75" s="17">
        <f t="shared" si="1"/>
        <v>398.67</v>
      </c>
      <c r="H75" s="17">
        <v>78.680000000000007</v>
      </c>
      <c r="I75" s="17">
        <v>31367.35</v>
      </c>
      <c r="J75" s="17">
        <f t="shared" si="2"/>
        <v>31367.360000000001</v>
      </c>
      <c r="K75" s="17">
        <f>'[1]BM 06'!M75</f>
        <v>398.67</v>
      </c>
      <c r="L75" s="17">
        <f>'[1]Memória 07'!E62</f>
        <v>0</v>
      </c>
      <c r="M75" s="17">
        <f t="shared" si="3"/>
        <v>398.67</v>
      </c>
      <c r="N75" s="17">
        <f t="shared" si="4"/>
        <v>31367.360000000001</v>
      </c>
      <c r="O75" s="17">
        <f t="shared" si="5"/>
        <v>0</v>
      </c>
      <c r="P75" s="17">
        <f t="shared" si="6"/>
        <v>31367.360000000001</v>
      </c>
      <c r="Q75" s="18">
        <v>3.7101272664603731E-2</v>
      </c>
      <c r="R75" s="32">
        <f t="shared" si="7"/>
        <v>0</v>
      </c>
    </row>
    <row r="76" spans="1:19" ht="24" customHeight="1" x14ac:dyDescent="0.2">
      <c r="A76" s="9" t="s">
        <v>210</v>
      </c>
      <c r="B76" s="10"/>
      <c r="C76" s="9"/>
      <c r="D76" s="9" t="s">
        <v>211</v>
      </c>
      <c r="E76" s="9"/>
      <c r="F76" s="11"/>
      <c r="G76" s="17">
        <f t="shared" si="1"/>
        <v>0</v>
      </c>
      <c r="H76" s="9"/>
      <c r="I76" s="12">
        <v>28247.09</v>
      </c>
      <c r="J76" s="20">
        <f>SUM(J77:J78)</f>
        <v>24246.309999999998</v>
      </c>
      <c r="K76" s="17">
        <f>'[1]BM 06'!M76</f>
        <v>0</v>
      </c>
      <c r="L76" s="17">
        <f>'[1]Memória 07'!E63</f>
        <v>0</v>
      </c>
      <c r="M76" s="17"/>
      <c r="N76" s="20">
        <f>SUM(N77:N78)</f>
        <v>20317.830000000002</v>
      </c>
      <c r="O76" s="20">
        <f t="shared" ref="O76:P76" si="21">SUM(O77:O78)</f>
        <v>0</v>
      </c>
      <c r="P76" s="20">
        <f t="shared" si="21"/>
        <v>20317.830000000002</v>
      </c>
      <c r="Q76" s="13">
        <v>3.3410632012956194E-2</v>
      </c>
      <c r="R76" s="32">
        <f t="shared" si="7"/>
        <v>0</v>
      </c>
    </row>
    <row r="77" spans="1:19" ht="36" customHeight="1" x14ac:dyDescent="0.2">
      <c r="A77" s="14" t="s">
        <v>212</v>
      </c>
      <c r="B77" s="15" t="s">
        <v>213</v>
      </c>
      <c r="C77" s="14" t="s">
        <v>55</v>
      </c>
      <c r="D77" s="14" t="s">
        <v>214</v>
      </c>
      <c r="E77" s="15" t="s">
        <v>52</v>
      </c>
      <c r="F77" s="16">
        <v>92.29</v>
      </c>
      <c r="G77" s="17">
        <f>F77+[1]Replanihamento!F23</f>
        <v>128.79000000000002</v>
      </c>
      <c r="H77" s="17">
        <v>111.32</v>
      </c>
      <c r="I77" s="17">
        <v>10273.719999999999</v>
      </c>
      <c r="J77" s="17">
        <f t="shared" si="2"/>
        <v>14336.9</v>
      </c>
      <c r="K77" s="17">
        <f>'[1]BM 06'!M77</f>
        <v>93.5</v>
      </c>
      <c r="L77" s="17">
        <f>'[1]Memória 07'!E64</f>
        <v>0</v>
      </c>
      <c r="M77" s="17">
        <f t="shared" si="3"/>
        <v>93.5</v>
      </c>
      <c r="N77" s="17">
        <f t="shared" si="4"/>
        <v>10408.42</v>
      </c>
      <c r="O77" s="17">
        <f t="shared" si="5"/>
        <v>0</v>
      </c>
      <c r="P77" s="17">
        <f t="shared" si="6"/>
        <v>10408.42</v>
      </c>
      <c r="Q77" s="18">
        <v>1.2151746545366205E-2</v>
      </c>
      <c r="R77" s="32">
        <f t="shared" si="7"/>
        <v>35.29000000000002</v>
      </c>
      <c r="S77" s="1">
        <f>1600/H77</f>
        <v>14.372978799856272</v>
      </c>
    </row>
    <row r="78" spans="1:19" ht="24" customHeight="1" x14ac:dyDescent="0.2">
      <c r="A78" s="14" t="s">
        <v>215</v>
      </c>
      <c r="B78" s="15" t="s">
        <v>216</v>
      </c>
      <c r="C78" s="14" t="s">
        <v>55</v>
      </c>
      <c r="D78" s="14" t="s">
        <v>217</v>
      </c>
      <c r="E78" s="15" t="s">
        <v>52</v>
      </c>
      <c r="F78" s="16">
        <v>388.11</v>
      </c>
      <c r="G78" s="17">
        <v>213.98</v>
      </c>
      <c r="H78" s="17">
        <v>46.31</v>
      </c>
      <c r="I78" s="17">
        <v>17973.37</v>
      </c>
      <c r="J78" s="17">
        <f t="shared" si="2"/>
        <v>9909.41</v>
      </c>
      <c r="K78" s="17">
        <f>'[1]BM 06'!M78</f>
        <v>213.98</v>
      </c>
      <c r="L78" s="17">
        <f>'[1]Memória 07'!E65</f>
        <v>0</v>
      </c>
      <c r="M78" s="17">
        <f t="shared" si="3"/>
        <v>213.98</v>
      </c>
      <c r="N78" s="17">
        <f t="shared" si="4"/>
        <v>9909.41</v>
      </c>
      <c r="O78" s="17">
        <f t="shared" si="5"/>
        <v>0</v>
      </c>
      <c r="P78" s="17">
        <f t="shared" si="6"/>
        <v>9909.41</v>
      </c>
      <c r="Q78" s="18">
        <v>2.1258885467589986E-2</v>
      </c>
      <c r="R78" s="32">
        <f t="shared" si="7"/>
        <v>0</v>
      </c>
    </row>
    <row r="79" spans="1:19" ht="24" customHeight="1" x14ac:dyDescent="0.2">
      <c r="A79" s="9" t="s">
        <v>218</v>
      </c>
      <c r="B79" s="10"/>
      <c r="C79" s="9"/>
      <c r="D79" s="9" t="s">
        <v>219</v>
      </c>
      <c r="E79" s="9"/>
      <c r="F79" s="11"/>
      <c r="G79" s="17">
        <f t="shared" si="1"/>
        <v>0</v>
      </c>
      <c r="H79" s="9"/>
      <c r="I79" s="12">
        <v>91391.66</v>
      </c>
      <c r="J79" s="20">
        <f>SUM(J80:J88)</f>
        <v>46926.83</v>
      </c>
      <c r="K79" s="17">
        <f>'[1]BM 06'!M79</f>
        <v>0</v>
      </c>
      <c r="L79" s="17">
        <f>'[1]Memória 07'!E66</f>
        <v>0</v>
      </c>
      <c r="M79" s="17"/>
      <c r="N79" s="20">
        <f>SUM(N80:N88)</f>
        <v>46438.34</v>
      </c>
      <c r="O79" s="20">
        <f t="shared" ref="O79:P79" si="22">SUM(O80:O88)</f>
        <v>0</v>
      </c>
      <c r="P79" s="20">
        <f t="shared" si="22"/>
        <v>46438.34</v>
      </c>
      <c r="Q79" s="13">
        <v>0.10809797120033278</v>
      </c>
      <c r="R79" s="32">
        <f t="shared" si="7"/>
        <v>0</v>
      </c>
    </row>
    <row r="80" spans="1:19" ht="48" customHeight="1" x14ac:dyDescent="0.2">
      <c r="A80" s="14" t="s">
        <v>220</v>
      </c>
      <c r="B80" s="15" t="s">
        <v>221</v>
      </c>
      <c r="C80" s="14" t="s">
        <v>55</v>
      </c>
      <c r="D80" s="14" t="s">
        <v>222</v>
      </c>
      <c r="E80" s="15" t="s">
        <v>52</v>
      </c>
      <c r="F80" s="16">
        <v>757.22</v>
      </c>
      <c r="G80" s="17">
        <f t="shared" si="1"/>
        <v>757.22</v>
      </c>
      <c r="H80" s="17">
        <v>3.53</v>
      </c>
      <c r="I80" s="17">
        <v>2672.98</v>
      </c>
      <c r="J80" s="17">
        <f t="shared" si="2"/>
        <v>2672.99</v>
      </c>
      <c r="K80" s="17">
        <f>'[1]BM 06'!M80</f>
        <v>757.22</v>
      </c>
      <c r="L80" s="17">
        <f>'[1]Memória 07'!E67</f>
        <v>0</v>
      </c>
      <c r="M80" s="17">
        <f t="shared" si="3"/>
        <v>757.22</v>
      </c>
      <c r="N80" s="17">
        <f t="shared" si="4"/>
        <v>2672.99</v>
      </c>
      <c r="O80" s="17">
        <f t="shared" si="5"/>
        <v>0</v>
      </c>
      <c r="P80" s="17">
        <f t="shared" si="6"/>
        <v>2672.99</v>
      </c>
      <c r="Q80" s="18">
        <v>3.1615982799641181E-3</v>
      </c>
      <c r="R80" s="32">
        <f t="shared" si="7"/>
        <v>0</v>
      </c>
    </row>
    <row r="81" spans="1:19" ht="48" customHeight="1" x14ac:dyDescent="0.2">
      <c r="A81" s="14" t="s">
        <v>223</v>
      </c>
      <c r="B81" s="15" t="s">
        <v>224</v>
      </c>
      <c r="C81" s="14" t="s">
        <v>55</v>
      </c>
      <c r="D81" s="14" t="s">
        <v>225</v>
      </c>
      <c r="E81" s="15" t="s">
        <v>52</v>
      </c>
      <c r="F81" s="16">
        <v>378.61</v>
      </c>
      <c r="G81" s="17">
        <f t="shared" si="1"/>
        <v>378.61</v>
      </c>
      <c r="H81" s="17">
        <v>5.72</v>
      </c>
      <c r="I81" s="17">
        <v>2165.64</v>
      </c>
      <c r="J81" s="17">
        <f t="shared" si="2"/>
        <v>2165.65</v>
      </c>
      <c r="K81" s="17">
        <f>'[1]BM 06'!M81</f>
        <v>293.27</v>
      </c>
      <c r="L81" s="17">
        <f>'[1]Memória 07'!E68</f>
        <v>0</v>
      </c>
      <c r="M81" s="17">
        <f t="shared" si="3"/>
        <v>293.27</v>
      </c>
      <c r="N81" s="17">
        <f t="shared" si="4"/>
        <v>1677.5</v>
      </c>
      <c r="O81" s="17">
        <f t="shared" si="5"/>
        <v>0</v>
      </c>
      <c r="P81" s="17">
        <f t="shared" si="6"/>
        <v>1677.5</v>
      </c>
      <c r="Q81" s="18">
        <v>2.5615169956458681E-3</v>
      </c>
      <c r="R81" s="32">
        <f t="shared" si="7"/>
        <v>85.340000000000032</v>
      </c>
    </row>
    <row r="82" spans="1:19" ht="48" customHeight="1" x14ac:dyDescent="0.2">
      <c r="A82" s="14" t="s">
        <v>226</v>
      </c>
      <c r="B82" s="15" t="s">
        <v>227</v>
      </c>
      <c r="C82" s="14" t="s">
        <v>55</v>
      </c>
      <c r="D82" s="14" t="s">
        <v>228</v>
      </c>
      <c r="E82" s="15" t="s">
        <v>52</v>
      </c>
      <c r="F82" s="16">
        <v>394</v>
      </c>
      <c r="G82" s="17">
        <v>0</v>
      </c>
      <c r="H82" s="17">
        <v>9.27</v>
      </c>
      <c r="I82" s="17">
        <v>3652.38</v>
      </c>
      <c r="J82" s="17">
        <f t="shared" si="2"/>
        <v>0</v>
      </c>
      <c r="K82" s="17">
        <f>'[1]BM 06'!M82</f>
        <v>0</v>
      </c>
      <c r="L82" s="17">
        <f>'[1]Memória 07'!E69</f>
        <v>0</v>
      </c>
      <c r="M82" s="17">
        <f t="shared" si="3"/>
        <v>0</v>
      </c>
      <c r="N82" s="17">
        <f t="shared" si="4"/>
        <v>0</v>
      </c>
      <c r="O82" s="17">
        <f t="shared" si="5"/>
        <v>0</v>
      </c>
      <c r="P82" s="17">
        <f t="shared" si="6"/>
        <v>0</v>
      </c>
      <c r="Q82" s="18">
        <v>4.3200316971228163E-3</v>
      </c>
      <c r="R82" s="32">
        <f t="shared" si="7"/>
        <v>0</v>
      </c>
    </row>
    <row r="83" spans="1:19" ht="60" customHeight="1" x14ac:dyDescent="0.2">
      <c r="A83" s="14" t="s">
        <v>229</v>
      </c>
      <c r="B83" s="15" t="s">
        <v>230</v>
      </c>
      <c r="C83" s="14" t="s">
        <v>55</v>
      </c>
      <c r="D83" s="14" t="s">
        <v>231</v>
      </c>
      <c r="E83" s="15" t="s">
        <v>52</v>
      </c>
      <c r="F83" s="16">
        <v>470.96</v>
      </c>
      <c r="G83" s="17">
        <f t="shared" si="1"/>
        <v>470.96</v>
      </c>
      <c r="H83" s="17">
        <v>25.95</v>
      </c>
      <c r="I83" s="17">
        <v>12221.41</v>
      </c>
      <c r="J83" s="17">
        <f t="shared" si="2"/>
        <v>12221.41</v>
      </c>
      <c r="K83" s="17">
        <f>'[1]BM 06'!M83</f>
        <v>470.96</v>
      </c>
      <c r="L83" s="17">
        <f>'[1]Memória 07'!E70</f>
        <v>0</v>
      </c>
      <c r="M83" s="17">
        <f t="shared" si="3"/>
        <v>470.96</v>
      </c>
      <c r="N83" s="17">
        <f t="shared" si="4"/>
        <v>12221.41</v>
      </c>
      <c r="O83" s="17">
        <f t="shared" si="5"/>
        <v>0</v>
      </c>
      <c r="P83" s="17">
        <f t="shared" si="6"/>
        <v>12221.41</v>
      </c>
      <c r="Q83" s="18">
        <v>1.4455472481925144E-2</v>
      </c>
      <c r="R83" s="32">
        <f t="shared" si="7"/>
        <v>0</v>
      </c>
    </row>
    <row r="84" spans="1:19" ht="60" customHeight="1" x14ac:dyDescent="0.2">
      <c r="A84" s="14" t="s">
        <v>232</v>
      </c>
      <c r="B84" s="15" t="s">
        <v>233</v>
      </c>
      <c r="C84" s="14" t="s">
        <v>55</v>
      </c>
      <c r="D84" s="14" t="s">
        <v>234</v>
      </c>
      <c r="E84" s="15" t="s">
        <v>52</v>
      </c>
      <c r="F84" s="16">
        <v>286.27</v>
      </c>
      <c r="G84" s="17">
        <f t="shared" ref="G84:G147" si="23">F84</f>
        <v>286.27</v>
      </c>
      <c r="H84" s="17">
        <v>30.24</v>
      </c>
      <c r="I84" s="17">
        <v>8656.7999999999993</v>
      </c>
      <c r="J84" s="17">
        <f t="shared" ref="J84:J147" si="24">ROUND(G84*H84,2)</f>
        <v>8656.7999999999993</v>
      </c>
      <c r="K84" s="17">
        <f>'[1]BM 06'!M84</f>
        <v>286.27</v>
      </c>
      <c r="L84" s="17">
        <f>'[1]Memória 07'!E71</f>
        <v>0</v>
      </c>
      <c r="M84" s="17">
        <f t="shared" ref="M84:M147" si="25">K84+L84</f>
        <v>286.27</v>
      </c>
      <c r="N84" s="17">
        <f t="shared" ref="N84:N147" si="26">ROUND(K84*H84,2)</f>
        <v>8656.7999999999993</v>
      </c>
      <c r="O84" s="17">
        <f t="shared" ref="O84:O147" si="27">ROUND(L84*H84,2)</f>
        <v>0</v>
      </c>
      <c r="P84" s="17">
        <f t="shared" ref="P84:P147" si="28">ROUND(M84*H84,2)</f>
        <v>8656.7999999999993</v>
      </c>
      <c r="Q84" s="18">
        <v>1.023925505989322E-2</v>
      </c>
      <c r="R84" s="32">
        <f t="shared" ref="R84:R147" si="29">G84-M84</f>
        <v>0</v>
      </c>
    </row>
    <row r="85" spans="1:19" ht="48" customHeight="1" x14ac:dyDescent="0.2">
      <c r="A85" s="14" t="s">
        <v>235</v>
      </c>
      <c r="B85" s="15" t="s">
        <v>236</v>
      </c>
      <c r="C85" s="14" t="s">
        <v>55</v>
      </c>
      <c r="D85" s="14" t="s">
        <v>237</v>
      </c>
      <c r="E85" s="15" t="s">
        <v>52</v>
      </c>
      <c r="F85" s="16">
        <v>394</v>
      </c>
      <c r="G85" s="17">
        <v>0</v>
      </c>
      <c r="H85" s="17">
        <v>39.46</v>
      </c>
      <c r="I85" s="17">
        <v>15547.24</v>
      </c>
      <c r="J85" s="17">
        <f t="shared" si="24"/>
        <v>0</v>
      </c>
      <c r="K85" s="17">
        <f>'[1]BM 06'!M85</f>
        <v>0</v>
      </c>
      <c r="L85" s="17">
        <f>'[1]Memória 07'!E72</f>
        <v>0</v>
      </c>
      <c r="M85" s="17">
        <f t="shared" si="25"/>
        <v>0</v>
      </c>
      <c r="N85" s="17">
        <f t="shared" si="26"/>
        <v>0</v>
      </c>
      <c r="O85" s="17">
        <f t="shared" si="27"/>
        <v>0</v>
      </c>
      <c r="P85" s="17">
        <f t="shared" si="28"/>
        <v>0</v>
      </c>
      <c r="Q85" s="18">
        <v>1.8389261140071882E-2</v>
      </c>
      <c r="R85" s="32">
        <f t="shared" si="29"/>
        <v>0</v>
      </c>
    </row>
    <row r="86" spans="1:19" ht="60" customHeight="1" x14ac:dyDescent="0.2">
      <c r="A86" s="14" t="s">
        <v>238</v>
      </c>
      <c r="B86" s="15" t="s">
        <v>239</v>
      </c>
      <c r="C86" s="14" t="s">
        <v>55</v>
      </c>
      <c r="D86" s="14" t="s">
        <v>240</v>
      </c>
      <c r="E86" s="15" t="s">
        <v>52</v>
      </c>
      <c r="F86" s="16">
        <v>171.54</v>
      </c>
      <c r="G86" s="17">
        <v>48.91</v>
      </c>
      <c r="H86" s="17">
        <v>71.38</v>
      </c>
      <c r="I86" s="17">
        <v>12244.52</v>
      </c>
      <c r="J86" s="17">
        <f t="shared" si="24"/>
        <v>3491.2</v>
      </c>
      <c r="K86" s="17">
        <f>'[1]BM 06'!M86</f>
        <v>48.905300000000004</v>
      </c>
      <c r="L86" s="17">
        <f>'[1]Memória 07'!E73</f>
        <v>0</v>
      </c>
      <c r="M86" s="17">
        <f t="shared" si="25"/>
        <v>48.905300000000004</v>
      </c>
      <c r="N86" s="17">
        <f t="shared" si="26"/>
        <v>3490.86</v>
      </c>
      <c r="O86" s="17">
        <f t="shared" si="27"/>
        <v>0</v>
      </c>
      <c r="P86" s="17">
        <f t="shared" si="28"/>
        <v>3490.86</v>
      </c>
      <c r="Q86" s="18">
        <v>1.448280696862163E-2</v>
      </c>
      <c r="R86" s="32">
        <f t="shared" si="29"/>
        <v>4.699999999992599E-3</v>
      </c>
    </row>
    <row r="87" spans="1:19" ht="60" customHeight="1" x14ac:dyDescent="0.2">
      <c r="A87" s="14" t="s">
        <v>238</v>
      </c>
      <c r="B87" s="15" t="s">
        <v>239</v>
      </c>
      <c r="C87" s="14" t="s">
        <v>55</v>
      </c>
      <c r="D87" s="14" t="s">
        <v>240</v>
      </c>
      <c r="E87" s="15" t="s">
        <v>52</v>
      </c>
      <c r="F87" s="16">
        <v>171.54</v>
      </c>
      <c r="G87" s="17">
        <v>0</v>
      </c>
      <c r="H87" s="17">
        <v>71.38</v>
      </c>
      <c r="I87" s="17">
        <v>12244.52</v>
      </c>
      <c r="J87" s="17">
        <f t="shared" si="24"/>
        <v>0</v>
      </c>
      <c r="K87" s="17">
        <f>'[1]BM 06'!M87</f>
        <v>0</v>
      </c>
      <c r="L87" s="17">
        <f>'[1]Memória 07'!E74</f>
        <v>0</v>
      </c>
      <c r="M87" s="17">
        <f t="shared" si="25"/>
        <v>0</v>
      </c>
      <c r="N87" s="17">
        <f t="shared" si="26"/>
        <v>0</v>
      </c>
      <c r="O87" s="17">
        <f t="shared" si="27"/>
        <v>0</v>
      </c>
      <c r="P87" s="17">
        <f t="shared" si="28"/>
        <v>0</v>
      </c>
      <c r="Q87" s="18">
        <v>1.448280696862163E-2</v>
      </c>
      <c r="R87" s="32">
        <f t="shared" si="29"/>
        <v>0</v>
      </c>
    </row>
    <row r="88" spans="1:19" ht="48" customHeight="1" x14ac:dyDescent="0.2">
      <c r="A88" s="14" t="s">
        <v>241</v>
      </c>
      <c r="B88" s="15" t="s">
        <v>242</v>
      </c>
      <c r="C88" s="14" t="s">
        <v>55</v>
      </c>
      <c r="D88" s="14" t="s">
        <v>243</v>
      </c>
      <c r="E88" s="15" t="s">
        <v>52</v>
      </c>
      <c r="F88" s="16">
        <v>273.63</v>
      </c>
      <c r="G88" s="17">
        <v>220.52</v>
      </c>
      <c r="H88" s="17">
        <v>80.349999999999994</v>
      </c>
      <c r="I88" s="17">
        <v>21986.17</v>
      </c>
      <c r="J88" s="17">
        <f t="shared" si="24"/>
        <v>17718.78</v>
      </c>
      <c r="K88" s="17">
        <f>'[1]BM 06'!M88</f>
        <v>220.51999999999998</v>
      </c>
      <c r="L88" s="17">
        <f>'[1]Memória 07'!E75</f>
        <v>0</v>
      </c>
      <c r="M88" s="17">
        <f t="shared" si="25"/>
        <v>220.51999999999998</v>
      </c>
      <c r="N88" s="17">
        <f t="shared" si="26"/>
        <v>17718.78</v>
      </c>
      <c r="O88" s="17">
        <f t="shared" si="27"/>
        <v>0</v>
      </c>
      <c r="P88" s="17">
        <f t="shared" si="28"/>
        <v>17718.78</v>
      </c>
      <c r="Q88" s="18">
        <v>2.6005221608466467E-2</v>
      </c>
      <c r="R88" s="32">
        <f t="shared" si="29"/>
        <v>0</v>
      </c>
    </row>
    <row r="89" spans="1:19" ht="24" customHeight="1" x14ac:dyDescent="0.2">
      <c r="A89" s="9" t="s">
        <v>244</v>
      </c>
      <c r="B89" s="10"/>
      <c r="C89" s="9"/>
      <c r="D89" s="9" t="s">
        <v>245</v>
      </c>
      <c r="E89" s="9"/>
      <c r="F89" s="11"/>
      <c r="G89" s="17">
        <f t="shared" si="23"/>
        <v>0</v>
      </c>
      <c r="H89" s="9"/>
      <c r="I89" s="12">
        <v>85581.09</v>
      </c>
      <c r="J89" s="20">
        <f>SUM(J90:J99)</f>
        <v>30771.300000000003</v>
      </c>
      <c r="K89" s="17">
        <f>'[1]BM 06'!M89</f>
        <v>0</v>
      </c>
      <c r="L89" s="17">
        <f>'[1]Memória 07'!E76</f>
        <v>0</v>
      </c>
      <c r="M89" s="17"/>
      <c r="N89" s="20">
        <f>SUM(N90:N99)</f>
        <v>6904.6</v>
      </c>
      <c r="O89" s="20">
        <f t="shared" ref="O89:P89" si="30">SUM(O90:O99)</f>
        <v>326.22000000000003</v>
      </c>
      <c r="P89" s="20">
        <f t="shared" si="30"/>
        <v>7230.8200000000006</v>
      </c>
      <c r="Q89" s="13">
        <v>0.10122523436069644</v>
      </c>
      <c r="R89" s="32">
        <f t="shared" si="29"/>
        <v>0</v>
      </c>
    </row>
    <row r="90" spans="1:19" ht="36" customHeight="1" x14ac:dyDescent="0.2">
      <c r="A90" s="14" t="s">
        <v>246</v>
      </c>
      <c r="B90" s="15" t="s">
        <v>247</v>
      </c>
      <c r="C90" s="14" t="s">
        <v>55</v>
      </c>
      <c r="D90" s="14" t="s">
        <v>248</v>
      </c>
      <c r="E90" s="15" t="s">
        <v>52</v>
      </c>
      <c r="F90" s="16">
        <v>413.25</v>
      </c>
      <c r="G90" s="17">
        <v>0</v>
      </c>
      <c r="H90" s="17">
        <v>42.06</v>
      </c>
      <c r="I90" s="17">
        <v>17381.29</v>
      </c>
      <c r="J90" s="17">
        <f t="shared" si="24"/>
        <v>0</v>
      </c>
      <c r="K90" s="17">
        <f>'[1]BM 06'!M90</f>
        <v>0</v>
      </c>
      <c r="L90" s="17">
        <f>'[1]Memória 07'!E77</f>
        <v>0</v>
      </c>
      <c r="M90" s="17">
        <f t="shared" si="25"/>
        <v>0</v>
      </c>
      <c r="N90" s="17">
        <f t="shared" si="26"/>
        <v>0</v>
      </c>
      <c r="O90" s="17">
        <f t="shared" si="27"/>
        <v>0</v>
      </c>
      <c r="P90" s="17">
        <f t="shared" si="28"/>
        <v>0</v>
      </c>
      <c r="Q90" s="18">
        <v>2.0558573789387698E-2</v>
      </c>
      <c r="R90" s="32">
        <f t="shared" si="29"/>
        <v>0</v>
      </c>
    </row>
    <row r="91" spans="1:19" ht="36" customHeight="1" x14ac:dyDescent="0.2">
      <c r="A91" s="14" t="s">
        <v>249</v>
      </c>
      <c r="B91" s="15" t="s">
        <v>250</v>
      </c>
      <c r="C91" s="14" t="s">
        <v>55</v>
      </c>
      <c r="D91" s="14" t="s">
        <v>251</v>
      </c>
      <c r="E91" s="15" t="s">
        <v>52</v>
      </c>
      <c r="F91" s="16">
        <v>413.25</v>
      </c>
      <c r="G91" s="17">
        <v>0</v>
      </c>
      <c r="H91" s="17">
        <v>43.51</v>
      </c>
      <c r="I91" s="17">
        <v>17980.5</v>
      </c>
      <c r="J91" s="17">
        <f t="shared" si="24"/>
        <v>0</v>
      </c>
      <c r="K91" s="17">
        <f>'[1]BM 06'!M91</f>
        <v>0</v>
      </c>
      <c r="L91" s="17">
        <f>'[1]Memória 07'!E78</f>
        <v>0</v>
      </c>
      <c r="M91" s="17">
        <f t="shared" si="25"/>
        <v>0</v>
      </c>
      <c r="N91" s="17">
        <f t="shared" si="26"/>
        <v>0</v>
      </c>
      <c r="O91" s="17">
        <f t="shared" si="27"/>
        <v>0</v>
      </c>
      <c r="P91" s="17">
        <f t="shared" si="28"/>
        <v>0</v>
      </c>
      <c r="Q91" s="18">
        <v>2.1267318825017333E-2</v>
      </c>
      <c r="R91" s="32">
        <f t="shared" si="29"/>
        <v>0</v>
      </c>
    </row>
    <row r="92" spans="1:19" ht="24" customHeight="1" x14ac:dyDescent="0.2">
      <c r="A92" s="14" t="s">
        <v>252</v>
      </c>
      <c r="B92" s="15" t="s">
        <v>253</v>
      </c>
      <c r="C92" s="14" t="s">
        <v>50</v>
      </c>
      <c r="D92" s="14" t="s">
        <v>254</v>
      </c>
      <c r="E92" s="15" t="s">
        <v>52</v>
      </c>
      <c r="F92" s="16">
        <v>413.25</v>
      </c>
      <c r="G92" s="17">
        <v>294.47000000000003</v>
      </c>
      <c r="H92" s="17">
        <v>17.13</v>
      </c>
      <c r="I92" s="17">
        <v>7078.97</v>
      </c>
      <c r="J92" s="17">
        <f t="shared" si="24"/>
        <v>5044.2700000000004</v>
      </c>
      <c r="K92" s="17">
        <f>'[1]BM 06'!M92</f>
        <v>294.47000000000003</v>
      </c>
      <c r="L92" s="17">
        <f>'[1]Memória 07'!E79</f>
        <v>0</v>
      </c>
      <c r="M92" s="17">
        <f t="shared" si="25"/>
        <v>294.47000000000003</v>
      </c>
      <c r="N92" s="17">
        <f t="shared" si="26"/>
        <v>5044.2700000000004</v>
      </c>
      <c r="O92" s="17">
        <f t="shared" si="27"/>
        <v>0</v>
      </c>
      <c r="P92" s="17">
        <f t="shared" si="28"/>
        <v>5044.2700000000004</v>
      </c>
      <c r="Q92" s="18">
        <v>8.3729991903858589E-3</v>
      </c>
      <c r="R92" s="32">
        <f t="shared" si="29"/>
        <v>0</v>
      </c>
    </row>
    <row r="93" spans="1:19" ht="24" customHeight="1" x14ac:dyDescent="0.2">
      <c r="A93" s="14" t="s">
        <v>255</v>
      </c>
      <c r="B93" s="15" t="s">
        <v>256</v>
      </c>
      <c r="C93" s="14" t="s">
        <v>55</v>
      </c>
      <c r="D93" s="14" t="s">
        <v>257</v>
      </c>
      <c r="E93" s="15" t="s">
        <v>60</v>
      </c>
      <c r="F93" s="16">
        <v>296.33</v>
      </c>
      <c r="G93" s="17">
        <v>0</v>
      </c>
      <c r="H93" s="17">
        <v>59.65</v>
      </c>
      <c r="I93" s="17">
        <v>17676.080000000002</v>
      </c>
      <c r="J93" s="17">
        <f t="shared" si="24"/>
        <v>0</v>
      </c>
      <c r="K93" s="17">
        <f>'[1]BM 06'!M93</f>
        <v>0</v>
      </c>
      <c r="L93" s="17">
        <f>'[1]Memória 07'!E80</f>
        <v>0</v>
      </c>
      <c r="M93" s="17">
        <f t="shared" si="25"/>
        <v>0</v>
      </c>
      <c r="N93" s="17">
        <f t="shared" si="26"/>
        <v>0</v>
      </c>
      <c r="O93" s="17">
        <f t="shared" si="27"/>
        <v>0</v>
      </c>
      <c r="P93" s="17">
        <f t="shared" si="28"/>
        <v>0</v>
      </c>
      <c r="Q93" s="18">
        <v>2.0907251129641129E-2</v>
      </c>
      <c r="R93" s="32">
        <f t="shared" si="29"/>
        <v>0</v>
      </c>
    </row>
    <row r="94" spans="1:19" ht="36" customHeight="1" x14ac:dyDescent="0.2">
      <c r="A94" s="14" t="s">
        <v>258</v>
      </c>
      <c r="B94" s="15" t="s">
        <v>259</v>
      </c>
      <c r="C94" s="14" t="s">
        <v>55</v>
      </c>
      <c r="D94" s="14" t="s">
        <v>260</v>
      </c>
      <c r="E94" s="15" t="s">
        <v>52</v>
      </c>
      <c r="F94" s="16">
        <v>85.92</v>
      </c>
      <c r="G94" s="17">
        <f t="shared" si="23"/>
        <v>85.92</v>
      </c>
      <c r="H94" s="17">
        <v>26.63</v>
      </c>
      <c r="I94" s="17">
        <v>2288.04</v>
      </c>
      <c r="J94" s="17">
        <f t="shared" si="24"/>
        <v>2288.0500000000002</v>
      </c>
      <c r="K94" s="17">
        <f>'[1]BM 06'!M94</f>
        <v>0</v>
      </c>
      <c r="L94" s="17">
        <f>'[1]Memória 07'!E81</f>
        <v>12.25</v>
      </c>
      <c r="M94" s="17">
        <f t="shared" si="25"/>
        <v>12.25</v>
      </c>
      <c r="N94" s="17">
        <f t="shared" si="26"/>
        <v>0</v>
      </c>
      <c r="O94" s="17">
        <f t="shared" si="27"/>
        <v>326.22000000000003</v>
      </c>
      <c r="P94" s="17">
        <f t="shared" si="28"/>
        <v>326.22000000000003</v>
      </c>
      <c r="Q94" s="18">
        <v>2.7062916028137512E-3</v>
      </c>
      <c r="R94" s="32">
        <f t="shared" si="29"/>
        <v>73.67</v>
      </c>
    </row>
    <row r="95" spans="1:19" ht="36" customHeight="1" x14ac:dyDescent="0.2">
      <c r="A95" s="14" t="s">
        <v>261</v>
      </c>
      <c r="B95" s="15" t="s">
        <v>262</v>
      </c>
      <c r="C95" s="14" t="s">
        <v>55</v>
      </c>
      <c r="D95" s="14" t="s">
        <v>263</v>
      </c>
      <c r="E95" s="15" t="s">
        <v>64</v>
      </c>
      <c r="F95" s="16">
        <v>4.37</v>
      </c>
      <c r="G95" s="17">
        <f t="shared" si="23"/>
        <v>4.37</v>
      </c>
      <c r="H95" s="17">
        <v>145.53</v>
      </c>
      <c r="I95" s="17">
        <v>635.96</v>
      </c>
      <c r="J95" s="17">
        <f t="shared" si="24"/>
        <v>635.97</v>
      </c>
      <c r="K95" s="17">
        <f>'[1]BM 06'!M95</f>
        <v>0</v>
      </c>
      <c r="L95" s="17">
        <f>'[1]Memória 07'!E82</f>
        <v>0</v>
      </c>
      <c r="M95" s="17">
        <f t="shared" si="25"/>
        <v>0</v>
      </c>
      <c r="N95" s="17">
        <f t="shared" si="26"/>
        <v>0</v>
      </c>
      <c r="O95" s="17">
        <f t="shared" si="27"/>
        <v>0</v>
      </c>
      <c r="P95" s="17">
        <f t="shared" si="28"/>
        <v>0</v>
      </c>
      <c r="Q95" s="18">
        <v>7.5221290175234406E-4</v>
      </c>
      <c r="R95" s="32">
        <f t="shared" si="29"/>
        <v>4.37</v>
      </c>
    </row>
    <row r="96" spans="1:19" ht="36" customHeight="1" x14ac:dyDescent="0.2">
      <c r="A96" s="14" t="s">
        <v>264</v>
      </c>
      <c r="B96" s="15" t="s">
        <v>265</v>
      </c>
      <c r="C96" s="14" t="s">
        <v>55</v>
      </c>
      <c r="D96" s="14" t="s">
        <v>266</v>
      </c>
      <c r="E96" s="15" t="s">
        <v>52</v>
      </c>
      <c r="F96" s="16">
        <v>58.61</v>
      </c>
      <c r="G96" s="17">
        <f>F96+4.36</f>
        <v>62.97</v>
      </c>
      <c r="H96" s="17">
        <v>60.26</v>
      </c>
      <c r="I96" s="17">
        <v>3531.83</v>
      </c>
      <c r="J96" s="17">
        <f t="shared" si="24"/>
        <v>3794.57</v>
      </c>
      <c r="K96" s="17">
        <f>'[1]BM 06'!M96</f>
        <v>0</v>
      </c>
      <c r="L96" s="17">
        <f>'[1]Memória 07'!E83</f>
        <v>0</v>
      </c>
      <c r="M96" s="17">
        <f t="shared" si="25"/>
        <v>0</v>
      </c>
      <c r="N96" s="17">
        <f t="shared" si="26"/>
        <v>0</v>
      </c>
      <c r="O96" s="17">
        <f t="shared" si="27"/>
        <v>0</v>
      </c>
      <c r="P96" s="17">
        <f t="shared" si="28"/>
        <v>0</v>
      </c>
      <c r="Q96" s="18">
        <v>4.177445268249546E-3</v>
      </c>
      <c r="R96" s="32">
        <f t="shared" si="29"/>
        <v>62.97</v>
      </c>
      <c r="S96" s="1">
        <f>K215/H96</f>
        <v>-5.9741121822510035E-3</v>
      </c>
    </row>
    <row r="97" spans="1:18" ht="24" customHeight="1" x14ac:dyDescent="0.2">
      <c r="A97" s="14" t="s">
        <v>267</v>
      </c>
      <c r="B97" s="15" t="s">
        <v>268</v>
      </c>
      <c r="C97" s="14" t="s">
        <v>50</v>
      </c>
      <c r="D97" s="14" t="s">
        <v>269</v>
      </c>
      <c r="E97" s="15" t="s">
        <v>52</v>
      </c>
      <c r="F97" s="16">
        <v>104.27</v>
      </c>
      <c r="G97" s="17">
        <f t="shared" si="23"/>
        <v>104.27</v>
      </c>
      <c r="H97" s="17">
        <v>19.29</v>
      </c>
      <c r="I97" s="17">
        <v>2011.36</v>
      </c>
      <c r="J97" s="17">
        <f t="shared" si="24"/>
        <v>2011.37</v>
      </c>
      <c r="K97" s="17">
        <f>'[1]BM 06'!M97</f>
        <v>96.44</v>
      </c>
      <c r="L97" s="17">
        <f>'[1]Memória 07'!E84</f>
        <v>0</v>
      </c>
      <c r="M97" s="17">
        <f t="shared" si="25"/>
        <v>96.44</v>
      </c>
      <c r="N97" s="17">
        <f t="shared" si="26"/>
        <v>1860.33</v>
      </c>
      <c r="O97" s="17">
        <f t="shared" si="27"/>
        <v>0</v>
      </c>
      <c r="P97" s="17">
        <f t="shared" si="28"/>
        <v>1860.33</v>
      </c>
      <c r="Q97" s="18">
        <v>2.3790347538659583E-3</v>
      </c>
      <c r="R97" s="32">
        <f t="shared" si="29"/>
        <v>7.8299999999999983</v>
      </c>
    </row>
    <row r="98" spans="1:18" ht="24" customHeight="1" x14ac:dyDescent="0.2">
      <c r="A98" s="14" t="s">
        <v>270</v>
      </c>
      <c r="B98" s="15" t="s">
        <v>271</v>
      </c>
      <c r="C98" s="14" t="s">
        <v>55</v>
      </c>
      <c r="D98" s="14" t="s">
        <v>272</v>
      </c>
      <c r="E98" s="15" t="s">
        <v>60</v>
      </c>
      <c r="F98" s="16">
        <v>79.48</v>
      </c>
      <c r="G98" s="17">
        <f t="shared" si="23"/>
        <v>79.48</v>
      </c>
      <c r="H98" s="17">
        <v>174.4</v>
      </c>
      <c r="I98" s="17">
        <v>13861.31</v>
      </c>
      <c r="J98" s="17">
        <f t="shared" si="24"/>
        <v>13861.31</v>
      </c>
      <c r="K98" s="17">
        <f>'[1]BM 06'!M98</f>
        <v>0</v>
      </c>
      <c r="L98" s="17">
        <f>'[1]Memória 07'!E85</f>
        <v>0</v>
      </c>
      <c r="M98" s="17">
        <f t="shared" si="25"/>
        <v>0</v>
      </c>
      <c r="N98" s="17">
        <f t="shared" si="26"/>
        <v>0</v>
      </c>
      <c r="O98" s="17">
        <f t="shared" si="27"/>
        <v>0</v>
      </c>
      <c r="P98" s="17">
        <f t="shared" si="28"/>
        <v>0</v>
      </c>
      <c r="Q98" s="18">
        <v>1.6395144690214452E-2</v>
      </c>
      <c r="R98" s="32">
        <f t="shared" si="29"/>
        <v>79.48</v>
      </c>
    </row>
    <row r="99" spans="1:18" ht="24" customHeight="1" x14ac:dyDescent="0.2">
      <c r="A99" s="14" t="s">
        <v>273</v>
      </c>
      <c r="B99" s="15" t="s">
        <v>274</v>
      </c>
      <c r="C99" s="14" t="s">
        <v>55</v>
      </c>
      <c r="D99" s="14" t="s">
        <v>275</v>
      </c>
      <c r="E99" s="15" t="s">
        <v>52</v>
      </c>
      <c r="F99" s="16">
        <v>200.24</v>
      </c>
      <c r="G99" s="17">
        <f t="shared" si="23"/>
        <v>200.24</v>
      </c>
      <c r="H99" s="17">
        <v>15.66</v>
      </c>
      <c r="I99" s="17">
        <v>3135.75</v>
      </c>
      <c r="J99" s="17">
        <f t="shared" si="24"/>
        <v>3135.76</v>
      </c>
      <c r="K99" s="17">
        <f>'[1]BM 06'!M99</f>
        <v>0</v>
      </c>
      <c r="L99" s="17">
        <f>'[1]Memória 07'!E86</f>
        <v>0</v>
      </c>
      <c r="M99" s="17">
        <f t="shared" si="25"/>
        <v>0</v>
      </c>
      <c r="N99" s="17">
        <f t="shared" si="26"/>
        <v>0</v>
      </c>
      <c r="O99" s="17">
        <f t="shared" si="27"/>
        <v>0</v>
      </c>
      <c r="P99" s="17">
        <f t="shared" si="28"/>
        <v>0</v>
      </c>
      <c r="Q99" s="18">
        <v>3.7089622093683765E-3</v>
      </c>
      <c r="R99" s="32">
        <f t="shared" si="29"/>
        <v>200.24</v>
      </c>
    </row>
    <row r="100" spans="1:18" ht="24" customHeight="1" x14ac:dyDescent="0.2">
      <c r="A100" s="9" t="s">
        <v>276</v>
      </c>
      <c r="B100" s="10"/>
      <c r="C100" s="9"/>
      <c r="D100" s="9" t="s">
        <v>277</v>
      </c>
      <c r="E100" s="9"/>
      <c r="F100" s="11"/>
      <c r="G100" s="17">
        <f t="shared" si="23"/>
        <v>0</v>
      </c>
      <c r="H100" s="9"/>
      <c r="I100" s="12">
        <v>1621.01</v>
      </c>
      <c r="J100" s="20">
        <f>SUM(J101:J103)</f>
        <v>1744.4899999999998</v>
      </c>
      <c r="K100" s="17">
        <f>'[1]BM 06'!M100</f>
        <v>0</v>
      </c>
      <c r="L100" s="17">
        <f>'[1]Memória 07'!E87</f>
        <v>0</v>
      </c>
      <c r="M100" s="17"/>
      <c r="N100" s="20">
        <f>SUM(N101:N103)</f>
        <v>1597.1</v>
      </c>
      <c r="O100" s="20">
        <f t="shared" ref="O100:P100" si="31">SUM(O101:O103)</f>
        <v>0</v>
      </c>
      <c r="P100" s="20">
        <f t="shared" si="31"/>
        <v>1597.1</v>
      </c>
      <c r="Q100" s="13">
        <v>1.9173291337026971E-3</v>
      </c>
      <c r="R100" s="32">
        <f t="shared" si="29"/>
        <v>0</v>
      </c>
    </row>
    <row r="101" spans="1:18" ht="24" customHeight="1" x14ac:dyDescent="0.2">
      <c r="A101" s="14" t="s">
        <v>278</v>
      </c>
      <c r="B101" s="15" t="s">
        <v>279</v>
      </c>
      <c r="C101" s="14" t="s">
        <v>55</v>
      </c>
      <c r="D101" s="14" t="s">
        <v>280</v>
      </c>
      <c r="E101" s="15" t="s">
        <v>60</v>
      </c>
      <c r="F101" s="16">
        <v>48.38</v>
      </c>
      <c r="G101" s="17">
        <f>F101+[1]Replanihamento!F22</f>
        <v>176.67</v>
      </c>
      <c r="H101" s="17">
        <v>9.0399999999999991</v>
      </c>
      <c r="I101" s="17">
        <v>437.35</v>
      </c>
      <c r="J101" s="17">
        <f t="shared" si="24"/>
        <v>1597.1</v>
      </c>
      <c r="K101" s="17">
        <f>'[1]BM 06'!M101</f>
        <v>176.67</v>
      </c>
      <c r="L101" s="17">
        <f>'[1]Memória 07'!E88</f>
        <v>0</v>
      </c>
      <c r="M101" s="17">
        <f t="shared" si="25"/>
        <v>176.67</v>
      </c>
      <c r="N101" s="17">
        <f t="shared" si="26"/>
        <v>1597.1</v>
      </c>
      <c r="O101" s="17">
        <f t="shared" si="27"/>
        <v>0</v>
      </c>
      <c r="P101" s="17">
        <f t="shared" si="28"/>
        <v>1597.1</v>
      </c>
      <c r="Q101" s="18">
        <v>5.1729717683720309E-4</v>
      </c>
      <c r="R101" s="32">
        <f t="shared" si="29"/>
        <v>0</v>
      </c>
    </row>
    <row r="102" spans="1:18" ht="24" customHeight="1" x14ac:dyDescent="0.2">
      <c r="A102" s="14" t="s">
        <v>281</v>
      </c>
      <c r="B102" s="15" t="s">
        <v>282</v>
      </c>
      <c r="C102" s="14" t="s">
        <v>55</v>
      </c>
      <c r="D102" s="14" t="s">
        <v>283</v>
      </c>
      <c r="E102" s="15" t="s">
        <v>60</v>
      </c>
      <c r="F102" s="16">
        <v>12.18</v>
      </c>
      <c r="G102" s="17">
        <v>0</v>
      </c>
      <c r="H102" s="17">
        <v>85.08</v>
      </c>
      <c r="I102" s="17">
        <v>1036.27</v>
      </c>
      <c r="J102" s="17">
        <f t="shared" si="24"/>
        <v>0</v>
      </c>
      <c r="K102" s="17">
        <f>'[1]BM 06'!M102</f>
        <v>0</v>
      </c>
      <c r="L102" s="17">
        <f>'[1]Memória 07'!E89</f>
        <v>0</v>
      </c>
      <c r="M102" s="17">
        <f t="shared" si="25"/>
        <v>0</v>
      </c>
      <c r="N102" s="17">
        <f t="shared" si="26"/>
        <v>0</v>
      </c>
      <c r="O102" s="17">
        <f t="shared" si="27"/>
        <v>0</v>
      </c>
      <c r="P102" s="17">
        <f t="shared" si="28"/>
        <v>0</v>
      </c>
      <c r="Q102" s="18">
        <v>1.225699200734168E-3</v>
      </c>
      <c r="R102" s="32">
        <f t="shared" si="29"/>
        <v>0</v>
      </c>
    </row>
    <row r="103" spans="1:18" ht="36" customHeight="1" x14ac:dyDescent="0.2">
      <c r="A103" s="14" t="s">
        <v>284</v>
      </c>
      <c r="B103" s="15" t="s">
        <v>285</v>
      </c>
      <c r="C103" s="14" t="s">
        <v>55</v>
      </c>
      <c r="D103" s="14" t="s">
        <v>286</v>
      </c>
      <c r="E103" s="15" t="s">
        <v>60</v>
      </c>
      <c r="F103" s="16">
        <v>1.49</v>
      </c>
      <c r="G103" s="17">
        <f t="shared" si="23"/>
        <v>1.49</v>
      </c>
      <c r="H103" s="17">
        <v>98.92</v>
      </c>
      <c r="I103" s="17">
        <v>147.38999999999999</v>
      </c>
      <c r="J103" s="17">
        <f t="shared" si="24"/>
        <v>147.38999999999999</v>
      </c>
      <c r="K103" s="17">
        <f>'[1]BM 06'!M103</f>
        <v>0</v>
      </c>
      <c r="L103" s="17">
        <f>'[1]Memória 07'!E90</f>
        <v>0</v>
      </c>
      <c r="M103" s="17">
        <f t="shared" si="25"/>
        <v>0</v>
      </c>
      <c r="N103" s="17">
        <f t="shared" si="26"/>
        <v>0</v>
      </c>
      <c r="O103" s="17">
        <f t="shared" si="27"/>
        <v>0</v>
      </c>
      <c r="P103" s="17">
        <f t="shared" si="28"/>
        <v>0</v>
      </c>
      <c r="Q103" s="18">
        <v>1.7433275613132584E-4</v>
      </c>
      <c r="R103" s="32">
        <f t="shared" si="29"/>
        <v>1.49</v>
      </c>
    </row>
    <row r="104" spans="1:18" ht="24" customHeight="1" x14ac:dyDescent="0.2">
      <c r="A104" s="9" t="s">
        <v>287</v>
      </c>
      <c r="B104" s="10"/>
      <c r="C104" s="9"/>
      <c r="D104" s="9" t="s">
        <v>288</v>
      </c>
      <c r="E104" s="9"/>
      <c r="F104" s="11"/>
      <c r="G104" s="17">
        <f t="shared" si="23"/>
        <v>0</v>
      </c>
      <c r="H104" s="9"/>
      <c r="I104" s="12">
        <v>33686.25</v>
      </c>
      <c r="J104" s="20">
        <f>SUM(J105:J110)</f>
        <v>28078.01</v>
      </c>
      <c r="K104" s="17">
        <f>'[1]BM 06'!M104</f>
        <v>0</v>
      </c>
      <c r="L104" s="17">
        <f>'[1]Memória 07'!E91</f>
        <v>0</v>
      </c>
      <c r="M104" s="17"/>
      <c r="N104" s="20">
        <f>SUM(N105:N110)</f>
        <v>22643</v>
      </c>
      <c r="O104" s="20">
        <f t="shared" ref="O104:P104" si="32">SUM(O105:O110)</f>
        <v>3827.43</v>
      </c>
      <c r="P104" s="20">
        <f t="shared" si="32"/>
        <v>26470.429999999997</v>
      </c>
      <c r="Q104" s="13">
        <v>3.9844065446969779E-2</v>
      </c>
      <c r="R104" s="32">
        <f t="shared" si="29"/>
        <v>0</v>
      </c>
    </row>
    <row r="105" spans="1:18" ht="24" customHeight="1" x14ac:dyDescent="0.2">
      <c r="A105" s="14" t="s">
        <v>289</v>
      </c>
      <c r="B105" s="15" t="s">
        <v>290</v>
      </c>
      <c r="C105" s="14" t="s">
        <v>55</v>
      </c>
      <c r="D105" s="14" t="s">
        <v>291</v>
      </c>
      <c r="E105" s="15" t="s">
        <v>52</v>
      </c>
      <c r="F105" s="16">
        <v>286.27</v>
      </c>
      <c r="G105" s="17">
        <f t="shared" si="23"/>
        <v>286.27</v>
      </c>
      <c r="H105" s="17">
        <v>25.54</v>
      </c>
      <c r="I105" s="17">
        <v>7311.33</v>
      </c>
      <c r="J105" s="17">
        <f t="shared" si="24"/>
        <v>7311.34</v>
      </c>
      <c r="K105" s="17">
        <f>'[1]BM 06'!M105</f>
        <v>286.27</v>
      </c>
      <c r="L105" s="17">
        <f>'[1]Memória 07'!E92</f>
        <v>0</v>
      </c>
      <c r="M105" s="17">
        <f t="shared" si="25"/>
        <v>286.27</v>
      </c>
      <c r="N105" s="17">
        <f t="shared" si="26"/>
        <v>7311.34</v>
      </c>
      <c r="O105" s="17">
        <f t="shared" si="27"/>
        <v>0</v>
      </c>
      <c r="P105" s="17">
        <f t="shared" si="28"/>
        <v>7311.34</v>
      </c>
      <c r="Q105" s="18">
        <v>8.6478343841892031E-3</v>
      </c>
      <c r="R105" s="32">
        <f t="shared" si="29"/>
        <v>0</v>
      </c>
    </row>
    <row r="106" spans="1:18" ht="24" customHeight="1" x14ac:dyDescent="0.2">
      <c r="A106" s="14" t="s">
        <v>292</v>
      </c>
      <c r="B106" s="15" t="s">
        <v>293</v>
      </c>
      <c r="C106" s="14" t="s">
        <v>55</v>
      </c>
      <c r="D106" s="14" t="s">
        <v>294</v>
      </c>
      <c r="E106" s="15" t="s">
        <v>52</v>
      </c>
      <c r="F106" s="16">
        <v>394</v>
      </c>
      <c r="G106" s="17">
        <f t="shared" si="23"/>
        <v>394</v>
      </c>
      <c r="H106" s="17">
        <v>14.18</v>
      </c>
      <c r="I106" s="17">
        <v>5586.92</v>
      </c>
      <c r="J106" s="17">
        <f t="shared" si="24"/>
        <v>5586.92</v>
      </c>
      <c r="K106" s="17">
        <f>'[1]BM 06'!M106</f>
        <v>365.06</v>
      </c>
      <c r="L106" s="17">
        <f>'[1]Memória 07'!E93</f>
        <v>0</v>
      </c>
      <c r="M106" s="17">
        <f t="shared" si="25"/>
        <v>365.06</v>
      </c>
      <c r="N106" s="17">
        <f t="shared" si="26"/>
        <v>5176.55</v>
      </c>
      <c r="O106" s="17">
        <f t="shared" si="27"/>
        <v>0</v>
      </c>
      <c r="P106" s="17">
        <f t="shared" si="28"/>
        <v>5176.55</v>
      </c>
      <c r="Q106" s="18">
        <v>6.6082038258038333E-3</v>
      </c>
      <c r="R106" s="32">
        <f t="shared" si="29"/>
        <v>28.939999999999998</v>
      </c>
    </row>
    <row r="107" spans="1:18" ht="24" customHeight="1" x14ac:dyDescent="0.2">
      <c r="A107" s="14" t="s">
        <v>295</v>
      </c>
      <c r="B107" s="15" t="s">
        <v>296</v>
      </c>
      <c r="C107" s="14" t="s">
        <v>55</v>
      </c>
      <c r="D107" s="14" t="s">
        <v>297</v>
      </c>
      <c r="E107" s="15" t="s">
        <v>52</v>
      </c>
      <c r="F107" s="16">
        <v>286.27</v>
      </c>
      <c r="G107" s="17">
        <f>F107+[1]Replanihamento!F19</f>
        <v>634.6099999999999</v>
      </c>
      <c r="H107" s="17">
        <v>13.37</v>
      </c>
      <c r="I107" s="17">
        <v>3827.42</v>
      </c>
      <c r="J107" s="17">
        <f t="shared" si="24"/>
        <v>8484.74</v>
      </c>
      <c r="K107" s="17">
        <f>'[1]BM 06'!M107</f>
        <v>348.34</v>
      </c>
      <c r="L107" s="17">
        <f>'[1]Memória 07'!E94</f>
        <v>286.27</v>
      </c>
      <c r="M107" s="17">
        <f t="shared" si="25"/>
        <v>634.6099999999999</v>
      </c>
      <c r="N107" s="17">
        <f t="shared" si="26"/>
        <v>4657.3100000000004</v>
      </c>
      <c r="O107" s="17">
        <f t="shared" si="27"/>
        <v>3827.43</v>
      </c>
      <c r="P107" s="17">
        <f t="shared" si="28"/>
        <v>8484.74</v>
      </c>
      <c r="Q107" s="18">
        <v>4.5270688477655145E-3</v>
      </c>
      <c r="R107" s="32">
        <f t="shared" si="29"/>
        <v>0</v>
      </c>
    </row>
    <row r="108" spans="1:18" ht="24" customHeight="1" x14ac:dyDescent="0.2">
      <c r="A108" s="14" t="s">
        <v>298</v>
      </c>
      <c r="B108" s="15" t="s">
        <v>299</v>
      </c>
      <c r="C108" s="14" t="s">
        <v>55</v>
      </c>
      <c r="D108" s="14" t="s">
        <v>300</v>
      </c>
      <c r="E108" s="15" t="s">
        <v>52</v>
      </c>
      <c r="F108" s="16">
        <v>394</v>
      </c>
      <c r="G108" s="17">
        <f t="shared" si="23"/>
        <v>394</v>
      </c>
      <c r="H108" s="17">
        <v>15.06</v>
      </c>
      <c r="I108" s="17">
        <v>5933.64</v>
      </c>
      <c r="J108" s="17">
        <f t="shared" si="24"/>
        <v>5933.64</v>
      </c>
      <c r="K108" s="17">
        <f>'[1]BM 06'!M108</f>
        <v>365.06</v>
      </c>
      <c r="L108" s="17">
        <f>'[1]Memória 07'!E95</f>
        <v>0</v>
      </c>
      <c r="M108" s="17">
        <f t="shared" si="25"/>
        <v>365.06</v>
      </c>
      <c r="N108" s="17">
        <f t="shared" si="26"/>
        <v>5497.8</v>
      </c>
      <c r="O108" s="17">
        <f t="shared" si="27"/>
        <v>0</v>
      </c>
      <c r="P108" s="17">
        <f t="shared" si="28"/>
        <v>5497.8</v>
      </c>
      <c r="Q108" s="18">
        <v>7.0183039221865823E-3</v>
      </c>
      <c r="R108" s="32">
        <f t="shared" si="29"/>
        <v>28.939999999999998</v>
      </c>
    </row>
    <row r="109" spans="1:18" ht="24" customHeight="1" x14ac:dyDescent="0.2">
      <c r="A109" s="14" t="s">
        <v>301</v>
      </c>
      <c r="B109" s="15" t="s">
        <v>302</v>
      </c>
      <c r="C109" s="14" t="s">
        <v>55</v>
      </c>
      <c r="D109" s="14" t="s">
        <v>303</v>
      </c>
      <c r="E109" s="15" t="s">
        <v>52</v>
      </c>
      <c r="F109" s="16">
        <v>348.34</v>
      </c>
      <c r="G109" s="17">
        <v>0</v>
      </c>
      <c r="H109" s="17">
        <v>29.47</v>
      </c>
      <c r="I109" s="17">
        <v>10265.57</v>
      </c>
      <c r="J109" s="17">
        <f t="shared" si="24"/>
        <v>0</v>
      </c>
      <c r="K109" s="17">
        <f>'[1]BM 06'!M109</f>
        <v>0</v>
      </c>
      <c r="L109" s="17">
        <f>'[1]Memória 07'!E96</f>
        <v>0</v>
      </c>
      <c r="M109" s="17">
        <f t="shared" si="25"/>
        <v>0</v>
      </c>
      <c r="N109" s="17">
        <f t="shared" si="26"/>
        <v>0</v>
      </c>
      <c r="O109" s="17">
        <f t="shared" si="27"/>
        <v>0</v>
      </c>
      <c r="P109" s="17">
        <f t="shared" si="28"/>
        <v>0</v>
      </c>
      <c r="Q109" s="18">
        <v>1.2142106732879129E-2</v>
      </c>
      <c r="R109" s="32">
        <f t="shared" si="29"/>
        <v>0</v>
      </c>
    </row>
    <row r="110" spans="1:18" ht="48" customHeight="1" x14ac:dyDescent="0.2">
      <c r="A110" s="14" t="s">
        <v>304</v>
      </c>
      <c r="B110" s="15" t="s">
        <v>305</v>
      </c>
      <c r="C110" s="14" t="s">
        <v>55</v>
      </c>
      <c r="D110" s="14" t="s">
        <v>306</v>
      </c>
      <c r="E110" s="15" t="s">
        <v>52</v>
      </c>
      <c r="F110" s="16">
        <v>83.21</v>
      </c>
      <c r="G110" s="17">
        <f t="shared" si="23"/>
        <v>83.21</v>
      </c>
      <c r="H110" s="17">
        <v>9.15</v>
      </c>
      <c r="I110" s="17">
        <v>761.37</v>
      </c>
      <c r="J110" s="17">
        <f t="shared" si="24"/>
        <v>761.37</v>
      </c>
      <c r="K110" s="17">
        <f>'[1]BM 06'!M110</f>
        <v>0</v>
      </c>
      <c r="L110" s="17">
        <f>'[1]Memória 07'!E97</f>
        <v>0</v>
      </c>
      <c r="M110" s="17">
        <f t="shared" si="25"/>
        <v>0</v>
      </c>
      <c r="N110" s="17">
        <f t="shared" si="26"/>
        <v>0</v>
      </c>
      <c r="O110" s="17">
        <f t="shared" si="27"/>
        <v>0</v>
      </c>
      <c r="P110" s="17">
        <f t="shared" si="28"/>
        <v>0</v>
      </c>
      <c r="Q110" s="18">
        <v>9.0054773414551578E-4</v>
      </c>
      <c r="R110" s="32">
        <f t="shared" si="29"/>
        <v>83.21</v>
      </c>
    </row>
    <row r="111" spans="1:18" ht="24" customHeight="1" x14ac:dyDescent="0.2">
      <c r="A111" s="9" t="s">
        <v>307</v>
      </c>
      <c r="B111" s="10"/>
      <c r="C111" s="9"/>
      <c r="D111" s="9" t="s">
        <v>308</v>
      </c>
      <c r="E111" s="9"/>
      <c r="F111" s="11"/>
      <c r="G111" s="17">
        <f t="shared" si="23"/>
        <v>0</v>
      </c>
      <c r="H111" s="9"/>
      <c r="I111" s="12">
        <v>45424.14</v>
      </c>
      <c r="J111" s="20">
        <f>SUM(J112:J147)</f>
        <v>44087.95</v>
      </c>
      <c r="K111" s="17">
        <f>'[1]BM 06'!M111</f>
        <v>0</v>
      </c>
      <c r="L111" s="17">
        <f>'[1]Memória 07'!E98</f>
        <v>0</v>
      </c>
      <c r="M111" s="17"/>
      <c r="N111" s="20">
        <f>SUM(N112:N147)</f>
        <v>34679.060000000005</v>
      </c>
      <c r="O111" s="20">
        <f t="shared" ref="O111:P111" si="33">SUM(O112:O147)</f>
        <v>0</v>
      </c>
      <c r="P111" s="20">
        <f t="shared" si="33"/>
        <v>34679.060000000005</v>
      </c>
      <c r="Q111" s="13">
        <v>5.3727630918618659E-2</v>
      </c>
      <c r="R111" s="32">
        <f t="shared" si="29"/>
        <v>0</v>
      </c>
    </row>
    <row r="112" spans="1:18" ht="24" customHeight="1" x14ac:dyDescent="0.2">
      <c r="A112" s="14" t="s">
        <v>309</v>
      </c>
      <c r="B112" s="15" t="s">
        <v>310</v>
      </c>
      <c r="C112" s="14" t="s">
        <v>55</v>
      </c>
      <c r="D112" s="14" t="s">
        <v>311</v>
      </c>
      <c r="E112" s="15" t="s">
        <v>182</v>
      </c>
      <c r="F112" s="16">
        <v>14</v>
      </c>
      <c r="G112" s="17">
        <f t="shared" si="23"/>
        <v>14</v>
      </c>
      <c r="H112" s="17">
        <v>25.39</v>
      </c>
      <c r="I112" s="17">
        <v>355.46</v>
      </c>
      <c r="J112" s="17">
        <f t="shared" si="24"/>
        <v>355.46</v>
      </c>
      <c r="K112" s="17">
        <f>'[1]BM 06'!M112</f>
        <v>0</v>
      </c>
      <c r="L112" s="17">
        <f>'[1]Memória 07'!E99</f>
        <v>0</v>
      </c>
      <c r="M112" s="17">
        <f t="shared" si="25"/>
        <v>0</v>
      </c>
      <c r="N112" s="17">
        <f t="shared" si="26"/>
        <v>0</v>
      </c>
      <c r="O112" s="17">
        <f t="shared" si="27"/>
        <v>0</v>
      </c>
      <c r="P112" s="17">
        <f t="shared" si="28"/>
        <v>0</v>
      </c>
      <c r="Q112" s="18">
        <v>4.2043776032594534E-4</v>
      </c>
      <c r="R112" s="32">
        <f t="shared" si="29"/>
        <v>14</v>
      </c>
    </row>
    <row r="113" spans="1:18" ht="24" customHeight="1" x14ac:dyDescent="0.2">
      <c r="A113" s="14" t="s">
        <v>312</v>
      </c>
      <c r="B113" s="15" t="s">
        <v>313</v>
      </c>
      <c r="C113" s="14" t="s">
        <v>55</v>
      </c>
      <c r="D113" s="14" t="s">
        <v>314</v>
      </c>
      <c r="E113" s="15" t="s">
        <v>182</v>
      </c>
      <c r="F113" s="16">
        <v>104</v>
      </c>
      <c r="G113" s="17">
        <v>60</v>
      </c>
      <c r="H113" s="17">
        <v>30.37</v>
      </c>
      <c r="I113" s="17">
        <v>3158.48</v>
      </c>
      <c r="J113" s="17">
        <f t="shared" si="24"/>
        <v>1822.2</v>
      </c>
      <c r="K113" s="17">
        <f>'[1]BM 06'!M113</f>
        <v>58</v>
      </c>
      <c r="L113" s="17">
        <f>'[1]Memória 07'!E100</f>
        <v>0</v>
      </c>
      <c r="M113" s="17">
        <f t="shared" si="25"/>
        <v>58</v>
      </c>
      <c r="N113" s="17">
        <f t="shared" si="26"/>
        <v>1761.46</v>
      </c>
      <c r="O113" s="17">
        <f t="shared" si="27"/>
        <v>0</v>
      </c>
      <c r="P113" s="17">
        <f t="shared" si="28"/>
        <v>1761.46</v>
      </c>
      <c r="Q113" s="18">
        <v>3.7358472324151575E-3</v>
      </c>
      <c r="R113" s="32">
        <f t="shared" si="29"/>
        <v>2</v>
      </c>
    </row>
    <row r="114" spans="1:18" ht="24" customHeight="1" x14ac:dyDescent="0.2">
      <c r="A114" s="14" t="s">
        <v>315</v>
      </c>
      <c r="B114" s="15" t="s">
        <v>316</v>
      </c>
      <c r="C114" s="14" t="s">
        <v>55</v>
      </c>
      <c r="D114" s="14" t="s">
        <v>317</v>
      </c>
      <c r="E114" s="15" t="s">
        <v>182</v>
      </c>
      <c r="F114" s="16">
        <v>11</v>
      </c>
      <c r="G114" s="17">
        <f t="shared" si="23"/>
        <v>11</v>
      </c>
      <c r="H114" s="17">
        <v>50.22</v>
      </c>
      <c r="I114" s="17">
        <v>552.41999999999996</v>
      </c>
      <c r="J114" s="17">
        <f t="shared" si="24"/>
        <v>552.41999999999996</v>
      </c>
      <c r="K114" s="17">
        <f>'[1]BM 06'!M114</f>
        <v>20</v>
      </c>
      <c r="L114" s="17">
        <f>'[1]Memória 07'!E101</f>
        <v>0</v>
      </c>
      <c r="M114" s="17">
        <f t="shared" si="25"/>
        <v>20</v>
      </c>
      <c r="N114" s="17">
        <f t="shared" si="26"/>
        <v>1004.4</v>
      </c>
      <c r="O114" s="17">
        <f t="shared" si="27"/>
        <v>0</v>
      </c>
      <c r="P114" s="17">
        <f t="shared" si="28"/>
        <v>1004.4</v>
      </c>
      <c r="Q114" s="18">
        <v>6.5340186676210747E-4</v>
      </c>
      <c r="R114" s="32">
        <f t="shared" si="29"/>
        <v>-9</v>
      </c>
    </row>
    <row r="115" spans="1:18" ht="36" customHeight="1" x14ac:dyDescent="0.2">
      <c r="A115" s="14" t="s">
        <v>318</v>
      </c>
      <c r="B115" s="15" t="s">
        <v>319</v>
      </c>
      <c r="C115" s="14" t="s">
        <v>55</v>
      </c>
      <c r="D115" s="14" t="s">
        <v>320</v>
      </c>
      <c r="E115" s="15" t="s">
        <v>182</v>
      </c>
      <c r="F115" s="16">
        <v>9</v>
      </c>
      <c r="G115" s="17">
        <f t="shared" si="23"/>
        <v>9</v>
      </c>
      <c r="H115" s="17">
        <v>29.15</v>
      </c>
      <c r="I115" s="17">
        <v>262.35000000000002</v>
      </c>
      <c r="J115" s="17">
        <f t="shared" si="24"/>
        <v>262.35000000000002</v>
      </c>
      <c r="K115" s="17">
        <f>'[1]BM 06'!M115</f>
        <v>2</v>
      </c>
      <c r="L115" s="17">
        <f>'[1]Memória 07'!E102</f>
        <v>0</v>
      </c>
      <c r="M115" s="17">
        <f t="shared" si="25"/>
        <v>2</v>
      </c>
      <c r="N115" s="17">
        <f t="shared" si="26"/>
        <v>58.3</v>
      </c>
      <c r="O115" s="17">
        <f t="shared" si="27"/>
        <v>0</v>
      </c>
      <c r="P115" s="17">
        <f t="shared" si="28"/>
        <v>58.3</v>
      </c>
      <c r="Q115" s="18">
        <v>3.1030733815763168E-4</v>
      </c>
      <c r="R115" s="32">
        <f t="shared" si="29"/>
        <v>7</v>
      </c>
    </row>
    <row r="116" spans="1:18" ht="36" customHeight="1" x14ac:dyDescent="0.2">
      <c r="A116" s="14" t="s">
        <v>321</v>
      </c>
      <c r="B116" s="15" t="s">
        <v>322</v>
      </c>
      <c r="C116" s="14" t="s">
        <v>55</v>
      </c>
      <c r="D116" s="14" t="s">
        <v>323</v>
      </c>
      <c r="E116" s="15" t="s">
        <v>182</v>
      </c>
      <c r="F116" s="16">
        <v>81</v>
      </c>
      <c r="G116" s="17">
        <f t="shared" si="23"/>
        <v>81</v>
      </c>
      <c r="H116" s="17">
        <v>29.48</v>
      </c>
      <c r="I116" s="17">
        <v>2387.88</v>
      </c>
      <c r="J116" s="17">
        <f t="shared" si="24"/>
        <v>2387.88</v>
      </c>
      <c r="K116" s="17">
        <f>'[1]BM 06'!M116</f>
        <v>72</v>
      </c>
      <c r="L116" s="17">
        <f>'[1]Memória 07'!E103</f>
        <v>0</v>
      </c>
      <c r="M116" s="17">
        <f t="shared" si="25"/>
        <v>72</v>
      </c>
      <c r="N116" s="17">
        <f t="shared" si="26"/>
        <v>2122.56</v>
      </c>
      <c r="O116" s="17">
        <f t="shared" si="27"/>
        <v>0</v>
      </c>
      <c r="P116" s="17">
        <f t="shared" si="28"/>
        <v>2122.56</v>
      </c>
      <c r="Q116" s="18">
        <v>2.824382262778142E-3</v>
      </c>
      <c r="R116" s="32">
        <f t="shared" si="29"/>
        <v>9</v>
      </c>
    </row>
    <row r="117" spans="1:18" ht="36" customHeight="1" x14ac:dyDescent="0.2">
      <c r="A117" s="14" t="s">
        <v>324</v>
      </c>
      <c r="B117" s="15" t="s">
        <v>325</v>
      </c>
      <c r="C117" s="14" t="s">
        <v>55</v>
      </c>
      <c r="D117" s="14" t="s">
        <v>326</v>
      </c>
      <c r="E117" s="15" t="s">
        <v>182</v>
      </c>
      <c r="F117" s="16">
        <v>5</v>
      </c>
      <c r="G117" s="17">
        <f t="shared" si="23"/>
        <v>5</v>
      </c>
      <c r="H117" s="17">
        <v>31.71</v>
      </c>
      <c r="I117" s="17">
        <v>158.55000000000001</v>
      </c>
      <c r="J117" s="17">
        <f t="shared" si="24"/>
        <v>158.55000000000001</v>
      </c>
      <c r="K117" s="17">
        <f>'[1]BM 06'!M117</f>
        <v>4</v>
      </c>
      <c r="L117" s="17">
        <f>'[1]Memória 07'!E104</f>
        <v>0</v>
      </c>
      <c r="M117" s="17">
        <f t="shared" si="25"/>
        <v>4</v>
      </c>
      <c r="N117" s="17">
        <f t="shared" si="26"/>
        <v>126.84</v>
      </c>
      <c r="O117" s="17">
        <f t="shared" si="27"/>
        <v>0</v>
      </c>
      <c r="P117" s="17">
        <f t="shared" si="28"/>
        <v>126.84</v>
      </c>
      <c r="Q117" s="18">
        <v>1.8753279384369165E-4</v>
      </c>
      <c r="R117" s="32">
        <f t="shared" si="29"/>
        <v>1</v>
      </c>
    </row>
    <row r="118" spans="1:18" ht="36" customHeight="1" x14ac:dyDescent="0.2">
      <c r="A118" s="14" t="s">
        <v>327</v>
      </c>
      <c r="B118" s="15" t="s">
        <v>328</v>
      </c>
      <c r="C118" s="14" t="s">
        <v>55</v>
      </c>
      <c r="D118" s="14" t="s">
        <v>329</v>
      </c>
      <c r="E118" s="15" t="s">
        <v>182</v>
      </c>
      <c r="F118" s="16">
        <v>14</v>
      </c>
      <c r="G118" s="17">
        <f t="shared" si="23"/>
        <v>14</v>
      </c>
      <c r="H118" s="17">
        <v>25.04</v>
      </c>
      <c r="I118" s="17">
        <v>350.56</v>
      </c>
      <c r="J118" s="17">
        <f t="shared" si="24"/>
        <v>350.56</v>
      </c>
      <c r="K118" s="17">
        <f>'[1]BM 06'!M118</f>
        <v>16</v>
      </c>
      <c r="L118" s="17">
        <f>'[1]Memória 07'!E105</f>
        <v>0</v>
      </c>
      <c r="M118" s="17">
        <f t="shared" si="25"/>
        <v>16</v>
      </c>
      <c r="N118" s="17">
        <f t="shared" si="26"/>
        <v>400.64</v>
      </c>
      <c r="O118" s="17">
        <f t="shared" si="27"/>
        <v>0</v>
      </c>
      <c r="P118" s="17">
        <f t="shared" si="28"/>
        <v>400.64</v>
      </c>
      <c r="Q118" s="18">
        <v>4.1464204484291736E-4</v>
      </c>
      <c r="R118" s="32">
        <f t="shared" si="29"/>
        <v>-2</v>
      </c>
    </row>
    <row r="119" spans="1:18" ht="36" customHeight="1" x14ac:dyDescent="0.2">
      <c r="A119" s="14" t="s">
        <v>330</v>
      </c>
      <c r="B119" s="15" t="s">
        <v>331</v>
      </c>
      <c r="C119" s="14" t="s">
        <v>55</v>
      </c>
      <c r="D119" s="14" t="s">
        <v>332</v>
      </c>
      <c r="E119" s="15" t="s">
        <v>182</v>
      </c>
      <c r="F119" s="16">
        <v>1</v>
      </c>
      <c r="G119" s="17">
        <f t="shared" si="23"/>
        <v>1</v>
      </c>
      <c r="H119" s="17">
        <v>54.39</v>
      </c>
      <c r="I119" s="17">
        <v>54.39</v>
      </c>
      <c r="J119" s="17">
        <f t="shared" si="24"/>
        <v>54.39</v>
      </c>
      <c r="K119" s="17">
        <f>'[1]BM 06'!M119</f>
        <v>1</v>
      </c>
      <c r="L119" s="17">
        <f>'[1]Memória 07'!E106</f>
        <v>0</v>
      </c>
      <c r="M119" s="17">
        <f t="shared" si="25"/>
        <v>1</v>
      </c>
      <c r="N119" s="17">
        <f t="shared" si="26"/>
        <v>54.39</v>
      </c>
      <c r="O119" s="17">
        <f t="shared" si="27"/>
        <v>0</v>
      </c>
      <c r="P119" s="17">
        <f t="shared" si="28"/>
        <v>54.39</v>
      </c>
      <c r="Q119" s="18">
        <v>6.4332441861610784E-5</v>
      </c>
      <c r="R119" s="32">
        <f t="shared" si="29"/>
        <v>0</v>
      </c>
    </row>
    <row r="120" spans="1:18" ht="36" customHeight="1" x14ac:dyDescent="0.2">
      <c r="A120" s="14" t="s">
        <v>333</v>
      </c>
      <c r="B120" s="15" t="s">
        <v>334</v>
      </c>
      <c r="C120" s="14" t="s">
        <v>55</v>
      </c>
      <c r="D120" s="14" t="s">
        <v>335</v>
      </c>
      <c r="E120" s="15" t="s">
        <v>182</v>
      </c>
      <c r="F120" s="16">
        <v>1</v>
      </c>
      <c r="G120" s="17">
        <f t="shared" si="23"/>
        <v>1</v>
      </c>
      <c r="H120" s="17">
        <v>2160.2399999999998</v>
      </c>
      <c r="I120" s="17">
        <v>2160.2399999999998</v>
      </c>
      <c r="J120" s="17">
        <f t="shared" si="24"/>
        <v>2160.2399999999998</v>
      </c>
      <c r="K120" s="17">
        <f>'[1]BM 06'!M120</f>
        <v>0</v>
      </c>
      <c r="L120" s="17">
        <f>'[1]Memória 07'!E107</f>
        <v>0</v>
      </c>
      <c r="M120" s="17">
        <f t="shared" si="25"/>
        <v>0</v>
      </c>
      <c r="N120" s="17">
        <f t="shared" si="26"/>
        <v>0</v>
      </c>
      <c r="O120" s="17">
        <f t="shared" si="27"/>
        <v>0</v>
      </c>
      <c r="P120" s="17">
        <f t="shared" si="28"/>
        <v>0</v>
      </c>
      <c r="Q120" s="18">
        <v>2.5551298806237555E-3</v>
      </c>
      <c r="R120" s="32">
        <f t="shared" si="29"/>
        <v>1</v>
      </c>
    </row>
    <row r="121" spans="1:18" ht="48" customHeight="1" x14ac:dyDescent="0.2">
      <c r="A121" s="14" t="s">
        <v>336</v>
      </c>
      <c r="B121" s="15" t="s">
        <v>337</v>
      </c>
      <c r="C121" s="14" t="s">
        <v>55</v>
      </c>
      <c r="D121" s="14" t="s">
        <v>338</v>
      </c>
      <c r="E121" s="15" t="s">
        <v>182</v>
      </c>
      <c r="F121" s="16">
        <v>3</v>
      </c>
      <c r="G121" s="17">
        <f t="shared" si="23"/>
        <v>3</v>
      </c>
      <c r="H121" s="17">
        <v>632.46</v>
      </c>
      <c r="I121" s="17">
        <v>1897.38</v>
      </c>
      <c r="J121" s="17">
        <f t="shared" si="24"/>
        <v>1897.38</v>
      </c>
      <c r="K121" s="17">
        <f>'[1]BM 06'!M121</f>
        <v>3</v>
      </c>
      <c r="L121" s="17">
        <f>'[1]Memória 07'!E108</f>
        <v>0</v>
      </c>
      <c r="M121" s="17">
        <f t="shared" si="25"/>
        <v>3</v>
      </c>
      <c r="N121" s="17">
        <f t="shared" si="26"/>
        <v>1897.38</v>
      </c>
      <c r="O121" s="17">
        <f t="shared" si="27"/>
        <v>0</v>
      </c>
      <c r="P121" s="17">
        <f t="shared" si="28"/>
        <v>1897.38</v>
      </c>
      <c r="Q121" s="18">
        <v>2.2442193149362581E-3</v>
      </c>
      <c r="R121" s="32">
        <f t="shared" si="29"/>
        <v>0</v>
      </c>
    </row>
    <row r="122" spans="1:18" ht="36" customHeight="1" x14ac:dyDescent="0.2">
      <c r="A122" s="14" t="s">
        <v>339</v>
      </c>
      <c r="B122" s="15" t="s">
        <v>340</v>
      </c>
      <c r="C122" s="14" t="s">
        <v>55</v>
      </c>
      <c r="D122" s="14" t="s">
        <v>341</v>
      </c>
      <c r="E122" s="15" t="s">
        <v>60</v>
      </c>
      <c r="F122" s="16">
        <v>31.55</v>
      </c>
      <c r="G122" s="17">
        <f t="shared" si="23"/>
        <v>31.55</v>
      </c>
      <c r="H122" s="17">
        <v>13.34</v>
      </c>
      <c r="I122" s="17">
        <v>420.87</v>
      </c>
      <c r="J122" s="17">
        <f t="shared" si="24"/>
        <v>420.88</v>
      </c>
      <c r="K122" s="17">
        <f>'[1]BM 06'!M122</f>
        <v>31.55</v>
      </c>
      <c r="L122" s="17">
        <f>'[1]Memória 07'!E109</f>
        <v>0</v>
      </c>
      <c r="M122" s="17">
        <f t="shared" si="25"/>
        <v>31.55</v>
      </c>
      <c r="N122" s="17">
        <f t="shared" si="26"/>
        <v>420.88</v>
      </c>
      <c r="O122" s="17">
        <f t="shared" si="27"/>
        <v>0</v>
      </c>
      <c r="P122" s="17">
        <f t="shared" si="28"/>
        <v>420.88</v>
      </c>
      <c r="Q122" s="18">
        <v>4.9780464802897826E-4</v>
      </c>
      <c r="R122" s="32">
        <f t="shared" si="29"/>
        <v>0</v>
      </c>
    </row>
    <row r="123" spans="1:18" ht="36" customHeight="1" x14ac:dyDescent="0.2">
      <c r="A123" s="14" t="s">
        <v>342</v>
      </c>
      <c r="B123" s="15" t="s">
        <v>343</v>
      </c>
      <c r="C123" s="14" t="s">
        <v>55</v>
      </c>
      <c r="D123" s="14" t="s">
        <v>344</v>
      </c>
      <c r="E123" s="15" t="s">
        <v>60</v>
      </c>
      <c r="F123" s="16">
        <v>2</v>
      </c>
      <c r="G123" s="17">
        <f t="shared" si="23"/>
        <v>2</v>
      </c>
      <c r="H123" s="17">
        <v>8.7100000000000009</v>
      </c>
      <c r="I123" s="17">
        <v>17.420000000000002</v>
      </c>
      <c r="J123" s="17">
        <f t="shared" si="24"/>
        <v>17.420000000000002</v>
      </c>
      <c r="K123" s="17">
        <f>'[1]BM 06'!M123</f>
        <v>0</v>
      </c>
      <c r="L123" s="17">
        <f>'[1]Memória 07'!E110</f>
        <v>0</v>
      </c>
      <c r="M123" s="17">
        <f t="shared" si="25"/>
        <v>0</v>
      </c>
      <c r="N123" s="17">
        <f t="shared" si="26"/>
        <v>0</v>
      </c>
      <c r="O123" s="17">
        <f t="shared" si="27"/>
        <v>0</v>
      </c>
      <c r="P123" s="17">
        <f t="shared" si="28"/>
        <v>0</v>
      </c>
      <c r="Q123" s="18">
        <v>2.0604359941703617E-5</v>
      </c>
      <c r="R123" s="32">
        <f t="shared" si="29"/>
        <v>2</v>
      </c>
    </row>
    <row r="124" spans="1:18" ht="36" customHeight="1" x14ac:dyDescent="0.2">
      <c r="A124" s="14" t="s">
        <v>345</v>
      </c>
      <c r="B124" s="15" t="s">
        <v>346</v>
      </c>
      <c r="C124" s="14" t="s">
        <v>55</v>
      </c>
      <c r="D124" s="14" t="s">
        <v>347</v>
      </c>
      <c r="E124" s="15" t="s">
        <v>60</v>
      </c>
      <c r="F124" s="16">
        <v>2</v>
      </c>
      <c r="G124" s="17">
        <f t="shared" si="23"/>
        <v>2</v>
      </c>
      <c r="H124" s="17">
        <v>14.18</v>
      </c>
      <c r="I124" s="17">
        <v>28.36</v>
      </c>
      <c r="J124" s="17">
        <f t="shared" si="24"/>
        <v>28.36</v>
      </c>
      <c r="K124" s="17">
        <f>'[1]BM 06'!M124</f>
        <v>0</v>
      </c>
      <c r="L124" s="17">
        <f>'[1]Memória 07'!E111</f>
        <v>0</v>
      </c>
      <c r="M124" s="17">
        <f t="shared" si="25"/>
        <v>0</v>
      </c>
      <c r="N124" s="17">
        <f t="shared" si="26"/>
        <v>0</v>
      </c>
      <c r="O124" s="17">
        <f t="shared" si="27"/>
        <v>0</v>
      </c>
      <c r="P124" s="17">
        <f t="shared" si="28"/>
        <v>0</v>
      </c>
      <c r="Q124" s="18">
        <v>3.3544181856872249E-5</v>
      </c>
      <c r="R124" s="32">
        <f t="shared" si="29"/>
        <v>2</v>
      </c>
    </row>
    <row r="125" spans="1:18" ht="36" customHeight="1" x14ac:dyDescent="0.2">
      <c r="A125" s="14" t="s">
        <v>348</v>
      </c>
      <c r="B125" s="15" t="s">
        <v>349</v>
      </c>
      <c r="C125" s="14" t="s">
        <v>55</v>
      </c>
      <c r="D125" s="14" t="s">
        <v>350</v>
      </c>
      <c r="E125" s="15" t="s">
        <v>60</v>
      </c>
      <c r="F125" s="16">
        <v>35.799999999999997</v>
      </c>
      <c r="G125" s="17">
        <f t="shared" si="23"/>
        <v>35.799999999999997</v>
      </c>
      <c r="H125" s="17">
        <v>16.510000000000002</v>
      </c>
      <c r="I125" s="17">
        <v>591.04999999999995</v>
      </c>
      <c r="J125" s="17">
        <f t="shared" si="24"/>
        <v>591.05999999999995</v>
      </c>
      <c r="K125" s="17">
        <f>'[1]BM 06'!M125</f>
        <v>0</v>
      </c>
      <c r="L125" s="17">
        <f>'[1]Memória 07'!E112</f>
        <v>0</v>
      </c>
      <c r="M125" s="17">
        <f t="shared" si="25"/>
        <v>0</v>
      </c>
      <c r="N125" s="17">
        <f t="shared" si="26"/>
        <v>0</v>
      </c>
      <c r="O125" s="17">
        <f t="shared" si="27"/>
        <v>0</v>
      </c>
      <c r="P125" s="17">
        <f t="shared" si="28"/>
        <v>0</v>
      </c>
      <c r="Q125" s="18">
        <v>6.9909339515177515E-4</v>
      </c>
      <c r="R125" s="32">
        <f t="shared" si="29"/>
        <v>35.799999999999997</v>
      </c>
    </row>
    <row r="126" spans="1:18" ht="36" customHeight="1" x14ac:dyDescent="0.2">
      <c r="A126" s="14" t="s">
        <v>351</v>
      </c>
      <c r="B126" s="15" t="s">
        <v>352</v>
      </c>
      <c r="C126" s="14" t="s">
        <v>55</v>
      </c>
      <c r="D126" s="14" t="s">
        <v>353</v>
      </c>
      <c r="E126" s="15" t="s">
        <v>60</v>
      </c>
      <c r="F126" s="16">
        <v>8.9499999999999993</v>
      </c>
      <c r="G126" s="17">
        <f t="shared" si="23"/>
        <v>8.9499999999999993</v>
      </c>
      <c r="H126" s="17">
        <v>21.07</v>
      </c>
      <c r="I126" s="17">
        <v>188.57</v>
      </c>
      <c r="J126" s="17">
        <f t="shared" si="24"/>
        <v>188.58</v>
      </c>
      <c r="K126" s="17">
        <f>'[1]BM 06'!M126</f>
        <v>0</v>
      </c>
      <c r="L126" s="17">
        <f>'[1]Memória 07'!E113</f>
        <v>0</v>
      </c>
      <c r="M126" s="17">
        <f t="shared" si="25"/>
        <v>0</v>
      </c>
      <c r="N126" s="17">
        <f t="shared" si="26"/>
        <v>0</v>
      </c>
      <c r="O126" s="17">
        <f t="shared" si="27"/>
        <v>0</v>
      </c>
      <c r="P126" s="17">
        <f t="shared" si="28"/>
        <v>0</v>
      </c>
      <c r="Q126" s="18">
        <v>2.2304042217032442E-4</v>
      </c>
      <c r="R126" s="32">
        <f t="shared" si="29"/>
        <v>8.9499999999999993</v>
      </c>
    </row>
    <row r="127" spans="1:18" ht="36" customHeight="1" x14ac:dyDescent="0.2">
      <c r="A127" s="14" t="s">
        <v>354</v>
      </c>
      <c r="B127" s="15" t="s">
        <v>355</v>
      </c>
      <c r="C127" s="14" t="s">
        <v>55</v>
      </c>
      <c r="D127" s="14" t="s">
        <v>356</v>
      </c>
      <c r="E127" s="15" t="s">
        <v>60</v>
      </c>
      <c r="F127" s="16">
        <v>48.2</v>
      </c>
      <c r="G127" s="17">
        <f t="shared" si="23"/>
        <v>48.2</v>
      </c>
      <c r="H127" s="17">
        <v>10.18</v>
      </c>
      <c r="I127" s="17">
        <v>490.67</v>
      </c>
      <c r="J127" s="17">
        <f t="shared" si="24"/>
        <v>490.68</v>
      </c>
      <c r="K127" s="17">
        <f>'[1]BM 06'!M127</f>
        <v>0</v>
      </c>
      <c r="L127" s="17">
        <f>'[1]Memória 07'!E114</f>
        <v>0</v>
      </c>
      <c r="M127" s="17">
        <f t="shared" si="25"/>
        <v>0</v>
      </c>
      <c r="N127" s="17">
        <f t="shared" si="26"/>
        <v>0</v>
      </c>
      <c r="O127" s="17">
        <f t="shared" si="27"/>
        <v>0</v>
      </c>
      <c r="P127" s="17">
        <f t="shared" si="28"/>
        <v>0</v>
      </c>
      <c r="Q127" s="18">
        <v>5.8036402368517306E-4</v>
      </c>
      <c r="R127" s="32">
        <f>G127-M127</f>
        <v>48.2</v>
      </c>
    </row>
    <row r="128" spans="1:18" ht="36" customHeight="1" x14ac:dyDescent="0.2">
      <c r="A128" s="14" t="s">
        <v>357</v>
      </c>
      <c r="B128" s="15" t="s">
        <v>358</v>
      </c>
      <c r="C128" s="14" t="s">
        <v>55</v>
      </c>
      <c r="D128" s="14" t="s">
        <v>359</v>
      </c>
      <c r="E128" s="15" t="s">
        <v>60</v>
      </c>
      <c r="F128" s="16">
        <v>144.75</v>
      </c>
      <c r="G128" s="17">
        <f t="shared" si="23"/>
        <v>144.75</v>
      </c>
      <c r="H128" s="17">
        <v>10.38</v>
      </c>
      <c r="I128" s="17">
        <v>1502.5</v>
      </c>
      <c r="J128" s="17">
        <f t="shared" si="24"/>
        <v>1502.51</v>
      </c>
      <c r="K128" s="17">
        <f>'[1]BM 06'!M128</f>
        <v>144.75</v>
      </c>
      <c r="L128" s="17">
        <f>'[1]Memória 07'!E115</f>
        <v>0</v>
      </c>
      <c r="M128" s="17">
        <f t="shared" si="25"/>
        <v>144.75</v>
      </c>
      <c r="N128" s="17">
        <f t="shared" si="26"/>
        <v>1502.51</v>
      </c>
      <c r="O128" s="17">
        <f t="shared" si="27"/>
        <v>0</v>
      </c>
      <c r="P128" s="17">
        <f t="shared" si="28"/>
        <v>1502.51</v>
      </c>
      <c r="Q128" s="18">
        <v>1.7771556149488914E-3</v>
      </c>
      <c r="R128" s="32">
        <f>G128-M128</f>
        <v>0</v>
      </c>
    </row>
    <row r="129" spans="1:18" ht="36" customHeight="1" x14ac:dyDescent="0.2">
      <c r="A129" s="14" t="s">
        <v>360</v>
      </c>
      <c r="B129" s="15" t="s">
        <v>361</v>
      </c>
      <c r="C129" s="14" t="s">
        <v>55</v>
      </c>
      <c r="D129" s="14" t="s">
        <v>362</v>
      </c>
      <c r="E129" s="15" t="s">
        <v>60</v>
      </c>
      <c r="F129" s="16">
        <v>606.45000000000005</v>
      </c>
      <c r="G129" s="17">
        <f t="shared" si="23"/>
        <v>606.45000000000005</v>
      </c>
      <c r="H129" s="17">
        <v>7.98</v>
      </c>
      <c r="I129" s="17">
        <v>4839.47</v>
      </c>
      <c r="J129" s="17">
        <f t="shared" si="24"/>
        <v>4839.47</v>
      </c>
      <c r="K129" s="17">
        <f>'[1]BM 06'!M129</f>
        <v>606.45000000000005</v>
      </c>
      <c r="L129" s="17">
        <f>'[1]Memória 07'!E116</f>
        <v>0</v>
      </c>
      <c r="M129" s="17">
        <f t="shared" si="25"/>
        <v>606.45000000000005</v>
      </c>
      <c r="N129" s="17">
        <f t="shared" si="26"/>
        <v>4839.47</v>
      </c>
      <c r="O129" s="17">
        <f t="shared" si="27"/>
        <v>0</v>
      </c>
      <c r="P129" s="17">
        <f t="shared" si="28"/>
        <v>4839.47</v>
      </c>
      <c r="Q129" s="18">
        <v>5.7241206548264301E-3</v>
      </c>
      <c r="R129" s="32">
        <f t="shared" si="29"/>
        <v>0</v>
      </c>
    </row>
    <row r="130" spans="1:18" ht="36" customHeight="1" x14ac:dyDescent="0.2">
      <c r="A130" s="14" t="s">
        <v>363</v>
      </c>
      <c r="B130" s="15" t="s">
        <v>364</v>
      </c>
      <c r="C130" s="14" t="s">
        <v>55</v>
      </c>
      <c r="D130" s="14" t="s">
        <v>365</v>
      </c>
      <c r="E130" s="15" t="s">
        <v>60</v>
      </c>
      <c r="F130" s="16">
        <v>817.5</v>
      </c>
      <c r="G130" s="17">
        <f t="shared" si="23"/>
        <v>817.5</v>
      </c>
      <c r="H130" s="17">
        <v>4.21</v>
      </c>
      <c r="I130" s="17">
        <v>3441.67</v>
      </c>
      <c r="J130" s="17">
        <f t="shared" si="24"/>
        <v>3441.68</v>
      </c>
      <c r="K130" s="17">
        <f>'[1]BM 06'!M130</f>
        <v>817.5</v>
      </c>
      <c r="L130" s="17">
        <f>'[1]Memória 07'!E117</f>
        <v>0</v>
      </c>
      <c r="M130" s="17">
        <f t="shared" si="25"/>
        <v>817.5</v>
      </c>
      <c r="N130" s="17">
        <f t="shared" si="26"/>
        <v>3441.68</v>
      </c>
      <c r="O130" s="17">
        <f t="shared" si="27"/>
        <v>0</v>
      </c>
      <c r="P130" s="17">
        <f t="shared" si="28"/>
        <v>3441.68</v>
      </c>
      <c r="Q130" s="18">
        <v>4.0708041033618312E-3</v>
      </c>
      <c r="R130" s="32">
        <f t="shared" si="29"/>
        <v>0</v>
      </c>
    </row>
    <row r="131" spans="1:18" ht="36" customHeight="1" x14ac:dyDescent="0.2">
      <c r="A131" s="14" t="s">
        <v>366</v>
      </c>
      <c r="B131" s="15" t="s">
        <v>367</v>
      </c>
      <c r="C131" s="14" t="s">
        <v>55</v>
      </c>
      <c r="D131" s="14" t="s">
        <v>368</v>
      </c>
      <c r="E131" s="15" t="s">
        <v>60</v>
      </c>
      <c r="F131" s="16">
        <v>1805.7</v>
      </c>
      <c r="G131" s="17">
        <f t="shared" si="23"/>
        <v>1805.7</v>
      </c>
      <c r="H131" s="17">
        <v>5.71</v>
      </c>
      <c r="I131" s="17">
        <v>10310.540000000001</v>
      </c>
      <c r="J131" s="17">
        <f t="shared" si="24"/>
        <v>10310.549999999999</v>
      </c>
      <c r="K131" s="17">
        <f>'[1]BM 06'!M131</f>
        <v>1805.7</v>
      </c>
      <c r="L131" s="17">
        <f>'[1]Memória 07'!E118</f>
        <v>0</v>
      </c>
      <c r="M131" s="17">
        <f t="shared" si="25"/>
        <v>1805.7</v>
      </c>
      <c r="N131" s="17">
        <f t="shared" si="26"/>
        <v>10310.549999999999</v>
      </c>
      <c r="O131" s="17">
        <f t="shared" si="27"/>
        <v>0</v>
      </c>
      <c r="P131" s="17">
        <f t="shared" si="28"/>
        <v>10310.549999999999</v>
      </c>
      <c r="Q131" s="18">
        <v>1.2195297207424387E-2</v>
      </c>
      <c r="R131" s="32">
        <f t="shared" si="29"/>
        <v>0</v>
      </c>
    </row>
    <row r="132" spans="1:18" ht="36" customHeight="1" x14ac:dyDescent="0.2">
      <c r="A132" s="14" t="s">
        <v>369</v>
      </c>
      <c r="B132" s="15" t="s">
        <v>370</v>
      </c>
      <c r="C132" s="14" t="s">
        <v>55</v>
      </c>
      <c r="D132" s="14" t="s">
        <v>371</v>
      </c>
      <c r="E132" s="15" t="s">
        <v>60</v>
      </c>
      <c r="F132" s="16">
        <v>143.69999999999999</v>
      </c>
      <c r="G132" s="17">
        <f t="shared" si="23"/>
        <v>143.69999999999999</v>
      </c>
      <c r="H132" s="17">
        <v>8.06</v>
      </c>
      <c r="I132" s="17">
        <v>1158.22</v>
      </c>
      <c r="J132" s="17">
        <f t="shared" si="24"/>
        <v>1158.22</v>
      </c>
      <c r="K132" s="17">
        <f>'[1]BM 06'!M132</f>
        <v>143.69999999999999</v>
      </c>
      <c r="L132" s="17">
        <f>'[1]Memória 07'!E119</f>
        <v>0</v>
      </c>
      <c r="M132" s="17">
        <f t="shared" si="25"/>
        <v>143.69999999999999</v>
      </c>
      <c r="N132" s="17">
        <f t="shared" si="26"/>
        <v>1158.22</v>
      </c>
      <c r="O132" s="17">
        <f t="shared" si="27"/>
        <v>0</v>
      </c>
      <c r="P132" s="17">
        <f t="shared" si="28"/>
        <v>1158.22</v>
      </c>
      <c r="Q132" s="18">
        <v>1.3699415483168751E-3</v>
      </c>
      <c r="R132" s="32">
        <f t="shared" si="29"/>
        <v>0</v>
      </c>
    </row>
    <row r="133" spans="1:18" ht="36" customHeight="1" x14ac:dyDescent="0.2">
      <c r="A133" s="14" t="s">
        <v>372</v>
      </c>
      <c r="B133" s="15" t="s">
        <v>373</v>
      </c>
      <c r="C133" s="14" t="s">
        <v>55</v>
      </c>
      <c r="D133" s="14" t="s">
        <v>374</v>
      </c>
      <c r="E133" s="15" t="s">
        <v>60</v>
      </c>
      <c r="F133" s="16">
        <v>166</v>
      </c>
      <c r="G133" s="17">
        <f t="shared" si="23"/>
        <v>166</v>
      </c>
      <c r="H133" s="17">
        <v>10.91</v>
      </c>
      <c r="I133" s="17">
        <v>1811.06</v>
      </c>
      <c r="J133" s="17">
        <f t="shared" si="24"/>
        <v>1811.06</v>
      </c>
      <c r="K133" s="17">
        <f>'[1]BM 06'!M133</f>
        <v>166</v>
      </c>
      <c r="L133" s="17">
        <f>'[1]Memória 07'!E120</f>
        <v>0</v>
      </c>
      <c r="M133" s="17">
        <f t="shared" si="25"/>
        <v>166</v>
      </c>
      <c r="N133" s="17">
        <f t="shared" si="26"/>
        <v>1811.06</v>
      </c>
      <c r="O133" s="17">
        <f t="shared" si="27"/>
        <v>0</v>
      </c>
      <c r="P133" s="17">
        <f t="shared" si="28"/>
        <v>1811.06</v>
      </c>
      <c r="Q133" s="18">
        <v>2.1421200985087116E-3</v>
      </c>
      <c r="R133" s="32">
        <f t="shared" si="29"/>
        <v>0</v>
      </c>
    </row>
    <row r="134" spans="1:18" ht="36" customHeight="1" x14ac:dyDescent="0.2">
      <c r="A134" s="14" t="s">
        <v>375</v>
      </c>
      <c r="B134" s="15" t="s">
        <v>376</v>
      </c>
      <c r="C134" s="14" t="s">
        <v>55</v>
      </c>
      <c r="D134" s="14" t="s">
        <v>377</v>
      </c>
      <c r="E134" s="15" t="s">
        <v>60</v>
      </c>
      <c r="F134" s="16">
        <v>190</v>
      </c>
      <c r="G134" s="17">
        <f t="shared" si="23"/>
        <v>190</v>
      </c>
      <c r="H134" s="17">
        <v>17.239999999999998</v>
      </c>
      <c r="I134" s="17">
        <v>3275.6</v>
      </c>
      <c r="J134" s="17">
        <f t="shared" si="24"/>
        <v>3275.6</v>
      </c>
      <c r="K134" s="17">
        <f>'[1]BM 06'!M134</f>
        <v>190</v>
      </c>
      <c r="L134" s="17">
        <f>'[1]Memória 07'!E121</f>
        <v>0</v>
      </c>
      <c r="M134" s="17">
        <f t="shared" si="25"/>
        <v>190</v>
      </c>
      <c r="N134" s="17">
        <f t="shared" si="26"/>
        <v>3275.6</v>
      </c>
      <c r="O134" s="17">
        <f t="shared" si="27"/>
        <v>0</v>
      </c>
      <c r="P134" s="17">
        <f t="shared" si="28"/>
        <v>3275.6</v>
      </c>
      <c r="Q134" s="18">
        <v>3.8743766604503083E-3</v>
      </c>
      <c r="R134" s="32">
        <f t="shared" si="29"/>
        <v>0</v>
      </c>
    </row>
    <row r="135" spans="1:18" ht="36" customHeight="1" x14ac:dyDescent="0.2">
      <c r="A135" s="14" t="s">
        <v>378</v>
      </c>
      <c r="B135" s="15" t="s">
        <v>379</v>
      </c>
      <c r="C135" s="14" t="s">
        <v>55</v>
      </c>
      <c r="D135" s="14" t="s">
        <v>380</v>
      </c>
      <c r="E135" s="15" t="s">
        <v>60</v>
      </c>
      <c r="F135" s="16">
        <v>3.7</v>
      </c>
      <c r="G135" s="17">
        <f t="shared" si="23"/>
        <v>3.7</v>
      </c>
      <c r="H135" s="17">
        <v>19.27</v>
      </c>
      <c r="I135" s="17">
        <v>71.290000000000006</v>
      </c>
      <c r="J135" s="17">
        <f t="shared" si="24"/>
        <v>71.3</v>
      </c>
      <c r="K135" s="17">
        <f>'[1]BM 06'!M135</f>
        <v>0</v>
      </c>
      <c r="L135" s="17">
        <f>'[1]Memória 07'!E122</f>
        <v>0</v>
      </c>
      <c r="M135" s="17">
        <f t="shared" si="25"/>
        <v>0</v>
      </c>
      <c r="N135" s="17">
        <f t="shared" si="26"/>
        <v>0</v>
      </c>
      <c r="O135" s="17">
        <f t="shared" si="27"/>
        <v>0</v>
      </c>
      <c r="P135" s="17">
        <f t="shared" si="28"/>
        <v>0</v>
      </c>
      <c r="Q135" s="18">
        <v>8.4321746282666531E-5</v>
      </c>
      <c r="R135" s="32">
        <f t="shared" si="29"/>
        <v>3.7</v>
      </c>
    </row>
    <row r="136" spans="1:18" ht="36" customHeight="1" x14ac:dyDescent="0.2">
      <c r="A136" s="14" t="s">
        <v>381</v>
      </c>
      <c r="B136" s="15" t="s">
        <v>382</v>
      </c>
      <c r="C136" s="14" t="s">
        <v>55</v>
      </c>
      <c r="D136" s="14" t="s">
        <v>383</v>
      </c>
      <c r="E136" s="15" t="s">
        <v>60</v>
      </c>
      <c r="F136" s="16">
        <v>14.8</v>
      </c>
      <c r="G136" s="17">
        <f t="shared" si="23"/>
        <v>14.8</v>
      </c>
      <c r="H136" s="17">
        <v>29.02</v>
      </c>
      <c r="I136" s="17">
        <v>429.49</v>
      </c>
      <c r="J136" s="17">
        <f t="shared" si="24"/>
        <v>429.5</v>
      </c>
      <c r="K136" s="17">
        <f>'[1]BM 06'!M136</f>
        <v>0</v>
      </c>
      <c r="L136" s="17">
        <f>'[1]Memória 07'!E123</f>
        <v>0</v>
      </c>
      <c r="M136" s="17">
        <f t="shared" si="25"/>
        <v>0</v>
      </c>
      <c r="N136" s="17">
        <f t="shared" si="26"/>
        <v>0</v>
      </c>
      <c r="O136" s="17">
        <f t="shared" si="27"/>
        <v>0</v>
      </c>
      <c r="P136" s="17">
        <f t="shared" si="28"/>
        <v>0</v>
      </c>
      <c r="Q136" s="18">
        <v>5.0800037608279489E-4</v>
      </c>
      <c r="R136" s="32">
        <f t="shared" si="29"/>
        <v>14.8</v>
      </c>
    </row>
    <row r="137" spans="1:18" ht="36" customHeight="1" x14ac:dyDescent="0.2">
      <c r="A137" s="14" t="s">
        <v>384</v>
      </c>
      <c r="B137" s="15" t="s">
        <v>385</v>
      </c>
      <c r="C137" s="14" t="s">
        <v>55</v>
      </c>
      <c r="D137" s="14" t="s">
        <v>386</v>
      </c>
      <c r="E137" s="15" t="s">
        <v>182</v>
      </c>
      <c r="F137" s="16">
        <v>2</v>
      </c>
      <c r="G137" s="17">
        <f t="shared" si="23"/>
        <v>2</v>
      </c>
      <c r="H137" s="17">
        <v>161.1</v>
      </c>
      <c r="I137" s="17">
        <v>322.2</v>
      </c>
      <c r="J137" s="17">
        <f t="shared" si="24"/>
        <v>322.2</v>
      </c>
      <c r="K137" s="17">
        <f>'[1]BM 06'!M137</f>
        <v>0</v>
      </c>
      <c r="L137" s="17">
        <f>'[1]Memória 07'!E124</f>
        <v>0</v>
      </c>
      <c r="M137" s="17">
        <f t="shared" si="25"/>
        <v>0</v>
      </c>
      <c r="N137" s="17">
        <f t="shared" si="26"/>
        <v>0</v>
      </c>
      <c r="O137" s="17">
        <f t="shared" si="27"/>
        <v>0</v>
      </c>
      <c r="P137" s="17">
        <f t="shared" si="28"/>
        <v>0</v>
      </c>
      <c r="Q137" s="18">
        <v>3.8109786298604509E-4</v>
      </c>
      <c r="R137" s="32">
        <f t="shared" si="29"/>
        <v>2</v>
      </c>
    </row>
    <row r="138" spans="1:18" ht="36" customHeight="1" x14ac:dyDescent="0.2">
      <c r="A138" s="14" t="s">
        <v>387</v>
      </c>
      <c r="B138" s="15" t="s">
        <v>388</v>
      </c>
      <c r="C138" s="14" t="s">
        <v>55</v>
      </c>
      <c r="D138" s="14" t="s">
        <v>389</v>
      </c>
      <c r="E138" s="15" t="s">
        <v>182</v>
      </c>
      <c r="F138" s="16">
        <v>1</v>
      </c>
      <c r="G138" s="17">
        <f t="shared" si="23"/>
        <v>1</v>
      </c>
      <c r="H138" s="17">
        <v>35.49</v>
      </c>
      <c r="I138" s="17">
        <v>35.49</v>
      </c>
      <c r="J138" s="17">
        <f t="shared" si="24"/>
        <v>35.49</v>
      </c>
      <c r="K138" s="17">
        <f>'[1]BM 06'!M138</f>
        <v>0</v>
      </c>
      <c r="L138" s="17">
        <f>'[1]Memória 07'!E125</f>
        <v>0</v>
      </c>
      <c r="M138" s="17">
        <f t="shared" si="25"/>
        <v>0</v>
      </c>
      <c r="N138" s="17">
        <f t="shared" si="26"/>
        <v>0</v>
      </c>
      <c r="O138" s="17">
        <f t="shared" si="27"/>
        <v>0</v>
      </c>
      <c r="P138" s="17">
        <f t="shared" si="28"/>
        <v>0</v>
      </c>
      <c r="Q138" s="18">
        <v>4.1977539284217077E-5</v>
      </c>
      <c r="R138" s="32">
        <f t="shared" si="29"/>
        <v>1</v>
      </c>
    </row>
    <row r="139" spans="1:18" ht="24" customHeight="1" x14ac:dyDescent="0.2">
      <c r="A139" s="14" t="s">
        <v>390</v>
      </c>
      <c r="B139" s="15" t="s">
        <v>391</v>
      </c>
      <c r="C139" s="14" t="s">
        <v>55</v>
      </c>
      <c r="D139" s="14" t="s">
        <v>392</v>
      </c>
      <c r="E139" s="15" t="s">
        <v>182</v>
      </c>
      <c r="F139" s="16">
        <v>15</v>
      </c>
      <c r="G139" s="17">
        <f t="shared" si="23"/>
        <v>15</v>
      </c>
      <c r="H139" s="17">
        <v>10.94</v>
      </c>
      <c r="I139" s="17">
        <v>164.1</v>
      </c>
      <c r="J139" s="17">
        <f t="shared" si="24"/>
        <v>164.1</v>
      </c>
      <c r="K139" s="17">
        <f>'[1]BM 06'!M139</f>
        <v>15</v>
      </c>
      <c r="L139" s="17">
        <f>'[1]Memória 07'!E126</f>
        <v>0</v>
      </c>
      <c r="M139" s="17">
        <f t="shared" si="25"/>
        <v>15</v>
      </c>
      <c r="N139" s="17">
        <f t="shared" si="26"/>
        <v>164.1</v>
      </c>
      <c r="O139" s="17">
        <f t="shared" si="27"/>
        <v>0</v>
      </c>
      <c r="P139" s="17">
        <f t="shared" si="28"/>
        <v>164.1</v>
      </c>
      <c r="Q139" s="18">
        <v>1.940973287275295E-4</v>
      </c>
      <c r="R139" s="32">
        <f t="shared" si="29"/>
        <v>0</v>
      </c>
    </row>
    <row r="140" spans="1:18" ht="24" customHeight="1" x14ac:dyDescent="0.2">
      <c r="A140" s="14" t="s">
        <v>393</v>
      </c>
      <c r="B140" s="15" t="s">
        <v>394</v>
      </c>
      <c r="C140" s="14" t="s">
        <v>55</v>
      </c>
      <c r="D140" s="14" t="s">
        <v>395</v>
      </c>
      <c r="E140" s="15" t="s">
        <v>182</v>
      </c>
      <c r="F140" s="16">
        <v>8</v>
      </c>
      <c r="G140" s="17">
        <f t="shared" si="23"/>
        <v>8</v>
      </c>
      <c r="H140" s="17">
        <v>11.43</v>
      </c>
      <c r="I140" s="17">
        <v>91.44</v>
      </c>
      <c r="J140" s="17">
        <f t="shared" si="24"/>
        <v>91.44</v>
      </c>
      <c r="K140" s="17">
        <f>'[1]BM 06'!M140</f>
        <v>8</v>
      </c>
      <c r="L140" s="17">
        <f>'[1]Memória 07'!E127</f>
        <v>0</v>
      </c>
      <c r="M140" s="17">
        <f t="shared" si="25"/>
        <v>8</v>
      </c>
      <c r="N140" s="17">
        <f t="shared" si="26"/>
        <v>91.44</v>
      </c>
      <c r="O140" s="17">
        <f t="shared" si="27"/>
        <v>0</v>
      </c>
      <c r="P140" s="17">
        <f t="shared" si="28"/>
        <v>91.44</v>
      </c>
      <c r="Q140" s="18">
        <v>1.0815514770777147E-4</v>
      </c>
      <c r="R140" s="32">
        <f t="shared" si="29"/>
        <v>0</v>
      </c>
    </row>
    <row r="141" spans="1:18" ht="24" customHeight="1" x14ac:dyDescent="0.2">
      <c r="A141" s="14" t="s">
        <v>396</v>
      </c>
      <c r="B141" s="15" t="s">
        <v>397</v>
      </c>
      <c r="C141" s="14" t="s">
        <v>55</v>
      </c>
      <c r="D141" s="14" t="s">
        <v>398</v>
      </c>
      <c r="E141" s="15" t="s">
        <v>182</v>
      </c>
      <c r="F141" s="16">
        <v>1</v>
      </c>
      <c r="G141" s="17">
        <f t="shared" si="23"/>
        <v>1</v>
      </c>
      <c r="H141" s="17">
        <v>12.42</v>
      </c>
      <c r="I141" s="17">
        <v>12.42</v>
      </c>
      <c r="J141" s="17">
        <f t="shared" si="24"/>
        <v>12.42</v>
      </c>
      <c r="K141" s="17">
        <f>'[1]BM 06'!M141</f>
        <v>1</v>
      </c>
      <c r="L141" s="17">
        <f>'[1]Memória 07'!E128</f>
        <v>0</v>
      </c>
      <c r="M141" s="17">
        <f t="shared" si="25"/>
        <v>1</v>
      </c>
      <c r="N141" s="17">
        <f t="shared" si="26"/>
        <v>12.42</v>
      </c>
      <c r="O141" s="17">
        <f t="shared" si="27"/>
        <v>0</v>
      </c>
      <c r="P141" s="17">
        <f t="shared" si="28"/>
        <v>12.42</v>
      </c>
      <c r="Q141" s="18">
        <v>1.4690364550858722E-5</v>
      </c>
      <c r="R141" s="32">
        <f t="shared" si="29"/>
        <v>0</v>
      </c>
    </row>
    <row r="142" spans="1:18" ht="24" customHeight="1" x14ac:dyDescent="0.2">
      <c r="A142" s="14" t="s">
        <v>399</v>
      </c>
      <c r="B142" s="15" t="s">
        <v>400</v>
      </c>
      <c r="C142" s="14" t="s">
        <v>55</v>
      </c>
      <c r="D142" s="14" t="s">
        <v>401</v>
      </c>
      <c r="E142" s="15" t="s">
        <v>182</v>
      </c>
      <c r="F142" s="16">
        <v>1</v>
      </c>
      <c r="G142" s="17">
        <f t="shared" si="23"/>
        <v>1</v>
      </c>
      <c r="H142" s="17">
        <v>72.72</v>
      </c>
      <c r="I142" s="17">
        <v>72.72</v>
      </c>
      <c r="J142" s="17">
        <f t="shared" si="24"/>
        <v>72.72</v>
      </c>
      <c r="K142" s="17">
        <f>'[1]BM 06'!M142</f>
        <v>1</v>
      </c>
      <c r="L142" s="17">
        <f>'[1]Memória 07'!E129</f>
        <v>0</v>
      </c>
      <c r="M142" s="17">
        <f t="shared" si="25"/>
        <v>1</v>
      </c>
      <c r="N142" s="17">
        <f t="shared" si="26"/>
        <v>72.72</v>
      </c>
      <c r="O142" s="17">
        <f t="shared" si="27"/>
        <v>0</v>
      </c>
      <c r="P142" s="17">
        <f t="shared" si="28"/>
        <v>72.72</v>
      </c>
      <c r="Q142" s="18">
        <v>8.6013148964448176E-5</v>
      </c>
      <c r="R142" s="32">
        <f t="shared" si="29"/>
        <v>0</v>
      </c>
    </row>
    <row r="143" spans="1:18" ht="24" customHeight="1" x14ac:dyDescent="0.2">
      <c r="A143" s="14" t="s">
        <v>402</v>
      </c>
      <c r="B143" s="15" t="s">
        <v>403</v>
      </c>
      <c r="C143" s="14" t="s">
        <v>55</v>
      </c>
      <c r="D143" s="14" t="s">
        <v>404</v>
      </c>
      <c r="E143" s="15" t="s">
        <v>182</v>
      </c>
      <c r="F143" s="16">
        <v>2</v>
      </c>
      <c r="G143" s="17">
        <f t="shared" si="23"/>
        <v>2</v>
      </c>
      <c r="H143" s="17">
        <v>76.22</v>
      </c>
      <c r="I143" s="17">
        <v>152.44</v>
      </c>
      <c r="J143" s="17">
        <f t="shared" si="24"/>
        <v>152.44</v>
      </c>
      <c r="K143" s="17">
        <f>'[1]BM 06'!M143</f>
        <v>2</v>
      </c>
      <c r="L143" s="17">
        <f>'[1]Memória 07'!E130</f>
        <v>0</v>
      </c>
      <c r="M143" s="17">
        <f t="shared" si="25"/>
        <v>2</v>
      </c>
      <c r="N143" s="17">
        <f t="shared" si="26"/>
        <v>152.44</v>
      </c>
      <c r="O143" s="17">
        <f t="shared" si="27"/>
        <v>0</v>
      </c>
      <c r="P143" s="17">
        <f t="shared" si="28"/>
        <v>152.44</v>
      </c>
      <c r="Q143" s="18">
        <v>1.803058914760792E-4</v>
      </c>
      <c r="R143" s="32">
        <f t="shared" si="29"/>
        <v>0</v>
      </c>
    </row>
    <row r="144" spans="1:18" ht="36" customHeight="1" x14ac:dyDescent="0.2">
      <c r="A144" s="14" t="s">
        <v>405</v>
      </c>
      <c r="B144" s="15" t="s">
        <v>406</v>
      </c>
      <c r="C144" s="14" t="s">
        <v>55</v>
      </c>
      <c r="D144" s="14" t="s">
        <v>407</v>
      </c>
      <c r="E144" s="15" t="s">
        <v>182</v>
      </c>
      <c r="F144" s="16">
        <v>1</v>
      </c>
      <c r="G144" s="17">
        <f t="shared" si="23"/>
        <v>1</v>
      </c>
      <c r="H144" s="17">
        <v>145.30000000000001</v>
      </c>
      <c r="I144" s="17">
        <v>145.30000000000001</v>
      </c>
      <c r="J144" s="17">
        <f t="shared" si="24"/>
        <v>145.30000000000001</v>
      </c>
      <c r="K144" s="17">
        <f>'[1]BM 06'!M144</f>
        <v>0</v>
      </c>
      <c r="L144" s="17">
        <f>'[1]Memória 07'!E131</f>
        <v>0</v>
      </c>
      <c r="M144" s="17">
        <f t="shared" si="25"/>
        <v>0</v>
      </c>
      <c r="N144" s="17">
        <f t="shared" si="26"/>
        <v>0</v>
      </c>
      <c r="O144" s="17">
        <f t="shared" si="27"/>
        <v>0</v>
      </c>
      <c r="P144" s="17">
        <f t="shared" si="28"/>
        <v>0</v>
      </c>
      <c r="Q144" s="18">
        <v>1.7186070605795269E-4</v>
      </c>
      <c r="R144" s="32">
        <f t="shared" si="29"/>
        <v>1</v>
      </c>
    </row>
    <row r="145" spans="1:18" ht="24" customHeight="1" x14ac:dyDescent="0.2">
      <c r="A145" s="14" t="s">
        <v>408</v>
      </c>
      <c r="B145" s="15" t="s">
        <v>409</v>
      </c>
      <c r="C145" s="14" t="s">
        <v>55</v>
      </c>
      <c r="D145" s="14" t="s">
        <v>410</v>
      </c>
      <c r="E145" s="15" t="s">
        <v>182</v>
      </c>
      <c r="F145" s="16">
        <v>10</v>
      </c>
      <c r="G145" s="17">
        <f t="shared" si="23"/>
        <v>10</v>
      </c>
      <c r="H145" s="17">
        <v>176.3</v>
      </c>
      <c r="I145" s="17">
        <v>1763</v>
      </c>
      <c r="J145" s="17">
        <f t="shared" si="24"/>
        <v>1763</v>
      </c>
      <c r="K145" s="17">
        <f>'[1]BM 06'!M145</f>
        <v>0</v>
      </c>
      <c r="L145" s="17">
        <f>'[1]Memória 07'!E132</f>
        <v>0</v>
      </c>
      <c r="M145" s="17">
        <f t="shared" si="25"/>
        <v>0</v>
      </c>
      <c r="N145" s="17">
        <f t="shared" si="26"/>
        <v>0</v>
      </c>
      <c r="O145" s="17">
        <f t="shared" si="27"/>
        <v>0</v>
      </c>
      <c r="P145" s="17">
        <f t="shared" si="28"/>
        <v>0</v>
      </c>
      <c r="Q145" s="18">
        <v>2.0852747748119106E-3</v>
      </c>
      <c r="R145" s="32">
        <f t="shared" si="29"/>
        <v>10</v>
      </c>
    </row>
    <row r="146" spans="1:18" ht="36" customHeight="1" x14ac:dyDescent="0.2">
      <c r="A146" s="14" t="s">
        <v>411</v>
      </c>
      <c r="B146" s="15" t="s">
        <v>412</v>
      </c>
      <c r="C146" s="14" t="s">
        <v>55</v>
      </c>
      <c r="D146" s="14" t="s">
        <v>413</v>
      </c>
      <c r="E146" s="15" t="s">
        <v>182</v>
      </c>
      <c r="F146" s="16">
        <v>3</v>
      </c>
      <c r="G146" s="17">
        <f t="shared" si="23"/>
        <v>3</v>
      </c>
      <c r="H146" s="17">
        <v>96.89</v>
      </c>
      <c r="I146" s="17">
        <v>290.67</v>
      </c>
      <c r="J146" s="17">
        <f t="shared" si="24"/>
        <v>290.67</v>
      </c>
      <c r="K146" s="17">
        <f>'[1]BM 06'!M146</f>
        <v>0</v>
      </c>
      <c r="L146" s="17">
        <f>'[1]Memória 07'!E133</f>
        <v>0</v>
      </c>
      <c r="M146" s="17">
        <f t="shared" si="25"/>
        <v>0</v>
      </c>
      <c r="N146" s="17">
        <f t="shared" si="26"/>
        <v>0</v>
      </c>
      <c r="O146" s="17">
        <f t="shared" si="27"/>
        <v>0</v>
      </c>
      <c r="P146" s="17">
        <f t="shared" si="28"/>
        <v>0</v>
      </c>
      <c r="Q146" s="18">
        <v>3.438042080513772E-4</v>
      </c>
      <c r="R146" s="32">
        <f t="shared" si="29"/>
        <v>3</v>
      </c>
    </row>
    <row r="147" spans="1:18" ht="36" customHeight="1" x14ac:dyDescent="0.2">
      <c r="A147" s="14" t="s">
        <v>414</v>
      </c>
      <c r="B147" s="15" t="s">
        <v>415</v>
      </c>
      <c r="C147" s="14" t="s">
        <v>55</v>
      </c>
      <c r="D147" s="14" t="s">
        <v>416</v>
      </c>
      <c r="E147" s="15" t="s">
        <v>182</v>
      </c>
      <c r="F147" s="16">
        <v>1</v>
      </c>
      <c r="G147" s="17">
        <f t="shared" si="23"/>
        <v>1</v>
      </c>
      <c r="H147" s="17">
        <v>2459.87</v>
      </c>
      <c r="I147" s="17">
        <v>2459.87</v>
      </c>
      <c r="J147" s="17">
        <f t="shared" si="24"/>
        <v>2459.87</v>
      </c>
      <c r="K147" s="17">
        <f>'[1]BM 06'!M147</f>
        <v>0</v>
      </c>
      <c r="L147" s="17">
        <f>'[1]Memória 07'!E134</f>
        <v>0</v>
      </c>
      <c r="M147" s="17">
        <f t="shared" si="25"/>
        <v>0</v>
      </c>
      <c r="N147" s="17">
        <f t="shared" si="26"/>
        <v>0</v>
      </c>
      <c r="O147" s="17">
        <f t="shared" si="27"/>
        <v>0</v>
      </c>
      <c r="P147" s="17">
        <f t="shared" si="28"/>
        <v>0</v>
      </c>
      <c r="Q147" s="18">
        <v>2.9095319684155269E-3</v>
      </c>
      <c r="R147" s="32">
        <f t="shared" si="29"/>
        <v>1</v>
      </c>
    </row>
    <row r="148" spans="1:18" ht="24" customHeight="1" x14ac:dyDescent="0.2">
      <c r="A148" s="9" t="s">
        <v>417</v>
      </c>
      <c r="B148" s="10"/>
      <c r="C148" s="9"/>
      <c r="D148" s="9" t="s">
        <v>418</v>
      </c>
      <c r="E148" s="9"/>
      <c r="F148" s="11"/>
      <c r="G148" s="17">
        <f t="shared" ref="G148:G200" si="34">F148</f>
        <v>0</v>
      </c>
      <c r="H148" s="9"/>
      <c r="I148" s="12">
        <v>21947.1</v>
      </c>
      <c r="J148" s="20">
        <f>SUM(J149:J159)</f>
        <v>21947.120000000003</v>
      </c>
      <c r="K148" s="17">
        <f>'[1]BM 06'!M148</f>
        <v>0</v>
      </c>
      <c r="L148" s="17">
        <f>'[1]Memória 07'!E135</f>
        <v>0</v>
      </c>
      <c r="M148" s="17"/>
      <c r="N148" s="20">
        <f>SUM(N149:N159)</f>
        <v>21010.45</v>
      </c>
      <c r="O148" s="20">
        <f t="shared" ref="O148:P148" si="35">SUM(O149:O159)</f>
        <v>0</v>
      </c>
      <c r="P148" s="20">
        <f t="shared" si="35"/>
        <v>21010.45</v>
      </c>
      <c r="Q148" s="13">
        <v>2.5959009648482405E-2</v>
      </c>
      <c r="R148" s="32">
        <f t="shared" ref="R148:R211" si="36">G148-M148</f>
        <v>0</v>
      </c>
    </row>
    <row r="149" spans="1:18" ht="60" customHeight="1" x14ac:dyDescent="0.2">
      <c r="A149" s="14" t="s">
        <v>419</v>
      </c>
      <c r="B149" s="15" t="s">
        <v>420</v>
      </c>
      <c r="C149" s="14" t="s">
        <v>55</v>
      </c>
      <c r="D149" s="14" t="s">
        <v>421</v>
      </c>
      <c r="E149" s="15" t="s">
        <v>60</v>
      </c>
      <c r="F149" s="16">
        <v>112.78</v>
      </c>
      <c r="G149" s="17">
        <f t="shared" si="34"/>
        <v>112.78</v>
      </c>
      <c r="H149" s="17">
        <v>39.6</v>
      </c>
      <c r="I149" s="17">
        <v>4466.08</v>
      </c>
      <c r="J149" s="17">
        <f t="shared" ref="J149:J199" si="37">ROUND(G149*H149,2)</f>
        <v>4466.09</v>
      </c>
      <c r="K149" s="17">
        <f>'[1]BM 06'!M149</f>
        <v>112.78</v>
      </c>
      <c r="L149" s="17">
        <f>'[1]Memória 07'!E136</f>
        <v>0</v>
      </c>
      <c r="M149" s="17">
        <f t="shared" ref="M149:M212" si="38">K149+L149</f>
        <v>112.78</v>
      </c>
      <c r="N149" s="17">
        <f t="shared" ref="N149:N199" si="39">ROUND(K149*H149,2)</f>
        <v>4466.09</v>
      </c>
      <c r="O149" s="17">
        <f t="shared" ref="O149:O199" si="40">ROUND(L149*H149,2)</f>
        <v>0</v>
      </c>
      <c r="P149" s="17">
        <f t="shared" ref="P149:P199" si="41">ROUND(M149*H149,2)</f>
        <v>4466.09</v>
      </c>
      <c r="Q149" s="18">
        <v>5.2824753070289145E-3</v>
      </c>
      <c r="R149" s="32">
        <f t="shared" si="36"/>
        <v>0</v>
      </c>
    </row>
    <row r="150" spans="1:18" ht="60" customHeight="1" x14ac:dyDescent="0.2">
      <c r="A150" s="14" t="s">
        <v>422</v>
      </c>
      <c r="B150" s="15" t="s">
        <v>423</v>
      </c>
      <c r="C150" s="14" t="s">
        <v>55</v>
      </c>
      <c r="D150" s="14" t="s">
        <v>424</v>
      </c>
      <c r="E150" s="15" t="s">
        <v>60</v>
      </c>
      <c r="F150" s="16">
        <v>14.66</v>
      </c>
      <c r="G150" s="17">
        <f t="shared" si="34"/>
        <v>14.66</v>
      </c>
      <c r="H150" s="17">
        <v>31.35</v>
      </c>
      <c r="I150" s="17">
        <v>459.59</v>
      </c>
      <c r="J150" s="17">
        <f t="shared" si="37"/>
        <v>459.59</v>
      </c>
      <c r="K150" s="17">
        <f>'[1]BM 06'!M150</f>
        <v>14.66</v>
      </c>
      <c r="L150" s="17">
        <f>'[1]Memória 07'!E137</f>
        <v>0</v>
      </c>
      <c r="M150" s="17">
        <f t="shared" si="38"/>
        <v>14.66</v>
      </c>
      <c r="N150" s="17">
        <f t="shared" si="39"/>
        <v>459.59</v>
      </c>
      <c r="O150" s="17">
        <f t="shared" si="40"/>
        <v>0</v>
      </c>
      <c r="P150" s="17">
        <f t="shared" si="41"/>
        <v>459.59</v>
      </c>
      <c r="Q150" s="18">
        <v>5.4360262833568114E-4</v>
      </c>
      <c r="R150" s="32">
        <f t="shared" si="36"/>
        <v>0</v>
      </c>
    </row>
    <row r="151" spans="1:18" ht="60" customHeight="1" x14ac:dyDescent="0.2">
      <c r="A151" s="14" t="s">
        <v>425</v>
      </c>
      <c r="B151" s="15" t="s">
        <v>426</v>
      </c>
      <c r="C151" s="14" t="s">
        <v>55</v>
      </c>
      <c r="D151" s="14" t="s">
        <v>427</v>
      </c>
      <c r="E151" s="15" t="s">
        <v>60</v>
      </c>
      <c r="F151" s="16">
        <v>26.63</v>
      </c>
      <c r="G151" s="17">
        <f t="shared" si="34"/>
        <v>26.63</v>
      </c>
      <c r="H151" s="17">
        <v>53.5</v>
      </c>
      <c r="I151" s="17">
        <v>1424.7</v>
      </c>
      <c r="J151" s="17">
        <f t="shared" si="37"/>
        <v>1424.71</v>
      </c>
      <c r="K151" s="17">
        <f>'[1]BM 06'!M151</f>
        <v>26.63</v>
      </c>
      <c r="L151" s="17">
        <f>'[1]Memória 07'!E138</f>
        <v>0</v>
      </c>
      <c r="M151" s="17">
        <f t="shared" si="38"/>
        <v>26.63</v>
      </c>
      <c r="N151" s="17">
        <f t="shared" si="39"/>
        <v>1424.71</v>
      </c>
      <c r="O151" s="17">
        <f t="shared" si="40"/>
        <v>0</v>
      </c>
      <c r="P151" s="17">
        <f t="shared" si="41"/>
        <v>1424.71</v>
      </c>
      <c r="Q151" s="18">
        <v>1.6851338466673446E-3</v>
      </c>
      <c r="R151" s="32">
        <f t="shared" si="36"/>
        <v>0</v>
      </c>
    </row>
    <row r="152" spans="1:18" ht="48" customHeight="1" x14ac:dyDescent="0.2">
      <c r="A152" s="14" t="s">
        <v>428</v>
      </c>
      <c r="B152" s="15" t="s">
        <v>429</v>
      </c>
      <c r="C152" s="14" t="s">
        <v>55</v>
      </c>
      <c r="D152" s="14" t="s">
        <v>430</v>
      </c>
      <c r="E152" s="15" t="s">
        <v>60</v>
      </c>
      <c r="F152" s="16">
        <v>73.53</v>
      </c>
      <c r="G152" s="17">
        <f t="shared" si="34"/>
        <v>73.53</v>
      </c>
      <c r="H152" s="17">
        <v>48.61</v>
      </c>
      <c r="I152" s="17">
        <v>3574.29</v>
      </c>
      <c r="J152" s="17">
        <f t="shared" si="37"/>
        <v>3574.29</v>
      </c>
      <c r="K152" s="17">
        <f>'[1]BM 06'!M152</f>
        <v>73.53</v>
      </c>
      <c r="L152" s="17">
        <f>'[1]Memória 07'!E139</f>
        <v>0</v>
      </c>
      <c r="M152" s="17">
        <f t="shared" si="38"/>
        <v>73.53</v>
      </c>
      <c r="N152" s="17">
        <f t="shared" si="39"/>
        <v>3574.29</v>
      </c>
      <c r="O152" s="17">
        <f t="shared" si="40"/>
        <v>0</v>
      </c>
      <c r="P152" s="17">
        <f t="shared" si="41"/>
        <v>3574.29</v>
      </c>
      <c r="Q152" s="18">
        <v>4.2276669171086006E-3</v>
      </c>
      <c r="R152" s="32">
        <f t="shared" si="36"/>
        <v>0</v>
      </c>
    </row>
    <row r="153" spans="1:18" ht="24" customHeight="1" x14ac:dyDescent="0.2">
      <c r="A153" s="14" t="s">
        <v>431</v>
      </c>
      <c r="B153" s="15" t="s">
        <v>432</v>
      </c>
      <c r="C153" s="14" t="s">
        <v>55</v>
      </c>
      <c r="D153" s="14" t="s">
        <v>433</v>
      </c>
      <c r="E153" s="15" t="s">
        <v>182</v>
      </c>
      <c r="F153" s="16">
        <v>2</v>
      </c>
      <c r="G153" s="17">
        <f t="shared" si="34"/>
        <v>2</v>
      </c>
      <c r="H153" s="17">
        <v>184.08</v>
      </c>
      <c r="I153" s="17">
        <v>368.16</v>
      </c>
      <c r="J153" s="17">
        <f t="shared" si="37"/>
        <v>368.16</v>
      </c>
      <c r="K153" s="17">
        <f>'[1]BM 06'!M153</f>
        <v>2</v>
      </c>
      <c r="L153" s="17">
        <f>'[1]Memória 07'!E140</f>
        <v>0</v>
      </c>
      <c r="M153" s="17">
        <f t="shared" si="38"/>
        <v>2</v>
      </c>
      <c r="N153" s="17">
        <f t="shared" si="39"/>
        <v>368.16</v>
      </c>
      <c r="O153" s="17">
        <f t="shared" si="40"/>
        <v>0</v>
      </c>
      <c r="P153" s="17">
        <f t="shared" si="41"/>
        <v>368.16</v>
      </c>
      <c r="Q153" s="18">
        <v>4.3545930861869139E-4</v>
      </c>
      <c r="R153" s="32">
        <f t="shared" si="36"/>
        <v>0</v>
      </c>
    </row>
    <row r="154" spans="1:18" ht="24" customHeight="1" x14ac:dyDescent="0.2">
      <c r="A154" s="14" t="s">
        <v>434</v>
      </c>
      <c r="B154" s="15" t="s">
        <v>435</v>
      </c>
      <c r="C154" s="14" t="s">
        <v>55</v>
      </c>
      <c r="D154" s="14" t="s">
        <v>436</v>
      </c>
      <c r="E154" s="15" t="s">
        <v>182</v>
      </c>
      <c r="F154" s="16">
        <v>14</v>
      </c>
      <c r="G154" s="17">
        <f t="shared" si="34"/>
        <v>14</v>
      </c>
      <c r="H154" s="17">
        <v>77.11</v>
      </c>
      <c r="I154" s="17">
        <v>1079.54</v>
      </c>
      <c r="J154" s="17">
        <f t="shared" si="37"/>
        <v>1079.54</v>
      </c>
      <c r="K154" s="17">
        <f>'[1]BM 06'!M154</f>
        <v>14</v>
      </c>
      <c r="L154" s="17">
        <f>'[1]Memória 07'!E141</f>
        <v>0</v>
      </c>
      <c r="M154" s="17">
        <f t="shared" si="38"/>
        <v>14</v>
      </c>
      <c r="N154" s="17">
        <f t="shared" si="39"/>
        <v>1079.54</v>
      </c>
      <c r="O154" s="17">
        <f t="shared" si="40"/>
        <v>0</v>
      </c>
      <c r="P154" s="17">
        <f t="shared" si="41"/>
        <v>1079.54</v>
      </c>
      <c r="Q154" s="18">
        <v>1.2768789168465398E-3</v>
      </c>
      <c r="R154" s="32">
        <f t="shared" si="36"/>
        <v>0</v>
      </c>
    </row>
    <row r="155" spans="1:18" ht="24" customHeight="1" x14ac:dyDescent="0.2">
      <c r="A155" s="14" t="s">
        <v>437</v>
      </c>
      <c r="B155" s="15" t="s">
        <v>438</v>
      </c>
      <c r="C155" s="14" t="s">
        <v>55</v>
      </c>
      <c r="D155" s="14" t="s">
        <v>439</v>
      </c>
      <c r="E155" s="15" t="s">
        <v>182</v>
      </c>
      <c r="F155" s="16">
        <v>1</v>
      </c>
      <c r="G155" s="17">
        <f t="shared" si="34"/>
        <v>1</v>
      </c>
      <c r="H155" s="17">
        <v>20.22</v>
      </c>
      <c r="I155" s="17">
        <v>20.22</v>
      </c>
      <c r="J155" s="17">
        <f t="shared" si="37"/>
        <v>20.22</v>
      </c>
      <c r="K155" s="17">
        <f>'[1]BM 06'!M155</f>
        <v>1</v>
      </c>
      <c r="L155" s="17">
        <f>'[1]Memória 07'!E142</f>
        <v>0</v>
      </c>
      <c r="M155" s="17">
        <f t="shared" si="38"/>
        <v>1</v>
      </c>
      <c r="N155" s="17">
        <f t="shared" si="39"/>
        <v>20.22</v>
      </c>
      <c r="O155" s="17">
        <f t="shared" si="40"/>
        <v>0</v>
      </c>
      <c r="P155" s="17">
        <f t="shared" si="41"/>
        <v>20.22</v>
      </c>
      <c r="Q155" s="18">
        <v>2.391619736057676E-5</v>
      </c>
      <c r="R155" s="32">
        <f t="shared" si="36"/>
        <v>0</v>
      </c>
    </row>
    <row r="156" spans="1:18" ht="24" customHeight="1" x14ac:dyDescent="0.2">
      <c r="A156" s="14" t="s">
        <v>440</v>
      </c>
      <c r="B156" s="15" t="s">
        <v>441</v>
      </c>
      <c r="C156" s="14" t="s">
        <v>55</v>
      </c>
      <c r="D156" s="14" t="s">
        <v>442</v>
      </c>
      <c r="E156" s="15" t="s">
        <v>182</v>
      </c>
      <c r="F156" s="16">
        <v>1</v>
      </c>
      <c r="G156" s="17">
        <f t="shared" si="34"/>
        <v>1</v>
      </c>
      <c r="H156" s="17">
        <v>16.87</v>
      </c>
      <c r="I156" s="17">
        <v>16.87</v>
      </c>
      <c r="J156" s="17">
        <f t="shared" si="37"/>
        <v>16.87</v>
      </c>
      <c r="K156" s="17">
        <f>'[1]BM 06'!M156</f>
        <v>1</v>
      </c>
      <c r="L156" s="17">
        <f>'[1]Memória 07'!E143</f>
        <v>0</v>
      </c>
      <c r="M156" s="17">
        <f t="shared" si="38"/>
        <v>1</v>
      </c>
      <c r="N156" s="17">
        <f t="shared" si="39"/>
        <v>16.87</v>
      </c>
      <c r="O156" s="17">
        <f t="shared" si="40"/>
        <v>0</v>
      </c>
      <c r="P156" s="17">
        <f t="shared" si="41"/>
        <v>16.87</v>
      </c>
      <c r="Q156" s="18">
        <v>1.9953820448710679E-5</v>
      </c>
      <c r="R156" s="32">
        <f t="shared" si="36"/>
        <v>0</v>
      </c>
    </row>
    <row r="157" spans="1:18" ht="36" customHeight="1" x14ac:dyDescent="0.2">
      <c r="A157" s="14" t="s">
        <v>443</v>
      </c>
      <c r="B157" s="15" t="s">
        <v>444</v>
      </c>
      <c r="C157" s="14" t="s">
        <v>55</v>
      </c>
      <c r="D157" s="14" t="s">
        <v>445</v>
      </c>
      <c r="E157" s="15" t="s">
        <v>182</v>
      </c>
      <c r="F157" s="16">
        <v>1</v>
      </c>
      <c r="G157" s="17">
        <f t="shared" si="34"/>
        <v>1</v>
      </c>
      <c r="H157" s="17">
        <v>3293.01</v>
      </c>
      <c r="I157" s="17">
        <v>3293.01</v>
      </c>
      <c r="J157" s="17">
        <f t="shared" si="37"/>
        <v>3293.01</v>
      </c>
      <c r="K157" s="17">
        <f>'[1]BM 06'!M157</f>
        <v>1</v>
      </c>
      <c r="L157" s="17">
        <f>'[1]Memória 07'!E144</f>
        <v>0</v>
      </c>
      <c r="M157" s="17">
        <f t="shared" si="38"/>
        <v>1</v>
      </c>
      <c r="N157" s="17">
        <f t="shared" si="39"/>
        <v>3293.01</v>
      </c>
      <c r="O157" s="17">
        <f t="shared" si="40"/>
        <v>0</v>
      </c>
      <c r="P157" s="17">
        <f t="shared" si="41"/>
        <v>3293.01</v>
      </c>
      <c r="Q157" s="18">
        <v>3.8949691924012302E-3</v>
      </c>
      <c r="R157" s="32">
        <f>G157-M157</f>
        <v>0</v>
      </c>
    </row>
    <row r="158" spans="1:18" ht="36" customHeight="1" x14ac:dyDescent="0.2">
      <c r="A158" s="14" t="s">
        <v>446</v>
      </c>
      <c r="B158" s="15" t="s">
        <v>447</v>
      </c>
      <c r="C158" s="14" t="s">
        <v>55</v>
      </c>
      <c r="D158" s="14" t="s">
        <v>448</v>
      </c>
      <c r="E158" s="15" t="s">
        <v>182</v>
      </c>
      <c r="F158" s="16">
        <v>1</v>
      </c>
      <c r="G158" s="17">
        <f t="shared" si="34"/>
        <v>1</v>
      </c>
      <c r="H158" s="17">
        <v>936.67</v>
      </c>
      <c r="I158" s="17">
        <v>936.67</v>
      </c>
      <c r="J158" s="17">
        <f t="shared" si="37"/>
        <v>936.67</v>
      </c>
      <c r="K158" s="17">
        <f>'[1]BM 06'!M158</f>
        <v>0</v>
      </c>
      <c r="L158" s="17">
        <f>'[1]Memória 07'!E145</f>
        <v>0</v>
      </c>
      <c r="M158" s="17">
        <f t="shared" si="38"/>
        <v>0</v>
      </c>
      <c r="N158" s="17">
        <f t="shared" si="39"/>
        <v>0</v>
      </c>
      <c r="O158" s="17">
        <f t="shared" si="40"/>
        <v>0</v>
      </c>
      <c r="P158" s="17">
        <f t="shared" si="41"/>
        <v>0</v>
      </c>
      <c r="Q158" s="18">
        <v>1.1078924125485377E-3</v>
      </c>
      <c r="R158" s="32">
        <f t="shared" si="36"/>
        <v>1</v>
      </c>
    </row>
    <row r="159" spans="1:18" ht="36" customHeight="1" x14ac:dyDescent="0.2">
      <c r="A159" s="14" t="s">
        <v>449</v>
      </c>
      <c r="B159" s="15" t="s">
        <v>450</v>
      </c>
      <c r="C159" s="14" t="s">
        <v>55</v>
      </c>
      <c r="D159" s="14" t="s">
        <v>451</v>
      </c>
      <c r="E159" s="15" t="s">
        <v>182</v>
      </c>
      <c r="F159" s="16">
        <v>1</v>
      </c>
      <c r="G159" s="17">
        <f t="shared" si="34"/>
        <v>1</v>
      </c>
      <c r="H159" s="17">
        <v>6307.97</v>
      </c>
      <c r="I159" s="17">
        <v>6307.97</v>
      </c>
      <c r="J159" s="17">
        <f t="shared" si="37"/>
        <v>6307.97</v>
      </c>
      <c r="K159" s="17">
        <f>'[1]BM 06'!M159</f>
        <v>1</v>
      </c>
      <c r="L159" s="17">
        <f>'[1]Memória 07'!E146</f>
        <v>0</v>
      </c>
      <c r="M159" s="17">
        <f t="shared" si="38"/>
        <v>1</v>
      </c>
      <c r="N159" s="17">
        <f t="shared" si="39"/>
        <v>6307.97</v>
      </c>
      <c r="O159" s="17">
        <f t="shared" si="40"/>
        <v>0</v>
      </c>
      <c r="P159" s="17">
        <f t="shared" si="41"/>
        <v>6307.97</v>
      </c>
      <c r="Q159" s="18">
        <v>7.4610611011175759E-3</v>
      </c>
      <c r="R159" s="32">
        <f t="shared" si="36"/>
        <v>0</v>
      </c>
    </row>
    <row r="160" spans="1:18" ht="24" customHeight="1" x14ac:dyDescent="0.2">
      <c r="A160" s="9" t="s">
        <v>452</v>
      </c>
      <c r="B160" s="10"/>
      <c r="C160" s="9"/>
      <c r="D160" s="9" t="s">
        <v>453</v>
      </c>
      <c r="E160" s="9"/>
      <c r="F160" s="11"/>
      <c r="G160" s="17">
        <f t="shared" si="34"/>
        <v>0</v>
      </c>
      <c r="H160" s="9"/>
      <c r="I160" s="12">
        <v>14666.38</v>
      </c>
      <c r="J160" s="20">
        <f>SUM(J161:J167)</f>
        <v>18301.13</v>
      </c>
      <c r="K160" s="17">
        <f>'[1]BM 06'!M160</f>
        <v>0</v>
      </c>
      <c r="L160" s="17">
        <f>'[1]Memória 07'!E147</f>
        <v>0</v>
      </c>
      <c r="M160" s="17"/>
      <c r="N160" s="20">
        <f>SUM(N161:N167)</f>
        <v>17978.66</v>
      </c>
      <c r="O160" s="20">
        <f t="shared" ref="O160:P160" si="42">SUM(O161:O167)</f>
        <v>0</v>
      </c>
      <c r="P160" s="20">
        <f t="shared" si="42"/>
        <v>17978.66</v>
      </c>
      <c r="Q160" s="13">
        <v>1.7347380744075953E-2</v>
      </c>
      <c r="R160" s="32">
        <f t="shared" si="36"/>
        <v>0</v>
      </c>
    </row>
    <row r="161" spans="1:19" ht="60" customHeight="1" x14ac:dyDescent="0.2">
      <c r="A161" s="14" t="s">
        <v>454</v>
      </c>
      <c r="B161" s="15" t="s">
        <v>426</v>
      </c>
      <c r="C161" s="14" t="s">
        <v>55</v>
      </c>
      <c r="D161" s="14" t="s">
        <v>427</v>
      </c>
      <c r="E161" s="15" t="s">
        <v>60</v>
      </c>
      <c r="F161" s="16">
        <v>29.14</v>
      </c>
      <c r="G161" s="17">
        <f>F161+[1]Replanihamento!F25</f>
        <v>65.14</v>
      </c>
      <c r="H161" s="17">
        <v>53.5</v>
      </c>
      <c r="I161" s="17">
        <v>1558.99</v>
      </c>
      <c r="J161" s="17">
        <f t="shared" si="37"/>
        <v>3484.99</v>
      </c>
      <c r="K161" s="17">
        <f>'[1]BM 06'!M161</f>
        <v>65.14</v>
      </c>
      <c r="L161" s="17">
        <f>'[1]Memória 07'!E148</f>
        <v>0</v>
      </c>
      <c r="M161" s="17">
        <f t="shared" si="38"/>
        <v>65.14</v>
      </c>
      <c r="N161" s="17">
        <f t="shared" si="39"/>
        <v>3484.99</v>
      </c>
      <c r="O161" s="17">
        <f t="shared" si="40"/>
        <v>0</v>
      </c>
      <c r="P161" s="17">
        <f t="shared" si="41"/>
        <v>3484.99</v>
      </c>
      <c r="Q161" s="18">
        <v>1.8439719348746569E-3</v>
      </c>
      <c r="R161" s="32">
        <f t="shared" si="36"/>
        <v>0</v>
      </c>
    </row>
    <row r="162" spans="1:19" ht="60" customHeight="1" x14ac:dyDescent="0.2">
      <c r="A162" s="14" t="s">
        <v>455</v>
      </c>
      <c r="B162" s="15" t="s">
        <v>456</v>
      </c>
      <c r="C162" s="14" t="s">
        <v>55</v>
      </c>
      <c r="D162" s="14" t="s">
        <v>457</v>
      </c>
      <c r="E162" s="15" t="s">
        <v>60</v>
      </c>
      <c r="F162" s="16">
        <v>37.74</v>
      </c>
      <c r="G162" s="17">
        <f t="shared" si="34"/>
        <v>37.74</v>
      </c>
      <c r="H162" s="17">
        <v>83.79</v>
      </c>
      <c r="I162" s="17">
        <v>3162.23</v>
      </c>
      <c r="J162" s="17">
        <f t="shared" si="37"/>
        <v>3162.23</v>
      </c>
      <c r="K162" s="17">
        <f>'[1]BM 06'!M162</f>
        <v>37.74</v>
      </c>
      <c r="L162" s="17">
        <f>'[1]Memória 07'!E149</f>
        <v>0</v>
      </c>
      <c r="M162" s="17">
        <f t="shared" si="38"/>
        <v>37.74</v>
      </c>
      <c r="N162" s="17">
        <f t="shared" si="39"/>
        <v>3162.23</v>
      </c>
      <c r="O162" s="17">
        <f t="shared" si="40"/>
        <v>0</v>
      </c>
      <c r="P162" s="17">
        <f t="shared" si="41"/>
        <v>3162.23</v>
      </c>
      <c r="Q162" s="18">
        <v>3.740282728958291E-3</v>
      </c>
      <c r="R162" s="32">
        <f t="shared" si="36"/>
        <v>0</v>
      </c>
    </row>
    <row r="163" spans="1:19" ht="60" customHeight="1" x14ac:dyDescent="0.2">
      <c r="A163" s="14" t="s">
        <v>458</v>
      </c>
      <c r="B163" s="15" t="s">
        <v>459</v>
      </c>
      <c r="C163" s="14" t="s">
        <v>55</v>
      </c>
      <c r="D163" s="14" t="s">
        <v>460</v>
      </c>
      <c r="E163" s="15" t="s">
        <v>60</v>
      </c>
      <c r="F163" s="16">
        <v>11.32</v>
      </c>
      <c r="G163" s="17">
        <f>F163+[1]Replanihamento!F26</f>
        <v>17.32</v>
      </c>
      <c r="H163" s="17">
        <v>43.66</v>
      </c>
      <c r="I163" s="17">
        <v>494.23</v>
      </c>
      <c r="J163" s="17">
        <f t="shared" si="37"/>
        <v>756.19</v>
      </c>
      <c r="K163" s="17">
        <f>'[1]BM 06'!M163</f>
        <v>17.32</v>
      </c>
      <c r="L163" s="17">
        <f>'[1]Memória 07'!E150</f>
        <v>0</v>
      </c>
      <c r="M163" s="17">
        <f t="shared" si="38"/>
        <v>17.32</v>
      </c>
      <c r="N163" s="17">
        <f t="shared" si="39"/>
        <v>756.19</v>
      </c>
      <c r="O163" s="17">
        <f t="shared" si="40"/>
        <v>0</v>
      </c>
      <c r="P163" s="17">
        <f t="shared" si="41"/>
        <v>756.19</v>
      </c>
      <c r="Q163" s="18">
        <v>5.8457478840345464E-4</v>
      </c>
      <c r="R163" s="32">
        <f t="shared" si="36"/>
        <v>0</v>
      </c>
    </row>
    <row r="164" spans="1:19" ht="60" customHeight="1" x14ac:dyDescent="0.2">
      <c r="A164" s="14" t="s">
        <v>461</v>
      </c>
      <c r="B164" s="15" t="s">
        <v>462</v>
      </c>
      <c r="C164" s="14" t="s">
        <v>55</v>
      </c>
      <c r="D164" s="14" t="s">
        <v>463</v>
      </c>
      <c r="E164" s="15" t="s">
        <v>60</v>
      </c>
      <c r="F164" s="16">
        <v>88.09</v>
      </c>
      <c r="G164" s="17">
        <f t="shared" si="34"/>
        <v>88.09</v>
      </c>
      <c r="H164" s="17">
        <v>71.06</v>
      </c>
      <c r="I164" s="17">
        <v>6259.67</v>
      </c>
      <c r="J164" s="17">
        <f t="shared" si="37"/>
        <v>6259.68</v>
      </c>
      <c r="K164" s="17">
        <f>'[1]BM 06'!M164</f>
        <v>88.09</v>
      </c>
      <c r="L164" s="17">
        <f>'[1]Memória 07'!E151</f>
        <v>0</v>
      </c>
      <c r="M164" s="17">
        <f t="shared" si="38"/>
        <v>88.09</v>
      </c>
      <c r="N164" s="17">
        <f t="shared" si="39"/>
        <v>6259.68</v>
      </c>
      <c r="O164" s="17">
        <f t="shared" si="40"/>
        <v>0</v>
      </c>
      <c r="P164" s="17">
        <f t="shared" si="41"/>
        <v>6259.68</v>
      </c>
      <c r="Q164" s="18">
        <v>7.4039319056420144E-3</v>
      </c>
      <c r="R164" s="32">
        <f t="shared" si="36"/>
        <v>0</v>
      </c>
    </row>
    <row r="165" spans="1:19" ht="36" customHeight="1" x14ac:dyDescent="0.2">
      <c r="A165" s="14" t="s">
        <v>464</v>
      </c>
      <c r="B165" s="15" t="s">
        <v>465</v>
      </c>
      <c r="C165" s="14" t="s">
        <v>55</v>
      </c>
      <c r="D165" s="14" t="s">
        <v>466</v>
      </c>
      <c r="E165" s="15" t="s">
        <v>182</v>
      </c>
      <c r="F165" s="16">
        <v>1</v>
      </c>
      <c r="G165" s="17">
        <v>7</v>
      </c>
      <c r="H165" s="17">
        <v>563.6</v>
      </c>
      <c r="I165" s="17">
        <v>563.6</v>
      </c>
      <c r="J165" s="17">
        <f t="shared" si="37"/>
        <v>3945.2</v>
      </c>
      <c r="K165" s="17">
        <f>'[1]BM 06'!M165</f>
        <v>7</v>
      </c>
      <c r="L165" s="17">
        <f>'[1]Memória 07'!E152</f>
        <v>0</v>
      </c>
      <c r="M165" s="17">
        <f t="shared" si="38"/>
        <v>7</v>
      </c>
      <c r="N165" s="17">
        <f t="shared" si="39"/>
        <v>3945.2</v>
      </c>
      <c r="O165" s="17">
        <f t="shared" si="40"/>
        <v>0</v>
      </c>
      <c r="P165" s="17">
        <f t="shared" si="41"/>
        <v>3945.2</v>
      </c>
      <c r="Q165" s="18">
        <v>6.6662556045603673E-4</v>
      </c>
      <c r="R165" s="32">
        <f t="shared" si="36"/>
        <v>0</v>
      </c>
    </row>
    <row r="166" spans="1:19" ht="36" customHeight="1" x14ac:dyDescent="0.2">
      <c r="A166" s="14" t="s">
        <v>467</v>
      </c>
      <c r="B166" s="15" t="s">
        <v>468</v>
      </c>
      <c r="C166" s="14" t="s">
        <v>55</v>
      </c>
      <c r="D166" s="14" t="s">
        <v>469</v>
      </c>
      <c r="E166" s="15" t="s">
        <v>182</v>
      </c>
      <c r="F166" s="16">
        <v>11</v>
      </c>
      <c r="G166" s="17">
        <f t="shared" si="34"/>
        <v>11</v>
      </c>
      <c r="H166" s="17">
        <v>33.67</v>
      </c>
      <c r="I166" s="17">
        <v>370.37</v>
      </c>
      <c r="J166" s="17">
        <f t="shared" si="37"/>
        <v>370.37</v>
      </c>
      <c r="K166" s="17">
        <f>'[1]BM 06'!M166</f>
        <v>11</v>
      </c>
      <c r="L166" s="17">
        <f>'[1]Memória 07'!E153</f>
        <v>0</v>
      </c>
      <c r="M166" s="17">
        <f t="shared" si="38"/>
        <v>11</v>
      </c>
      <c r="N166" s="17">
        <f t="shared" si="39"/>
        <v>370.37</v>
      </c>
      <c r="O166" s="17">
        <f t="shared" si="40"/>
        <v>0</v>
      </c>
      <c r="P166" s="17">
        <f t="shared" si="41"/>
        <v>370.37</v>
      </c>
      <c r="Q166" s="18">
        <v>4.3807329458144483E-4</v>
      </c>
      <c r="R166" s="32">
        <f t="shared" si="36"/>
        <v>0</v>
      </c>
    </row>
    <row r="167" spans="1:19" ht="24" customHeight="1" x14ac:dyDescent="0.2">
      <c r="A167" s="14" t="s">
        <v>470</v>
      </c>
      <c r="B167" s="15" t="s">
        <v>471</v>
      </c>
      <c r="C167" s="14" t="s">
        <v>55</v>
      </c>
      <c r="D167" s="14" t="s">
        <v>472</v>
      </c>
      <c r="E167" s="15" t="s">
        <v>182</v>
      </c>
      <c r="F167" s="16">
        <v>7</v>
      </c>
      <c r="G167" s="17">
        <v>1</v>
      </c>
      <c r="H167" s="17">
        <v>322.47000000000003</v>
      </c>
      <c r="I167" s="17">
        <v>2257.29</v>
      </c>
      <c r="J167" s="17">
        <f t="shared" si="37"/>
        <v>322.47000000000003</v>
      </c>
      <c r="K167" s="17">
        <f>'[1]BM 06'!M167</f>
        <v>0</v>
      </c>
      <c r="L167" s="17">
        <f>'[1]Memória 07'!E154</f>
        <v>0</v>
      </c>
      <c r="M167" s="17">
        <f t="shared" si="38"/>
        <v>0</v>
      </c>
      <c r="N167" s="17">
        <f t="shared" si="39"/>
        <v>0</v>
      </c>
      <c r="O167" s="17">
        <f t="shared" si="40"/>
        <v>0</v>
      </c>
      <c r="P167" s="17">
        <f t="shared" si="41"/>
        <v>0</v>
      </c>
      <c r="Q167" s="18">
        <v>2.6699205311600553E-3</v>
      </c>
      <c r="R167" s="32">
        <f t="shared" si="36"/>
        <v>1</v>
      </c>
    </row>
    <row r="168" spans="1:19" ht="24" customHeight="1" x14ac:dyDescent="0.2">
      <c r="A168" s="9" t="s">
        <v>473</v>
      </c>
      <c r="B168" s="10"/>
      <c r="C168" s="9"/>
      <c r="D168" s="9" t="s">
        <v>474</v>
      </c>
      <c r="E168" s="9"/>
      <c r="F168" s="11"/>
      <c r="G168" s="17">
        <f t="shared" si="34"/>
        <v>0</v>
      </c>
      <c r="H168" s="9"/>
      <c r="I168" s="12">
        <v>16742.060000000001</v>
      </c>
      <c r="J168" s="20">
        <f>J169+J176+J183</f>
        <v>16742.060000000001</v>
      </c>
      <c r="K168" s="17">
        <f>'[1]BM 06'!M168</f>
        <v>0</v>
      </c>
      <c r="L168" s="17">
        <f>'[1]Memória 07'!E155</f>
        <v>0</v>
      </c>
      <c r="M168" s="17"/>
      <c r="N168" s="20">
        <f>N169+N176+N183</f>
        <v>14633.09</v>
      </c>
      <c r="O168" s="20">
        <f t="shared" ref="O168:P168" si="43">O169+O176+O183</f>
        <v>0</v>
      </c>
      <c r="P168" s="20">
        <f t="shared" si="43"/>
        <v>14633.09</v>
      </c>
      <c r="Q168" s="13">
        <v>1.980249313464974E-2</v>
      </c>
      <c r="R168" s="32">
        <f t="shared" si="36"/>
        <v>0</v>
      </c>
    </row>
    <row r="169" spans="1:19" ht="24" customHeight="1" x14ac:dyDescent="0.2">
      <c r="A169" s="9" t="s">
        <v>475</v>
      </c>
      <c r="B169" s="10"/>
      <c r="C169" s="9"/>
      <c r="D169" s="9" t="s">
        <v>476</v>
      </c>
      <c r="E169" s="9"/>
      <c r="F169" s="11"/>
      <c r="G169" s="17">
        <f t="shared" si="34"/>
        <v>0</v>
      </c>
      <c r="H169" s="9"/>
      <c r="I169" s="12">
        <v>5831.12</v>
      </c>
      <c r="J169" s="20">
        <f>SUM(J170:J175)</f>
        <v>5831.1200000000008</v>
      </c>
      <c r="K169" s="17">
        <f>'[1]BM 06'!M169</f>
        <v>0</v>
      </c>
      <c r="L169" s="17">
        <f>'[1]Memória 07'!E156</f>
        <v>0</v>
      </c>
      <c r="M169" s="17"/>
      <c r="N169" s="20">
        <f>SUM(N170:N175)</f>
        <v>5362.58</v>
      </c>
      <c r="O169" s="20">
        <f t="shared" ref="O169:P169" si="44">SUM(O170:O175)</f>
        <v>0</v>
      </c>
      <c r="P169" s="20">
        <f t="shared" si="44"/>
        <v>5362.58</v>
      </c>
      <c r="Q169" s="13">
        <v>6.8970433606926982E-3</v>
      </c>
      <c r="R169" s="32">
        <f t="shared" si="36"/>
        <v>0</v>
      </c>
    </row>
    <row r="170" spans="1:19" ht="36" customHeight="1" x14ac:dyDescent="0.2">
      <c r="A170" s="14" t="s">
        <v>477</v>
      </c>
      <c r="B170" s="15" t="s">
        <v>478</v>
      </c>
      <c r="C170" s="14" t="s">
        <v>55</v>
      </c>
      <c r="D170" s="14" t="s">
        <v>479</v>
      </c>
      <c r="E170" s="15" t="s">
        <v>182</v>
      </c>
      <c r="F170" s="16">
        <v>2</v>
      </c>
      <c r="G170" s="17">
        <f t="shared" si="34"/>
        <v>2</v>
      </c>
      <c r="H170" s="17">
        <v>750.89</v>
      </c>
      <c r="I170" s="17">
        <v>1501.78</v>
      </c>
      <c r="J170" s="17">
        <f t="shared" si="37"/>
        <v>1501.78</v>
      </c>
      <c r="K170" s="17">
        <f>'[1]BM 06'!M170</f>
        <v>2</v>
      </c>
      <c r="L170" s="17">
        <f>'[1]Memória 07'!E157</f>
        <v>0</v>
      </c>
      <c r="M170" s="17">
        <f t="shared" si="38"/>
        <v>2</v>
      </c>
      <c r="N170" s="17">
        <f t="shared" si="39"/>
        <v>1501.78</v>
      </c>
      <c r="O170" s="17">
        <f t="shared" si="40"/>
        <v>0</v>
      </c>
      <c r="P170" s="17">
        <f t="shared" si="41"/>
        <v>1501.78</v>
      </c>
      <c r="Q170" s="18">
        <v>1.7763039996126096E-3</v>
      </c>
      <c r="R170" s="32">
        <f t="shared" si="36"/>
        <v>0</v>
      </c>
    </row>
    <row r="171" spans="1:19" ht="36" customHeight="1" x14ac:dyDescent="0.2">
      <c r="A171" s="14" t="s">
        <v>480</v>
      </c>
      <c r="B171" s="15" t="s">
        <v>481</v>
      </c>
      <c r="C171" s="14" t="s">
        <v>55</v>
      </c>
      <c r="D171" s="14" t="s">
        <v>482</v>
      </c>
      <c r="E171" s="15" t="s">
        <v>182</v>
      </c>
      <c r="F171" s="16">
        <v>2</v>
      </c>
      <c r="G171" s="17">
        <f t="shared" si="34"/>
        <v>2</v>
      </c>
      <c r="H171" s="17">
        <v>234.27</v>
      </c>
      <c r="I171" s="17">
        <v>468.54</v>
      </c>
      <c r="J171" s="17">
        <f t="shared" si="37"/>
        <v>468.54</v>
      </c>
      <c r="K171" s="17">
        <f>'[1]BM 06'!M171</f>
        <v>0</v>
      </c>
      <c r="L171" s="17">
        <f>'[1]Memória 07'!E158</f>
        <v>0</v>
      </c>
      <c r="M171" s="17">
        <f t="shared" si="38"/>
        <v>0</v>
      </c>
      <c r="N171" s="17">
        <f t="shared" si="39"/>
        <v>0</v>
      </c>
      <c r="O171" s="17">
        <f t="shared" si="40"/>
        <v>0</v>
      </c>
      <c r="P171" s="17">
        <f t="shared" si="41"/>
        <v>0</v>
      </c>
      <c r="Q171" s="18">
        <v>5.5418868008529358E-4</v>
      </c>
      <c r="R171" s="32">
        <f t="shared" si="36"/>
        <v>2</v>
      </c>
      <c r="S171" s="1">
        <f>SUMIF(D:D,D182,G:G)</f>
        <v>6</v>
      </c>
    </row>
    <row r="172" spans="1:19" ht="60" customHeight="1" x14ac:dyDescent="0.2">
      <c r="A172" s="14" t="s">
        <v>483</v>
      </c>
      <c r="B172" s="15" t="s">
        <v>484</v>
      </c>
      <c r="C172" s="14" t="s">
        <v>55</v>
      </c>
      <c r="D172" s="14" t="s">
        <v>485</v>
      </c>
      <c r="E172" s="15" t="s">
        <v>182</v>
      </c>
      <c r="F172" s="16">
        <v>2</v>
      </c>
      <c r="G172" s="17">
        <f t="shared" si="34"/>
        <v>2</v>
      </c>
      <c r="H172" s="17">
        <v>786.39</v>
      </c>
      <c r="I172" s="17">
        <v>1572.78</v>
      </c>
      <c r="J172" s="17">
        <f t="shared" si="37"/>
        <v>1572.78</v>
      </c>
      <c r="K172" s="17">
        <f>'[1]BM 06'!M172</f>
        <v>2</v>
      </c>
      <c r="L172" s="17">
        <f>'[1]Memória 07'!E159</f>
        <v>0</v>
      </c>
      <c r="M172" s="17">
        <f t="shared" si="38"/>
        <v>2</v>
      </c>
      <c r="N172" s="17">
        <f t="shared" si="39"/>
        <v>1572.78</v>
      </c>
      <c r="O172" s="17">
        <f t="shared" si="40"/>
        <v>0</v>
      </c>
      <c r="P172" s="17">
        <f t="shared" si="41"/>
        <v>1572.78</v>
      </c>
      <c r="Q172" s="18">
        <v>1.8602827341626072E-3</v>
      </c>
      <c r="R172" s="32">
        <f t="shared" si="36"/>
        <v>0</v>
      </c>
    </row>
    <row r="173" spans="1:19" ht="36" customHeight="1" x14ac:dyDescent="0.2">
      <c r="A173" s="14" t="s">
        <v>486</v>
      </c>
      <c r="B173" s="15" t="s">
        <v>487</v>
      </c>
      <c r="C173" s="14" t="s">
        <v>55</v>
      </c>
      <c r="D173" s="14" t="s">
        <v>488</v>
      </c>
      <c r="E173" s="15" t="s">
        <v>182</v>
      </c>
      <c r="F173" s="16">
        <v>2</v>
      </c>
      <c r="G173" s="17">
        <f t="shared" si="34"/>
        <v>2</v>
      </c>
      <c r="H173" s="17">
        <v>74.459999999999994</v>
      </c>
      <c r="I173" s="17">
        <v>148.91999999999999</v>
      </c>
      <c r="J173" s="17">
        <f t="shared" si="37"/>
        <v>148.91999999999999</v>
      </c>
      <c r="K173" s="17">
        <f>'[1]BM 06'!M173</f>
        <v>2</v>
      </c>
      <c r="L173" s="17">
        <f>'[1]Memória 07'!E160</f>
        <v>0</v>
      </c>
      <c r="M173" s="17">
        <f t="shared" si="38"/>
        <v>2</v>
      </c>
      <c r="N173" s="17">
        <f t="shared" si="39"/>
        <v>148.91999999999999</v>
      </c>
      <c r="O173" s="17">
        <f t="shared" si="40"/>
        <v>0</v>
      </c>
      <c r="P173" s="17">
        <f t="shared" si="41"/>
        <v>148.91999999999999</v>
      </c>
      <c r="Q173" s="18">
        <v>1.761424387209244E-4</v>
      </c>
      <c r="R173" s="32">
        <f t="shared" si="36"/>
        <v>0</v>
      </c>
    </row>
    <row r="174" spans="1:19" ht="24" customHeight="1" x14ac:dyDescent="0.2">
      <c r="A174" s="14" t="s">
        <v>489</v>
      </c>
      <c r="B174" s="15" t="s">
        <v>490</v>
      </c>
      <c r="C174" s="14" t="s">
        <v>55</v>
      </c>
      <c r="D174" s="14" t="s">
        <v>491</v>
      </c>
      <c r="E174" s="15" t="s">
        <v>182</v>
      </c>
      <c r="F174" s="16">
        <v>2</v>
      </c>
      <c r="G174" s="17">
        <f t="shared" si="34"/>
        <v>2</v>
      </c>
      <c r="H174" s="17">
        <v>29.9</v>
      </c>
      <c r="I174" s="17">
        <v>59.8</v>
      </c>
      <c r="J174" s="17">
        <f t="shared" si="37"/>
        <v>59.8</v>
      </c>
      <c r="K174" s="17">
        <f>'[1]BM 06'!M174</f>
        <v>2</v>
      </c>
      <c r="L174" s="17">
        <f>'[1]Memória 07'!E161</f>
        <v>0</v>
      </c>
      <c r="M174" s="17">
        <f t="shared" si="38"/>
        <v>2</v>
      </c>
      <c r="N174" s="17">
        <f t="shared" si="39"/>
        <v>59.8</v>
      </c>
      <c r="O174" s="17">
        <f t="shared" si="40"/>
        <v>0</v>
      </c>
      <c r="P174" s="17">
        <f t="shared" si="41"/>
        <v>59.8</v>
      </c>
      <c r="Q174" s="18">
        <v>7.0731384874504958E-5</v>
      </c>
      <c r="R174" s="32">
        <f t="shared" si="36"/>
        <v>0</v>
      </c>
    </row>
    <row r="175" spans="1:19" ht="36" customHeight="1" x14ac:dyDescent="0.2">
      <c r="A175" s="14" t="s">
        <v>492</v>
      </c>
      <c r="B175" s="15" t="s">
        <v>493</v>
      </c>
      <c r="C175" s="14" t="s">
        <v>55</v>
      </c>
      <c r="D175" s="14" t="s">
        <v>494</v>
      </c>
      <c r="E175" s="15" t="s">
        <v>182</v>
      </c>
      <c r="F175" s="16">
        <v>6</v>
      </c>
      <c r="G175" s="17">
        <f t="shared" si="34"/>
        <v>6</v>
      </c>
      <c r="H175" s="17">
        <v>346.55</v>
      </c>
      <c r="I175" s="17">
        <v>2079.3000000000002</v>
      </c>
      <c r="J175" s="17">
        <f t="shared" si="37"/>
        <v>2079.3000000000002</v>
      </c>
      <c r="K175" s="17">
        <f>'[1]BM 06'!M175</f>
        <v>6</v>
      </c>
      <c r="L175" s="17">
        <f>'[1]Memória 07'!E162</f>
        <v>0</v>
      </c>
      <c r="M175" s="17">
        <f t="shared" si="38"/>
        <v>6</v>
      </c>
      <c r="N175" s="17">
        <f t="shared" si="39"/>
        <v>2079.3000000000002</v>
      </c>
      <c r="O175" s="17">
        <f t="shared" si="40"/>
        <v>0</v>
      </c>
      <c r="P175" s="17">
        <f t="shared" si="41"/>
        <v>2079.3000000000002</v>
      </c>
      <c r="Q175" s="18">
        <v>2.4593941232367586E-3</v>
      </c>
      <c r="R175" s="32">
        <f t="shared" si="36"/>
        <v>0</v>
      </c>
    </row>
    <row r="176" spans="1:19" ht="24" customHeight="1" x14ac:dyDescent="0.2">
      <c r="A176" s="9" t="s">
        <v>495</v>
      </c>
      <c r="B176" s="10"/>
      <c r="C176" s="9"/>
      <c r="D176" s="9" t="s">
        <v>496</v>
      </c>
      <c r="E176" s="9"/>
      <c r="F176" s="11"/>
      <c r="G176" s="17">
        <f t="shared" si="34"/>
        <v>0</v>
      </c>
      <c r="H176" s="9"/>
      <c r="I176" s="12">
        <v>2445.0300000000002</v>
      </c>
      <c r="J176" s="20">
        <f>SUM(J177:J182)</f>
        <v>2445.0300000000002</v>
      </c>
      <c r="K176" s="17">
        <f>'[1]BM 06'!M176</f>
        <v>0</v>
      </c>
      <c r="L176" s="17">
        <f>'[1]Memória 07'!E163</f>
        <v>0</v>
      </c>
      <c r="M176" s="17"/>
      <c r="N176" s="20">
        <f>SUM(N177:N182)</f>
        <v>1976.4900000000002</v>
      </c>
      <c r="O176" s="20">
        <f t="shared" ref="O176:P176" si="45">SUM(O177:O182)</f>
        <v>0</v>
      </c>
      <c r="P176" s="20">
        <f t="shared" si="45"/>
        <v>1976.4900000000002</v>
      </c>
      <c r="Q176" s="13">
        <v>2.8919792300954993E-3</v>
      </c>
      <c r="R176" s="32">
        <f t="shared" si="36"/>
        <v>0</v>
      </c>
    </row>
    <row r="177" spans="1:18" ht="24" customHeight="1" x14ac:dyDescent="0.2">
      <c r="A177" s="14" t="s">
        <v>497</v>
      </c>
      <c r="B177" s="15" t="s">
        <v>498</v>
      </c>
      <c r="C177" s="14" t="s">
        <v>55</v>
      </c>
      <c r="D177" s="14" t="s">
        <v>499</v>
      </c>
      <c r="E177" s="15" t="s">
        <v>182</v>
      </c>
      <c r="F177" s="16">
        <v>2</v>
      </c>
      <c r="G177" s="17">
        <f t="shared" si="34"/>
        <v>2</v>
      </c>
      <c r="H177" s="17">
        <v>542.37</v>
      </c>
      <c r="I177" s="17">
        <v>1084.74</v>
      </c>
      <c r="J177" s="17">
        <f t="shared" si="37"/>
        <v>1084.74</v>
      </c>
      <c r="K177" s="17">
        <f>'[1]BM 06'!M177</f>
        <v>2</v>
      </c>
      <c r="L177" s="17">
        <f>'[1]Memória 07'!E164</f>
        <v>0</v>
      </c>
      <c r="M177" s="17">
        <f t="shared" si="38"/>
        <v>2</v>
      </c>
      <c r="N177" s="17">
        <f t="shared" si="39"/>
        <v>1084.74</v>
      </c>
      <c r="O177" s="17">
        <f t="shared" si="40"/>
        <v>0</v>
      </c>
      <c r="P177" s="17">
        <f t="shared" si="41"/>
        <v>1084.74</v>
      </c>
      <c r="Q177" s="18">
        <v>1.2830294720530186E-3</v>
      </c>
      <c r="R177" s="32">
        <f t="shared" si="36"/>
        <v>0</v>
      </c>
    </row>
    <row r="178" spans="1:18" ht="36" customHeight="1" x14ac:dyDescent="0.2">
      <c r="A178" s="14" t="s">
        <v>500</v>
      </c>
      <c r="B178" s="15" t="s">
        <v>481</v>
      </c>
      <c r="C178" s="14" t="s">
        <v>55</v>
      </c>
      <c r="D178" s="14" t="s">
        <v>482</v>
      </c>
      <c r="E178" s="15" t="s">
        <v>182</v>
      </c>
      <c r="F178" s="16">
        <v>2</v>
      </c>
      <c r="G178" s="17">
        <f t="shared" si="34"/>
        <v>2</v>
      </c>
      <c r="H178" s="17">
        <v>234.27</v>
      </c>
      <c r="I178" s="17">
        <v>468.54</v>
      </c>
      <c r="J178" s="17">
        <f t="shared" si="37"/>
        <v>468.54</v>
      </c>
      <c r="K178" s="17">
        <f>'[1]BM 06'!M178</f>
        <v>0</v>
      </c>
      <c r="L178" s="17">
        <f>'[1]Memória 07'!E165</f>
        <v>0</v>
      </c>
      <c r="M178" s="17">
        <f t="shared" si="38"/>
        <v>0</v>
      </c>
      <c r="N178" s="17">
        <f t="shared" si="39"/>
        <v>0</v>
      </c>
      <c r="O178" s="17">
        <f t="shared" si="40"/>
        <v>0</v>
      </c>
      <c r="P178" s="17">
        <f t="shared" si="41"/>
        <v>0</v>
      </c>
      <c r="Q178" s="18">
        <v>5.5418868008529358E-4</v>
      </c>
      <c r="R178" s="32">
        <f t="shared" si="36"/>
        <v>2</v>
      </c>
    </row>
    <row r="179" spans="1:18" ht="36" customHeight="1" x14ac:dyDescent="0.2">
      <c r="A179" s="14" t="s">
        <v>501</v>
      </c>
      <c r="B179" s="15" t="s">
        <v>502</v>
      </c>
      <c r="C179" s="14" t="s">
        <v>55</v>
      </c>
      <c r="D179" s="14" t="s">
        <v>503</v>
      </c>
      <c r="E179" s="15" t="s">
        <v>182</v>
      </c>
      <c r="F179" s="16">
        <v>3</v>
      </c>
      <c r="G179" s="17">
        <f t="shared" si="34"/>
        <v>3</v>
      </c>
      <c r="H179" s="17">
        <v>141.51</v>
      </c>
      <c r="I179" s="17">
        <v>424.53</v>
      </c>
      <c r="J179" s="17">
        <f t="shared" si="37"/>
        <v>424.53</v>
      </c>
      <c r="K179" s="17">
        <f>'[1]BM 06'!M179</f>
        <v>3</v>
      </c>
      <c r="L179" s="17">
        <f>'[1]Memória 07'!E166</f>
        <v>0</v>
      </c>
      <c r="M179" s="17">
        <f t="shared" si="38"/>
        <v>3</v>
      </c>
      <c r="N179" s="17">
        <f t="shared" si="39"/>
        <v>424.53</v>
      </c>
      <c r="O179" s="17">
        <f t="shared" si="40"/>
        <v>0</v>
      </c>
      <c r="P179" s="17">
        <f t="shared" si="41"/>
        <v>424.53</v>
      </c>
      <c r="Q179" s="18">
        <v>5.0213369265507673E-4</v>
      </c>
      <c r="R179" s="32">
        <f t="shared" si="36"/>
        <v>0</v>
      </c>
    </row>
    <row r="180" spans="1:18" ht="36" customHeight="1" x14ac:dyDescent="0.2">
      <c r="A180" s="14" t="s">
        <v>504</v>
      </c>
      <c r="B180" s="15" t="s">
        <v>487</v>
      </c>
      <c r="C180" s="14" t="s">
        <v>55</v>
      </c>
      <c r="D180" s="14" t="s">
        <v>488</v>
      </c>
      <c r="E180" s="15" t="s">
        <v>182</v>
      </c>
      <c r="F180" s="16">
        <v>3</v>
      </c>
      <c r="G180" s="17">
        <f t="shared" si="34"/>
        <v>3</v>
      </c>
      <c r="H180" s="17">
        <v>74.459999999999994</v>
      </c>
      <c r="I180" s="17">
        <v>223.38</v>
      </c>
      <c r="J180" s="17">
        <f t="shared" si="37"/>
        <v>223.38</v>
      </c>
      <c r="K180" s="17">
        <f>'[1]BM 06'!M180</f>
        <v>3</v>
      </c>
      <c r="L180" s="17">
        <f>'[1]Memória 07'!E167</f>
        <v>0</v>
      </c>
      <c r="M180" s="17">
        <f t="shared" si="38"/>
        <v>3</v>
      </c>
      <c r="N180" s="17">
        <f t="shared" si="39"/>
        <v>223.38</v>
      </c>
      <c r="O180" s="17">
        <f t="shared" si="40"/>
        <v>0</v>
      </c>
      <c r="P180" s="17">
        <f t="shared" si="41"/>
        <v>223.38</v>
      </c>
      <c r="Q180" s="18">
        <v>2.642136580813866E-4</v>
      </c>
      <c r="R180" s="32">
        <f t="shared" si="36"/>
        <v>0</v>
      </c>
    </row>
    <row r="181" spans="1:18" ht="24" customHeight="1" x14ac:dyDescent="0.2">
      <c r="A181" s="14" t="s">
        <v>505</v>
      </c>
      <c r="B181" s="15" t="s">
        <v>490</v>
      </c>
      <c r="C181" s="14" t="s">
        <v>55</v>
      </c>
      <c r="D181" s="14" t="s">
        <v>491</v>
      </c>
      <c r="E181" s="15" t="s">
        <v>182</v>
      </c>
      <c r="F181" s="16">
        <v>1</v>
      </c>
      <c r="G181" s="17">
        <f t="shared" si="34"/>
        <v>1</v>
      </c>
      <c r="H181" s="17">
        <v>29.9</v>
      </c>
      <c r="I181" s="17">
        <v>29.9</v>
      </c>
      <c r="J181" s="17">
        <f t="shared" si="37"/>
        <v>29.9</v>
      </c>
      <c r="K181" s="17">
        <f>'[1]BM 06'!M181</f>
        <v>1</v>
      </c>
      <c r="L181" s="17">
        <f>'[1]Memória 07'!E168</f>
        <v>0</v>
      </c>
      <c r="M181" s="17">
        <f t="shared" si="38"/>
        <v>1</v>
      </c>
      <c r="N181" s="17">
        <f t="shared" si="39"/>
        <v>29.9</v>
      </c>
      <c r="O181" s="17">
        <f t="shared" si="40"/>
        <v>0</v>
      </c>
      <c r="P181" s="17">
        <f t="shared" si="41"/>
        <v>29.9</v>
      </c>
      <c r="Q181" s="18">
        <v>3.5365692437252479E-5</v>
      </c>
      <c r="R181" s="32">
        <f t="shared" si="36"/>
        <v>0</v>
      </c>
    </row>
    <row r="182" spans="1:18" ht="24" customHeight="1" x14ac:dyDescent="0.2">
      <c r="A182" s="14" t="s">
        <v>506</v>
      </c>
      <c r="B182" s="15" t="s">
        <v>507</v>
      </c>
      <c r="C182" s="14" t="s">
        <v>55</v>
      </c>
      <c r="D182" s="14" t="s">
        <v>508</v>
      </c>
      <c r="E182" s="15" t="s">
        <v>182</v>
      </c>
      <c r="F182" s="16">
        <v>2</v>
      </c>
      <c r="G182" s="17">
        <f t="shared" si="34"/>
        <v>2</v>
      </c>
      <c r="H182" s="17">
        <v>106.97</v>
      </c>
      <c r="I182" s="17">
        <v>213.94</v>
      </c>
      <c r="J182" s="17">
        <f t="shared" si="37"/>
        <v>213.94</v>
      </c>
      <c r="K182" s="17">
        <f>'[1]BM 06'!M182</f>
        <v>2</v>
      </c>
      <c r="L182" s="17">
        <f>'[1]Memória 07'!E169</f>
        <v>0</v>
      </c>
      <c r="M182" s="17">
        <f t="shared" si="38"/>
        <v>2</v>
      </c>
      <c r="N182" s="17">
        <f t="shared" si="39"/>
        <v>213.94</v>
      </c>
      <c r="O182" s="17">
        <f t="shared" si="40"/>
        <v>0</v>
      </c>
      <c r="P182" s="17">
        <f t="shared" si="41"/>
        <v>213.94</v>
      </c>
      <c r="Q182" s="18">
        <v>2.5304803478347143E-4</v>
      </c>
      <c r="R182" s="32">
        <f t="shared" si="36"/>
        <v>0</v>
      </c>
    </row>
    <row r="183" spans="1:18" ht="24" customHeight="1" x14ac:dyDescent="0.2">
      <c r="A183" s="9" t="s">
        <v>509</v>
      </c>
      <c r="B183" s="10"/>
      <c r="C183" s="9"/>
      <c r="D183" s="9" t="s">
        <v>510</v>
      </c>
      <c r="E183" s="9"/>
      <c r="F183" s="11"/>
      <c r="G183" s="17">
        <f t="shared" si="34"/>
        <v>0</v>
      </c>
      <c r="H183" s="9"/>
      <c r="I183" s="12">
        <v>8465.91</v>
      </c>
      <c r="J183" s="20">
        <f>SUM(J184:J193)</f>
        <v>8465.91</v>
      </c>
      <c r="K183" s="17">
        <f>'[1]BM 06'!M183</f>
        <v>0</v>
      </c>
      <c r="L183" s="17">
        <f>'[1]Memória 07'!E170</f>
        <v>0</v>
      </c>
      <c r="M183" s="17"/>
      <c r="N183" s="17">
        <f>SUM(N184:N193)</f>
        <v>7294.02</v>
      </c>
      <c r="O183" s="17">
        <f t="shared" ref="O183:P183" si="46">SUM(O184:O193)</f>
        <v>0</v>
      </c>
      <c r="P183" s="17">
        <f t="shared" si="46"/>
        <v>7294.02</v>
      </c>
      <c r="Q183" s="13">
        <v>1.0013470543861543E-2</v>
      </c>
      <c r="R183" s="32">
        <f t="shared" si="36"/>
        <v>0</v>
      </c>
    </row>
    <row r="184" spans="1:18" ht="48" customHeight="1" x14ac:dyDescent="0.2">
      <c r="A184" s="14" t="s">
        <v>511</v>
      </c>
      <c r="B184" s="15" t="s">
        <v>512</v>
      </c>
      <c r="C184" s="14" t="s">
        <v>55</v>
      </c>
      <c r="D184" s="14" t="s">
        <v>513</v>
      </c>
      <c r="E184" s="15" t="s">
        <v>182</v>
      </c>
      <c r="F184" s="16">
        <v>3</v>
      </c>
      <c r="G184" s="17">
        <f t="shared" si="34"/>
        <v>3</v>
      </c>
      <c r="H184" s="17">
        <v>303.42</v>
      </c>
      <c r="I184" s="17">
        <v>910.26</v>
      </c>
      <c r="J184" s="17">
        <f t="shared" si="37"/>
        <v>910.26</v>
      </c>
      <c r="K184" s="17">
        <f>'[1]BM 06'!M184</f>
        <v>3</v>
      </c>
      <c r="L184" s="17">
        <f>'[1]Memória 07'!E171</f>
        <v>0</v>
      </c>
      <c r="M184" s="17">
        <f t="shared" si="38"/>
        <v>3</v>
      </c>
      <c r="N184" s="17">
        <f t="shared" si="39"/>
        <v>910.26</v>
      </c>
      <c r="O184" s="17">
        <f t="shared" si="40"/>
        <v>0</v>
      </c>
      <c r="P184" s="17">
        <f t="shared" si="41"/>
        <v>910.26</v>
      </c>
      <c r="Q184" s="18">
        <v>1.076654688894095E-3</v>
      </c>
      <c r="R184" s="32">
        <f t="shared" si="36"/>
        <v>0</v>
      </c>
    </row>
    <row r="185" spans="1:18" ht="36" customHeight="1" x14ac:dyDescent="0.2">
      <c r="A185" s="14" t="s">
        <v>514</v>
      </c>
      <c r="B185" s="15" t="s">
        <v>481</v>
      </c>
      <c r="C185" s="14" t="s">
        <v>55</v>
      </c>
      <c r="D185" s="14" t="s">
        <v>482</v>
      </c>
      <c r="E185" s="15" t="s">
        <v>182</v>
      </c>
      <c r="F185" s="16">
        <v>3</v>
      </c>
      <c r="G185" s="17">
        <f t="shared" si="34"/>
        <v>3</v>
      </c>
      <c r="H185" s="17">
        <v>234.27</v>
      </c>
      <c r="I185" s="17">
        <v>702.81</v>
      </c>
      <c r="J185" s="17">
        <f t="shared" si="37"/>
        <v>702.81</v>
      </c>
      <c r="K185" s="17">
        <f>'[1]BM 06'!M185</f>
        <v>0</v>
      </c>
      <c r="L185" s="17">
        <f>'[1]Memória 07'!E172</f>
        <v>0</v>
      </c>
      <c r="M185" s="17">
        <f t="shared" si="38"/>
        <v>0</v>
      </c>
      <c r="N185" s="17">
        <f t="shared" si="39"/>
        <v>0</v>
      </c>
      <c r="O185" s="17">
        <f t="shared" si="40"/>
        <v>0</v>
      </c>
      <c r="P185" s="17">
        <f t="shared" si="41"/>
        <v>0</v>
      </c>
      <c r="Q185" s="18">
        <v>8.3128302012794027E-4</v>
      </c>
      <c r="R185" s="32">
        <f t="shared" si="36"/>
        <v>3</v>
      </c>
    </row>
    <row r="186" spans="1:18" ht="60" customHeight="1" x14ac:dyDescent="0.2">
      <c r="A186" s="14" t="s">
        <v>515</v>
      </c>
      <c r="B186" s="15" t="s">
        <v>484</v>
      </c>
      <c r="C186" s="14" t="s">
        <v>55</v>
      </c>
      <c r="D186" s="14" t="s">
        <v>485</v>
      </c>
      <c r="E186" s="15" t="s">
        <v>182</v>
      </c>
      <c r="F186" s="16">
        <v>2</v>
      </c>
      <c r="G186" s="17">
        <f t="shared" si="34"/>
        <v>2</v>
      </c>
      <c r="H186" s="17">
        <v>786.39</v>
      </c>
      <c r="I186" s="17">
        <v>1572.78</v>
      </c>
      <c r="J186" s="17">
        <f t="shared" si="37"/>
        <v>1572.78</v>
      </c>
      <c r="K186" s="17">
        <f>'[1]BM 06'!M186</f>
        <v>2</v>
      </c>
      <c r="L186" s="17">
        <f>'[1]Memória 07'!E173</f>
        <v>0</v>
      </c>
      <c r="M186" s="17">
        <f t="shared" si="38"/>
        <v>2</v>
      </c>
      <c r="N186" s="17">
        <f t="shared" si="39"/>
        <v>1572.78</v>
      </c>
      <c r="O186" s="17">
        <f t="shared" si="40"/>
        <v>0</v>
      </c>
      <c r="P186" s="17">
        <f t="shared" si="41"/>
        <v>1572.78</v>
      </c>
      <c r="Q186" s="18">
        <v>1.8602827341626072E-3</v>
      </c>
      <c r="R186" s="32">
        <f t="shared" si="36"/>
        <v>0</v>
      </c>
    </row>
    <row r="187" spans="1:18" ht="36" customHeight="1" x14ac:dyDescent="0.2">
      <c r="A187" s="14" t="s">
        <v>516</v>
      </c>
      <c r="B187" s="15" t="s">
        <v>487</v>
      </c>
      <c r="C187" s="14" t="s">
        <v>55</v>
      </c>
      <c r="D187" s="14" t="s">
        <v>488</v>
      </c>
      <c r="E187" s="15" t="s">
        <v>182</v>
      </c>
      <c r="F187" s="16">
        <v>2</v>
      </c>
      <c r="G187" s="17">
        <f t="shared" si="34"/>
        <v>2</v>
      </c>
      <c r="H187" s="17">
        <v>74.459999999999994</v>
      </c>
      <c r="I187" s="17">
        <v>148.91999999999999</v>
      </c>
      <c r="J187" s="17">
        <f t="shared" si="37"/>
        <v>148.91999999999999</v>
      </c>
      <c r="K187" s="17">
        <f>'[1]BM 06'!M187</f>
        <v>2</v>
      </c>
      <c r="L187" s="17">
        <f>'[1]Memória 07'!E174</f>
        <v>0</v>
      </c>
      <c r="M187" s="17">
        <f t="shared" si="38"/>
        <v>2</v>
      </c>
      <c r="N187" s="17">
        <f t="shared" si="39"/>
        <v>148.91999999999999</v>
      </c>
      <c r="O187" s="17">
        <f t="shared" si="40"/>
        <v>0</v>
      </c>
      <c r="P187" s="17">
        <f t="shared" si="41"/>
        <v>148.91999999999999</v>
      </c>
      <c r="Q187" s="18">
        <v>1.761424387209244E-4</v>
      </c>
      <c r="R187" s="32">
        <f t="shared" si="36"/>
        <v>0</v>
      </c>
    </row>
    <row r="188" spans="1:18" ht="36" customHeight="1" x14ac:dyDescent="0.2">
      <c r="A188" s="14" t="s">
        <v>517</v>
      </c>
      <c r="B188" s="15" t="s">
        <v>518</v>
      </c>
      <c r="C188" s="14" t="s">
        <v>55</v>
      </c>
      <c r="D188" s="14" t="s">
        <v>519</v>
      </c>
      <c r="E188" s="15" t="s">
        <v>182</v>
      </c>
      <c r="F188" s="16">
        <v>5</v>
      </c>
      <c r="G188" s="17">
        <f t="shared" si="34"/>
        <v>5</v>
      </c>
      <c r="H188" s="17">
        <v>127.57</v>
      </c>
      <c r="I188" s="17">
        <v>637.85</v>
      </c>
      <c r="J188" s="17">
        <f t="shared" si="37"/>
        <v>637.85</v>
      </c>
      <c r="K188" s="17">
        <f>'[1]BM 06'!M188</f>
        <v>3</v>
      </c>
      <c r="L188" s="17">
        <f>'[1]Memória 07'!E175</f>
        <v>0</v>
      </c>
      <c r="M188" s="17">
        <f t="shared" si="38"/>
        <v>3</v>
      </c>
      <c r="N188" s="17">
        <f t="shared" si="39"/>
        <v>382.71</v>
      </c>
      <c r="O188" s="17">
        <f t="shared" si="40"/>
        <v>0</v>
      </c>
      <c r="P188" s="17">
        <f t="shared" si="41"/>
        <v>382.71</v>
      </c>
      <c r="Q188" s="18">
        <v>7.5444839201008337E-4</v>
      </c>
      <c r="R188" s="32">
        <f t="shared" si="36"/>
        <v>2</v>
      </c>
    </row>
    <row r="189" spans="1:18" ht="24" customHeight="1" x14ac:dyDescent="0.2">
      <c r="A189" s="14" t="s">
        <v>520</v>
      </c>
      <c r="B189" s="15" t="s">
        <v>490</v>
      </c>
      <c r="C189" s="14" t="s">
        <v>55</v>
      </c>
      <c r="D189" s="14" t="s">
        <v>491</v>
      </c>
      <c r="E189" s="15" t="s">
        <v>182</v>
      </c>
      <c r="F189" s="16">
        <v>2</v>
      </c>
      <c r="G189" s="17">
        <f t="shared" si="34"/>
        <v>2</v>
      </c>
      <c r="H189" s="17">
        <v>29.9</v>
      </c>
      <c r="I189" s="17">
        <v>59.8</v>
      </c>
      <c r="J189" s="17">
        <f t="shared" si="37"/>
        <v>59.8</v>
      </c>
      <c r="K189" s="17">
        <f>'[1]BM 06'!M189</f>
        <v>2</v>
      </c>
      <c r="L189" s="17">
        <f>'[1]Memória 07'!E176</f>
        <v>0</v>
      </c>
      <c r="M189" s="17">
        <f t="shared" si="38"/>
        <v>2</v>
      </c>
      <c r="N189" s="17">
        <f t="shared" si="39"/>
        <v>59.8</v>
      </c>
      <c r="O189" s="17">
        <f t="shared" si="40"/>
        <v>0</v>
      </c>
      <c r="P189" s="17">
        <f t="shared" si="41"/>
        <v>59.8</v>
      </c>
      <c r="Q189" s="18">
        <v>7.0731384874504958E-5</v>
      </c>
      <c r="R189" s="32">
        <f t="shared" si="36"/>
        <v>0</v>
      </c>
    </row>
    <row r="190" spans="1:18" ht="24" customHeight="1" x14ac:dyDescent="0.2">
      <c r="A190" s="14" t="s">
        <v>521</v>
      </c>
      <c r="B190" s="15" t="s">
        <v>507</v>
      </c>
      <c r="C190" s="14" t="s">
        <v>55</v>
      </c>
      <c r="D190" s="14" t="s">
        <v>508</v>
      </c>
      <c r="E190" s="15" t="s">
        <v>182</v>
      </c>
      <c r="F190" s="16">
        <v>4</v>
      </c>
      <c r="G190" s="17">
        <f t="shared" si="34"/>
        <v>4</v>
      </c>
      <c r="H190" s="17">
        <v>106.97</v>
      </c>
      <c r="I190" s="17">
        <v>427.88</v>
      </c>
      <c r="J190" s="17">
        <f t="shared" si="37"/>
        <v>427.88</v>
      </c>
      <c r="K190" s="17">
        <f>'[1]BM 06'!M190</f>
        <v>2</v>
      </c>
      <c r="L190" s="17">
        <f>'[1]Memória 07'!E177</f>
        <v>0</v>
      </c>
      <c r="M190" s="17">
        <f t="shared" si="38"/>
        <v>2</v>
      </c>
      <c r="N190" s="17">
        <f t="shared" si="39"/>
        <v>213.94</v>
      </c>
      <c r="O190" s="17">
        <f t="shared" si="40"/>
        <v>0</v>
      </c>
      <c r="P190" s="17">
        <f t="shared" si="41"/>
        <v>213.94</v>
      </c>
      <c r="Q190" s="18">
        <v>5.0609606956694285E-4</v>
      </c>
      <c r="R190" s="32">
        <f t="shared" si="36"/>
        <v>2</v>
      </c>
    </row>
    <row r="191" spans="1:18" ht="36" customHeight="1" x14ac:dyDescent="0.2">
      <c r="A191" s="14" t="s">
        <v>522</v>
      </c>
      <c r="B191" s="15" t="s">
        <v>478</v>
      </c>
      <c r="C191" s="14" t="s">
        <v>55</v>
      </c>
      <c r="D191" s="14" t="s">
        <v>479</v>
      </c>
      <c r="E191" s="15" t="s">
        <v>182</v>
      </c>
      <c r="F191" s="16">
        <v>2</v>
      </c>
      <c r="G191" s="17">
        <f t="shared" si="34"/>
        <v>2</v>
      </c>
      <c r="H191" s="17">
        <v>750.89</v>
      </c>
      <c r="I191" s="17">
        <v>1501.78</v>
      </c>
      <c r="J191" s="17">
        <f t="shared" si="37"/>
        <v>1501.78</v>
      </c>
      <c r="K191" s="17">
        <f>'[1]BM 06'!M191</f>
        <v>2</v>
      </c>
      <c r="L191" s="17">
        <f>'[1]Memória 07'!E178</f>
        <v>0</v>
      </c>
      <c r="M191" s="17">
        <f t="shared" si="38"/>
        <v>2</v>
      </c>
      <c r="N191" s="17">
        <f t="shared" si="39"/>
        <v>1501.78</v>
      </c>
      <c r="O191" s="17">
        <f t="shared" si="40"/>
        <v>0</v>
      </c>
      <c r="P191" s="17">
        <f t="shared" si="41"/>
        <v>1501.78</v>
      </c>
      <c r="Q191" s="18">
        <v>1.7763039996126096E-3</v>
      </c>
      <c r="R191" s="32">
        <f t="shared" si="36"/>
        <v>0</v>
      </c>
    </row>
    <row r="192" spans="1:18" ht="36" customHeight="1" x14ac:dyDescent="0.2">
      <c r="A192" s="14" t="s">
        <v>523</v>
      </c>
      <c r="B192" s="15" t="s">
        <v>502</v>
      </c>
      <c r="C192" s="14" t="s">
        <v>55</v>
      </c>
      <c r="D192" s="14" t="s">
        <v>503</v>
      </c>
      <c r="E192" s="15" t="s">
        <v>182</v>
      </c>
      <c r="F192" s="16">
        <v>3</v>
      </c>
      <c r="G192" s="17">
        <f t="shared" si="34"/>
        <v>3</v>
      </c>
      <c r="H192" s="17">
        <v>141.51</v>
      </c>
      <c r="I192" s="17">
        <v>424.53</v>
      </c>
      <c r="J192" s="17">
        <f t="shared" si="37"/>
        <v>424.53</v>
      </c>
      <c r="K192" s="17">
        <f>'[1]BM 06'!M192</f>
        <v>3</v>
      </c>
      <c r="L192" s="17">
        <f>'[1]Memória 07'!E179</f>
        <v>0</v>
      </c>
      <c r="M192" s="17">
        <f t="shared" si="38"/>
        <v>3</v>
      </c>
      <c r="N192" s="17">
        <f t="shared" si="39"/>
        <v>424.53</v>
      </c>
      <c r="O192" s="17">
        <f t="shared" si="40"/>
        <v>0</v>
      </c>
      <c r="P192" s="17">
        <f t="shared" si="41"/>
        <v>424.53</v>
      </c>
      <c r="Q192" s="18">
        <v>5.0213369265507673E-4</v>
      </c>
      <c r="R192" s="32">
        <f t="shared" si="36"/>
        <v>0</v>
      </c>
    </row>
    <row r="193" spans="1:18" ht="25.5" x14ac:dyDescent="0.2">
      <c r="A193" s="14" t="s">
        <v>524</v>
      </c>
      <c r="B193" s="15" t="s">
        <v>493</v>
      </c>
      <c r="C193" s="14" t="s">
        <v>55</v>
      </c>
      <c r="D193" s="14" t="s">
        <v>494</v>
      </c>
      <c r="E193" s="15" t="s">
        <v>182</v>
      </c>
      <c r="F193" s="16">
        <v>6</v>
      </c>
      <c r="G193" s="17">
        <f t="shared" si="34"/>
        <v>6</v>
      </c>
      <c r="H193" s="17">
        <v>346.55</v>
      </c>
      <c r="I193" s="17">
        <v>2079.3000000000002</v>
      </c>
      <c r="J193" s="17">
        <f t="shared" si="37"/>
        <v>2079.3000000000002</v>
      </c>
      <c r="K193" s="17">
        <f>'[1]BM 06'!M193</f>
        <v>6</v>
      </c>
      <c r="L193" s="17">
        <f>'[1]Memória 07'!E180</f>
        <v>0</v>
      </c>
      <c r="M193" s="17">
        <f t="shared" si="38"/>
        <v>6</v>
      </c>
      <c r="N193" s="17">
        <f t="shared" si="39"/>
        <v>2079.3000000000002</v>
      </c>
      <c r="O193" s="17">
        <f t="shared" si="40"/>
        <v>0</v>
      </c>
      <c r="P193" s="17">
        <f t="shared" si="41"/>
        <v>2079.3000000000002</v>
      </c>
      <c r="Q193" s="18">
        <v>2.4593941232367586E-3</v>
      </c>
      <c r="R193" s="32">
        <f t="shared" si="36"/>
        <v>0</v>
      </c>
    </row>
    <row r="194" spans="1:18" ht="24" customHeight="1" x14ac:dyDescent="0.2">
      <c r="A194" s="9" t="s">
        <v>525</v>
      </c>
      <c r="B194" s="10"/>
      <c r="C194" s="9"/>
      <c r="D194" s="9" t="s">
        <v>526</v>
      </c>
      <c r="E194" s="9"/>
      <c r="F194" s="11"/>
      <c r="G194" s="17">
        <f t="shared" si="34"/>
        <v>0</v>
      </c>
      <c r="H194" s="9"/>
      <c r="I194" s="12">
        <v>12216.75</v>
      </c>
      <c r="J194" s="20">
        <f>SUM(J195:J199)</f>
        <v>15166.03</v>
      </c>
      <c r="K194" s="17">
        <f>'[1]BM 06'!M194</f>
        <v>0</v>
      </c>
      <c r="L194" s="17">
        <f>'[1]Memória 07'!E181</f>
        <v>0</v>
      </c>
      <c r="M194" s="17"/>
      <c r="N194" s="20">
        <f>SUM(N195:N199)</f>
        <v>8214.3700000000008</v>
      </c>
      <c r="O194" s="20">
        <f t="shared" ref="O194:P194" si="47">SUM(O195:O199)</f>
        <v>0</v>
      </c>
      <c r="P194" s="20">
        <f t="shared" si="47"/>
        <v>8214.3700000000008</v>
      </c>
      <c r="Q194" s="13">
        <v>1.4449960638220877E-2</v>
      </c>
      <c r="R194" s="32">
        <f t="shared" si="36"/>
        <v>0</v>
      </c>
    </row>
    <row r="195" spans="1:18" ht="24" customHeight="1" x14ac:dyDescent="0.2">
      <c r="A195" s="14" t="s">
        <v>527</v>
      </c>
      <c r="B195" s="15" t="s">
        <v>528</v>
      </c>
      <c r="C195" s="14" t="s">
        <v>50</v>
      </c>
      <c r="D195" s="14" t="s">
        <v>529</v>
      </c>
      <c r="E195" s="15" t="s">
        <v>52</v>
      </c>
      <c r="F195" s="16">
        <v>14.05</v>
      </c>
      <c r="G195" s="17">
        <f>F195+[1]Replanihamento!F32</f>
        <v>29.78</v>
      </c>
      <c r="H195" s="17">
        <v>394.18</v>
      </c>
      <c r="I195" s="17">
        <v>5538.22</v>
      </c>
      <c r="J195" s="17">
        <f t="shared" si="37"/>
        <v>11738.68</v>
      </c>
      <c r="K195" s="17">
        <f>'[1]BM 06'!M195</f>
        <v>18.850000000000001</v>
      </c>
      <c r="L195" s="17">
        <f>'[1]Memória 07'!E182</f>
        <v>0</v>
      </c>
      <c r="M195" s="17">
        <f t="shared" si="38"/>
        <v>18.850000000000001</v>
      </c>
      <c r="N195" s="17">
        <f t="shared" si="39"/>
        <v>7430.29</v>
      </c>
      <c r="O195" s="17">
        <f t="shared" si="40"/>
        <v>0</v>
      </c>
      <c r="P195" s="17">
        <f t="shared" si="41"/>
        <v>7430.29</v>
      </c>
      <c r="Q195" s="18">
        <v>6.5506015106970043E-3</v>
      </c>
      <c r="R195" s="32">
        <f t="shared" si="36"/>
        <v>10.93</v>
      </c>
    </row>
    <row r="196" spans="1:18" ht="48" customHeight="1" x14ac:dyDescent="0.2">
      <c r="A196" s="14" t="s">
        <v>530</v>
      </c>
      <c r="B196" s="15" t="s">
        <v>531</v>
      </c>
      <c r="C196" s="14" t="s">
        <v>55</v>
      </c>
      <c r="D196" s="14" t="s">
        <v>532</v>
      </c>
      <c r="E196" s="15" t="s">
        <v>182</v>
      </c>
      <c r="F196" s="16">
        <v>3</v>
      </c>
      <c r="G196" s="17">
        <f t="shared" si="34"/>
        <v>3</v>
      </c>
      <c r="H196" s="17">
        <v>881.09</v>
      </c>
      <c r="I196" s="17">
        <v>2643.27</v>
      </c>
      <c r="J196" s="17">
        <f t="shared" si="37"/>
        <v>2643.27</v>
      </c>
      <c r="K196" s="17">
        <f>'[1]BM 06'!M196</f>
        <v>0</v>
      </c>
      <c r="L196" s="17">
        <f>'[1]Memória 07'!E183</f>
        <v>0</v>
      </c>
      <c r="M196" s="17">
        <f t="shared" si="38"/>
        <v>0</v>
      </c>
      <c r="N196" s="17">
        <f t="shared" si="39"/>
        <v>0</v>
      </c>
      <c r="O196" s="17">
        <f t="shared" si="40"/>
        <v>0</v>
      </c>
      <c r="P196" s="17">
        <f t="shared" si="41"/>
        <v>0</v>
      </c>
      <c r="Q196" s="18">
        <v>3.1264573193517178E-3</v>
      </c>
      <c r="R196" s="32">
        <f t="shared" si="36"/>
        <v>3</v>
      </c>
    </row>
    <row r="197" spans="1:18" ht="48" customHeight="1" x14ac:dyDescent="0.2">
      <c r="A197" s="14" t="s">
        <v>533</v>
      </c>
      <c r="B197" s="15" t="s">
        <v>531</v>
      </c>
      <c r="C197" s="14" t="s">
        <v>55</v>
      </c>
      <c r="D197" s="14" t="s">
        <v>532</v>
      </c>
      <c r="E197" s="15" t="s">
        <v>182</v>
      </c>
      <c r="F197" s="16">
        <v>4</v>
      </c>
      <c r="G197" s="17">
        <v>0</v>
      </c>
      <c r="H197" s="17">
        <v>881.09</v>
      </c>
      <c r="I197" s="17">
        <v>3524.36</v>
      </c>
      <c r="J197" s="17">
        <f t="shared" si="37"/>
        <v>0</v>
      </c>
      <c r="K197" s="17">
        <f>'[1]BM 06'!M197</f>
        <v>0</v>
      </c>
      <c r="L197" s="17">
        <f>'[1]Memória 07'!E184</f>
        <v>0</v>
      </c>
      <c r="M197" s="17">
        <f t="shared" si="38"/>
        <v>0</v>
      </c>
      <c r="N197" s="17">
        <f t="shared" si="39"/>
        <v>0</v>
      </c>
      <c r="O197" s="17">
        <f t="shared" si="40"/>
        <v>0</v>
      </c>
      <c r="P197" s="17">
        <f t="shared" si="41"/>
        <v>0</v>
      </c>
      <c r="Q197" s="18">
        <v>4.1686097591356235E-3</v>
      </c>
      <c r="R197" s="32">
        <f t="shared" si="36"/>
        <v>0</v>
      </c>
    </row>
    <row r="198" spans="1:18" ht="24" customHeight="1" x14ac:dyDescent="0.2">
      <c r="A198" s="14" t="s">
        <v>534</v>
      </c>
      <c r="B198" s="15" t="s">
        <v>535</v>
      </c>
      <c r="C198" s="14" t="s">
        <v>55</v>
      </c>
      <c r="D198" s="14" t="s">
        <v>536</v>
      </c>
      <c r="E198" s="15" t="s">
        <v>182</v>
      </c>
      <c r="F198" s="16">
        <v>3</v>
      </c>
      <c r="G198" s="17">
        <v>0</v>
      </c>
      <c r="H198" s="17">
        <v>54.14</v>
      </c>
      <c r="I198" s="17">
        <v>162.41999999999999</v>
      </c>
      <c r="J198" s="17">
        <f t="shared" si="37"/>
        <v>0</v>
      </c>
      <c r="K198" s="17">
        <f>'[1]BM 06'!M198</f>
        <v>0</v>
      </c>
      <c r="L198" s="17">
        <f>'[1]Memória 07'!E185</f>
        <v>0</v>
      </c>
      <c r="M198" s="17">
        <f t="shared" si="38"/>
        <v>0</v>
      </c>
      <c r="N198" s="17">
        <f t="shared" si="39"/>
        <v>0</v>
      </c>
      <c r="O198" s="17">
        <f t="shared" si="40"/>
        <v>0</v>
      </c>
      <c r="P198" s="17">
        <f t="shared" si="41"/>
        <v>0</v>
      </c>
      <c r="Q198" s="18">
        <v>1.9211022627620562E-4</v>
      </c>
      <c r="R198" s="32">
        <f t="shared" si="36"/>
        <v>0</v>
      </c>
    </row>
    <row r="199" spans="1:18" ht="36" customHeight="1" x14ac:dyDescent="0.2">
      <c r="A199" s="14" t="s">
        <v>537</v>
      </c>
      <c r="B199" s="15" t="s">
        <v>538</v>
      </c>
      <c r="C199" s="14" t="s">
        <v>55</v>
      </c>
      <c r="D199" s="14" t="s">
        <v>539</v>
      </c>
      <c r="E199" s="15" t="s">
        <v>182</v>
      </c>
      <c r="F199" s="16">
        <v>4</v>
      </c>
      <c r="G199" s="17">
        <v>9</v>
      </c>
      <c r="H199" s="17">
        <v>87.12</v>
      </c>
      <c r="I199" s="17">
        <v>348.48</v>
      </c>
      <c r="J199" s="17">
        <f t="shared" si="37"/>
        <v>784.08</v>
      </c>
      <c r="K199" s="17">
        <f>'[1]BM 06'!M199</f>
        <v>9</v>
      </c>
      <c r="L199" s="17">
        <f>'[1]Memória 07'!E186</f>
        <v>0</v>
      </c>
      <c r="M199" s="17">
        <f t="shared" si="38"/>
        <v>9</v>
      </c>
      <c r="N199" s="17">
        <f t="shared" si="39"/>
        <v>784.08</v>
      </c>
      <c r="O199" s="17">
        <f t="shared" si="40"/>
        <v>0</v>
      </c>
      <c r="P199" s="17">
        <f t="shared" si="41"/>
        <v>784.08</v>
      </c>
      <c r="Q199" s="18">
        <v>4.1218182276032587E-4</v>
      </c>
      <c r="R199" s="32">
        <f t="shared" si="36"/>
        <v>0</v>
      </c>
    </row>
    <row r="200" spans="1:18" x14ac:dyDescent="0.2">
      <c r="A200" s="9">
        <v>18</v>
      </c>
      <c r="B200" s="10"/>
      <c r="C200" s="9"/>
      <c r="D200" s="9" t="s">
        <v>597</v>
      </c>
      <c r="E200" s="9"/>
      <c r="F200" s="11"/>
      <c r="G200" s="17">
        <f t="shared" si="34"/>
        <v>0</v>
      </c>
      <c r="H200" s="9"/>
      <c r="I200" s="20">
        <f>SUM(I201:I211)</f>
        <v>0</v>
      </c>
      <c r="J200" s="20">
        <f>SUM(J201:J212)</f>
        <v>71119.09</v>
      </c>
      <c r="K200" s="17">
        <f>'[1]BM 06'!M200</f>
        <v>0</v>
      </c>
      <c r="L200" s="17">
        <f>'[1]Memória 07'!E187</f>
        <v>0</v>
      </c>
      <c r="M200" s="17">
        <f t="shared" si="38"/>
        <v>0</v>
      </c>
      <c r="N200" s="20">
        <f>SUM(N201:N211)</f>
        <v>64707.049999999996</v>
      </c>
      <c r="O200" s="20">
        <f t="shared" ref="O200:Q200" si="48">SUM(O201:O211)</f>
        <v>0</v>
      </c>
      <c r="P200" s="20">
        <f t="shared" si="48"/>
        <v>64707.049999999996</v>
      </c>
      <c r="Q200" s="20">
        <f t="shared" si="48"/>
        <v>0</v>
      </c>
      <c r="R200" s="32">
        <f t="shared" si="36"/>
        <v>0</v>
      </c>
    </row>
    <row r="201" spans="1:18" ht="38.25" x14ac:dyDescent="0.2">
      <c r="A201" s="14" t="s">
        <v>598</v>
      </c>
      <c r="B201" s="33">
        <v>94993</v>
      </c>
      <c r="C201" s="34" t="s">
        <v>55</v>
      </c>
      <c r="D201" s="34" t="s">
        <v>599</v>
      </c>
      <c r="E201" s="35" t="s">
        <v>52</v>
      </c>
      <c r="F201" s="16">
        <v>0</v>
      </c>
      <c r="G201" s="17">
        <f>[1]Replanihamento!F16</f>
        <v>390.91</v>
      </c>
      <c r="H201" s="17">
        <f>[1]Replanihamento!H16</f>
        <v>83.55</v>
      </c>
      <c r="I201" s="17">
        <f>F201*H201</f>
        <v>0</v>
      </c>
      <c r="J201" s="17">
        <f t="shared" ref="J201:J212" si="49">ROUND(G201*H201,2)</f>
        <v>32660.53</v>
      </c>
      <c r="K201" s="17">
        <f>'[1]BM 06'!M201</f>
        <v>390.91</v>
      </c>
      <c r="L201" s="17">
        <f>'[1]Memória 07'!E188</f>
        <v>0</v>
      </c>
      <c r="M201" s="17">
        <f t="shared" si="38"/>
        <v>390.91</v>
      </c>
      <c r="N201" s="17">
        <f t="shared" ref="N201:N212" si="50">ROUND(K201*H201,2)</f>
        <v>32660.53</v>
      </c>
      <c r="O201" s="17">
        <f t="shared" ref="O201:O212" si="51">ROUND(L201*H201,2)</f>
        <v>0</v>
      </c>
      <c r="P201" s="17">
        <f t="shared" ref="P201:P212" si="52">ROUND(M201*H201,2)</f>
        <v>32660.53</v>
      </c>
      <c r="Q201" s="18"/>
      <c r="R201" s="32">
        <f t="shared" si="36"/>
        <v>0</v>
      </c>
    </row>
    <row r="202" spans="1:18" ht="28.5" x14ac:dyDescent="0.2">
      <c r="A202" s="14" t="s">
        <v>600</v>
      </c>
      <c r="B202" s="36">
        <v>96113</v>
      </c>
      <c r="C202" s="36" t="s">
        <v>55</v>
      </c>
      <c r="D202" s="30" t="s">
        <v>601</v>
      </c>
      <c r="E202" s="35" t="s">
        <v>52</v>
      </c>
      <c r="F202" s="16">
        <v>0</v>
      </c>
      <c r="G202" s="17">
        <f>[1]Replanihamento!F17</f>
        <v>365.06</v>
      </c>
      <c r="H202" s="17">
        <f>[1]Replanihamento!H17</f>
        <v>35.840000000000003</v>
      </c>
      <c r="I202" s="17">
        <f t="shared" ref="I202:I212" si="53">F202*H202</f>
        <v>0</v>
      </c>
      <c r="J202" s="17">
        <f t="shared" si="49"/>
        <v>13083.75</v>
      </c>
      <c r="K202" s="17">
        <f>'[1]BM 06'!M202</f>
        <v>365.06</v>
      </c>
      <c r="L202" s="17">
        <f>'[1]Memória 07'!E189</f>
        <v>0</v>
      </c>
      <c r="M202" s="17">
        <f t="shared" si="38"/>
        <v>365.06</v>
      </c>
      <c r="N202" s="17">
        <f t="shared" si="50"/>
        <v>13083.75</v>
      </c>
      <c r="O202" s="17">
        <f t="shared" si="51"/>
        <v>0</v>
      </c>
      <c r="P202" s="17">
        <f t="shared" si="52"/>
        <v>13083.75</v>
      </c>
      <c r="Q202" s="18"/>
      <c r="R202" s="32">
        <f t="shared" si="36"/>
        <v>0</v>
      </c>
    </row>
    <row r="203" spans="1:18" ht="28.5" x14ac:dyDescent="0.2">
      <c r="A203" s="14" t="s">
        <v>602</v>
      </c>
      <c r="B203" s="36">
        <v>88497</v>
      </c>
      <c r="C203" s="36" t="s">
        <v>55</v>
      </c>
      <c r="D203" s="30" t="s">
        <v>603</v>
      </c>
      <c r="E203" s="35" t="s">
        <v>52</v>
      </c>
      <c r="F203" s="16">
        <v>0</v>
      </c>
      <c r="G203" s="17">
        <f>[1]Replanihamento!F18</f>
        <v>348.34</v>
      </c>
      <c r="H203" s="17">
        <f>[1]Replanihamento!H18</f>
        <v>14.43</v>
      </c>
      <c r="I203" s="17">
        <f t="shared" si="53"/>
        <v>0</v>
      </c>
      <c r="J203" s="17">
        <f t="shared" si="49"/>
        <v>5026.55</v>
      </c>
      <c r="K203" s="17">
        <f>'[1]BM 06'!M203</f>
        <v>348.34</v>
      </c>
      <c r="L203" s="17">
        <f>'[1]Memória 07'!E190</f>
        <v>0</v>
      </c>
      <c r="M203" s="17">
        <f t="shared" si="38"/>
        <v>348.34</v>
      </c>
      <c r="N203" s="17">
        <f t="shared" si="50"/>
        <v>5026.55</v>
      </c>
      <c r="O203" s="17">
        <f t="shared" si="51"/>
        <v>0</v>
      </c>
      <c r="P203" s="17">
        <f t="shared" si="52"/>
        <v>5026.55</v>
      </c>
      <c r="Q203" s="18"/>
      <c r="R203" s="32">
        <f t="shared" si="36"/>
        <v>0</v>
      </c>
    </row>
    <row r="204" spans="1:18" ht="57" x14ac:dyDescent="0.2">
      <c r="A204" s="14" t="s">
        <v>604</v>
      </c>
      <c r="B204" s="36">
        <v>91304</v>
      </c>
      <c r="C204" s="37" t="s">
        <v>55</v>
      </c>
      <c r="D204" s="30" t="s">
        <v>605</v>
      </c>
      <c r="E204" s="38" t="s">
        <v>34</v>
      </c>
      <c r="F204" s="16">
        <v>0</v>
      </c>
      <c r="G204" s="17">
        <f>[1]Replanihamento!F20</f>
        <v>20</v>
      </c>
      <c r="H204" s="17">
        <f>[1]Replanihamento!H20</f>
        <v>99.29</v>
      </c>
      <c r="I204" s="17">
        <f t="shared" si="53"/>
        <v>0</v>
      </c>
      <c r="J204" s="17">
        <f t="shared" si="49"/>
        <v>1985.8</v>
      </c>
      <c r="K204" s="17">
        <f>'[1]BM 06'!M204</f>
        <v>15</v>
      </c>
      <c r="L204" s="17">
        <f>'[1]Memória 07'!E191</f>
        <v>0</v>
      </c>
      <c r="M204" s="17">
        <f t="shared" si="38"/>
        <v>15</v>
      </c>
      <c r="N204" s="17">
        <f t="shared" si="50"/>
        <v>1489.35</v>
      </c>
      <c r="O204" s="17">
        <f t="shared" si="51"/>
        <v>0</v>
      </c>
      <c r="P204" s="17">
        <f t="shared" si="52"/>
        <v>1489.35</v>
      </c>
      <c r="Q204" s="18"/>
      <c r="R204" s="32">
        <f t="shared" si="36"/>
        <v>5</v>
      </c>
    </row>
    <row r="205" spans="1:18" ht="42.75" x14ac:dyDescent="0.2">
      <c r="A205" s="14" t="s">
        <v>606</v>
      </c>
      <c r="B205" s="36">
        <v>102161</v>
      </c>
      <c r="C205" s="37" t="s">
        <v>55</v>
      </c>
      <c r="D205" s="30" t="s">
        <v>607</v>
      </c>
      <c r="E205" s="38" t="s">
        <v>52</v>
      </c>
      <c r="F205" s="16">
        <v>0</v>
      </c>
      <c r="G205" s="17">
        <v>0</v>
      </c>
      <c r="H205" s="17">
        <f>[1]Replanihamento!H21</f>
        <v>295.51</v>
      </c>
      <c r="I205" s="17">
        <f t="shared" si="53"/>
        <v>0</v>
      </c>
      <c r="J205" s="17">
        <f t="shared" si="49"/>
        <v>0</v>
      </c>
      <c r="K205" s="17">
        <f>'[1]BM 06'!M205</f>
        <v>0</v>
      </c>
      <c r="L205" s="17">
        <f>'[1]Memória 07'!E192</f>
        <v>0</v>
      </c>
      <c r="M205" s="17">
        <f t="shared" si="38"/>
        <v>0</v>
      </c>
      <c r="N205" s="17">
        <f t="shared" si="50"/>
        <v>0</v>
      </c>
      <c r="O205" s="17">
        <f t="shared" si="51"/>
        <v>0</v>
      </c>
      <c r="P205" s="17">
        <f t="shared" si="52"/>
        <v>0</v>
      </c>
      <c r="Q205" s="18"/>
      <c r="R205" s="32" t="s">
        <v>641</v>
      </c>
    </row>
    <row r="206" spans="1:18" ht="42.75" x14ac:dyDescent="0.2">
      <c r="A206" s="14" t="s">
        <v>608</v>
      </c>
      <c r="B206" s="44">
        <v>94569</v>
      </c>
      <c r="C206" s="45" t="s">
        <v>50</v>
      </c>
      <c r="D206" s="46" t="s">
        <v>642</v>
      </c>
      <c r="E206" s="47" t="s">
        <v>52</v>
      </c>
      <c r="F206" s="48">
        <v>0</v>
      </c>
      <c r="G206" s="49">
        <v>12.12</v>
      </c>
      <c r="H206" s="49">
        <f>ROUND(352.47*1.2522*0.9303,2)</f>
        <v>410.6</v>
      </c>
      <c r="I206" s="49">
        <f t="shared" si="53"/>
        <v>0</v>
      </c>
      <c r="J206" s="49">
        <f t="shared" si="49"/>
        <v>4976.47</v>
      </c>
      <c r="K206" s="17">
        <f>'[1]BM 06'!M206</f>
        <v>12.12</v>
      </c>
      <c r="L206" s="17">
        <f>'[1]Memória 07'!E193</f>
        <v>0</v>
      </c>
      <c r="M206" s="17">
        <f t="shared" si="38"/>
        <v>12.12</v>
      </c>
      <c r="N206" s="17">
        <f t="shared" si="50"/>
        <v>4976.47</v>
      </c>
      <c r="O206" s="17">
        <f t="shared" si="51"/>
        <v>0</v>
      </c>
      <c r="P206" s="17">
        <f t="shared" si="52"/>
        <v>4976.47</v>
      </c>
      <c r="Q206" s="18"/>
      <c r="R206" s="32"/>
    </row>
    <row r="207" spans="1:18" x14ac:dyDescent="0.2">
      <c r="A207" s="14" t="s">
        <v>611</v>
      </c>
      <c r="B207" s="39">
        <v>304</v>
      </c>
      <c r="C207" s="37" t="s">
        <v>50</v>
      </c>
      <c r="D207" s="37" t="s">
        <v>609</v>
      </c>
      <c r="E207" s="38" t="s">
        <v>610</v>
      </c>
      <c r="F207" s="16">
        <v>0</v>
      </c>
      <c r="G207" s="17">
        <f>[1]Replanihamento!F24</f>
        <v>105</v>
      </c>
      <c r="H207" s="17">
        <f>[1]Replanihamento!H24</f>
        <v>41.47</v>
      </c>
      <c r="I207" s="17">
        <f t="shared" si="53"/>
        <v>0</v>
      </c>
      <c r="J207" s="17">
        <f t="shared" si="49"/>
        <v>4354.3500000000004</v>
      </c>
      <c r="K207" s="17">
        <f>'[1]BM 06'!M207</f>
        <v>105</v>
      </c>
      <c r="L207" s="17">
        <f>'[1]Memória 07'!E194</f>
        <v>0</v>
      </c>
      <c r="M207" s="17">
        <f t="shared" si="38"/>
        <v>105</v>
      </c>
      <c r="N207" s="17">
        <f t="shared" si="50"/>
        <v>4354.3500000000004</v>
      </c>
      <c r="O207" s="17">
        <f t="shared" si="51"/>
        <v>0</v>
      </c>
      <c r="P207" s="17">
        <f t="shared" si="52"/>
        <v>4354.3500000000004</v>
      </c>
      <c r="Q207" s="18"/>
      <c r="R207" s="32">
        <f t="shared" si="36"/>
        <v>0</v>
      </c>
    </row>
    <row r="208" spans="1:18" ht="42.75" x14ac:dyDescent="0.2">
      <c r="A208" s="14" t="s">
        <v>613</v>
      </c>
      <c r="B208" s="39">
        <v>89985</v>
      </c>
      <c r="C208" s="37" t="s">
        <v>55</v>
      </c>
      <c r="D208" s="37" t="s">
        <v>612</v>
      </c>
      <c r="E208" s="38" t="s">
        <v>34</v>
      </c>
      <c r="F208" s="16">
        <v>0</v>
      </c>
      <c r="G208" s="17">
        <f>[1]Replanihamento!F27</f>
        <v>4</v>
      </c>
      <c r="H208" s="17">
        <f>[1]Replanihamento!H27</f>
        <v>114.15</v>
      </c>
      <c r="I208" s="17">
        <f t="shared" si="53"/>
        <v>0</v>
      </c>
      <c r="J208" s="17">
        <f t="shared" si="49"/>
        <v>456.6</v>
      </c>
      <c r="K208" s="17">
        <f>'[1]BM 06'!M208</f>
        <v>4</v>
      </c>
      <c r="L208" s="17">
        <f>'[1]Memória 07'!E195</f>
        <v>0</v>
      </c>
      <c r="M208" s="17">
        <f t="shared" si="38"/>
        <v>4</v>
      </c>
      <c r="N208" s="17">
        <f t="shared" si="50"/>
        <v>456.6</v>
      </c>
      <c r="O208" s="17">
        <f t="shared" si="51"/>
        <v>0</v>
      </c>
      <c r="P208" s="17">
        <f t="shared" si="52"/>
        <v>456.6</v>
      </c>
      <c r="Q208" s="18"/>
      <c r="R208" s="32">
        <f t="shared" si="36"/>
        <v>0</v>
      </c>
    </row>
    <row r="209" spans="1:18" ht="25.5" x14ac:dyDescent="0.2">
      <c r="A209" s="14" t="s">
        <v>615</v>
      </c>
      <c r="B209" s="33">
        <v>88485</v>
      </c>
      <c r="C209" s="34" t="s">
        <v>55</v>
      </c>
      <c r="D209" s="34" t="s">
        <v>614</v>
      </c>
      <c r="E209" s="35" t="s">
        <v>52</v>
      </c>
      <c r="F209" s="16">
        <v>0</v>
      </c>
      <c r="G209" s="17">
        <f>[1]Replanihamento!F29</f>
        <v>634.61</v>
      </c>
      <c r="H209" s="17">
        <f>[1]Replanihamento!H29</f>
        <v>2.7</v>
      </c>
      <c r="I209" s="17">
        <f t="shared" si="53"/>
        <v>0</v>
      </c>
      <c r="J209" s="17">
        <f t="shared" si="49"/>
        <v>1713.45</v>
      </c>
      <c r="K209" s="17">
        <f>'[1]BM 06'!M209</f>
        <v>634.61</v>
      </c>
      <c r="L209" s="17">
        <f>'[1]Memória 07'!E196</f>
        <v>0</v>
      </c>
      <c r="M209" s="17">
        <f t="shared" si="38"/>
        <v>634.61</v>
      </c>
      <c r="N209" s="17">
        <f t="shared" si="50"/>
        <v>1713.45</v>
      </c>
      <c r="O209" s="17">
        <f t="shared" si="51"/>
        <v>0</v>
      </c>
      <c r="P209" s="17">
        <f t="shared" si="52"/>
        <v>1713.45</v>
      </c>
      <c r="Q209" s="18"/>
      <c r="R209" s="32">
        <f t="shared" si="36"/>
        <v>0</v>
      </c>
    </row>
    <row r="210" spans="1:18" ht="25.5" x14ac:dyDescent="0.2">
      <c r="A210" s="14" t="s">
        <v>617</v>
      </c>
      <c r="B210" s="33">
        <v>97113</v>
      </c>
      <c r="C210" s="34" t="s">
        <v>55</v>
      </c>
      <c r="D210" s="34" t="s">
        <v>616</v>
      </c>
      <c r="E210" s="35" t="s">
        <v>52</v>
      </c>
      <c r="F210" s="16">
        <v>0</v>
      </c>
      <c r="G210" s="17">
        <f>[1]Replanihamento!F30</f>
        <v>390.91</v>
      </c>
      <c r="H210" s="17">
        <f>[1]Replanihamento!H30</f>
        <v>2.42</v>
      </c>
      <c r="I210" s="17">
        <f t="shared" si="53"/>
        <v>0</v>
      </c>
      <c r="J210" s="17">
        <f t="shared" si="49"/>
        <v>946</v>
      </c>
      <c r="K210" s="17">
        <f>'[1]BM 06'!M210</f>
        <v>390.91</v>
      </c>
      <c r="L210" s="17">
        <f>'[1]Memória 07'!E197</f>
        <v>0</v>
      </c>
      <c r="M210" s="17">
        <f t="shared" si="38"/>
        <v>390.91</v>
      </c>
      <c r="N210" s="17">
        <f t="shared" si="50"/>
        <v>946</v>
      </c>
      <c r="O210" s="17">
        <f t="shared" si="51"/>
        <v>0</v>
      </c>
      <c r="P210" s="17">
        <f t="shared" si="52"/>
        <v>946</v>
      </c>
      <c r="Q210" s="18"/>
      <c r="R210" s="32">
        <f t="shared" si="36"/>
        <v>0</v>
      </c>
    </row>
    <row r="211" spans="1:18" ht="38.25" x14ac:dyDescent="0.2">
      <c r="A211" s="14" t="s">
        <v>643</v>
      </c>
      <c r="B211" s="33">
        <v>91341</v>
      </c>
      <c r="C211" s="34" t="s">
        <v>55</v>
      </c>
      <c r="D211" s="34" t="s">
        <v>187</v>
      </c>
      <c r="E211" s="35" t="s">
        <v>52</v>
      </c>
      <c r="F211" s="16">
        <v>0</v>
      </c>
      <c r="G211" s="17">
        <f>[1]Replanihamento!F31</f>
        <v>3.6000000000000005</v>
      </c>
      <c r="H211" s="17">
        <f>[1]Replanihamento!H31</f>
        <v>908.02</v>
      </c>
      <c r="I211" s="17">
        <f t="shared" si="53"/>
        <v>0</v>
      </c>
      <c r="J211" s="17">
        <f t="shared" si="49"/>
        <v>3268.87</v>
      </c>
      <c r="K211" s="17">
        <f>'[1]BM 06'!M211</f>
        <v>0</v>
      </c>
      <c r="L211" s="17">
        <f>'[1]Memória 07'!E198</f>
        <v>0</v>
      </c>
      <c r="M211" s="17">
        <f t="shared" si="38"/>
        <v>0</v>
      </c>
      <c r="N211" s="17">
        <f t="shared" si="50"/>
        <v>0</v>
      </c>
      <c r="O211" s="17">
        <f t="shared" si="51"/>
        <v>0</v>
      </c>
      <c r="P211" s="17">
        <f t="shared" si="52"/>
        <v>0</v>
      </c>
      <c r="Q211" s="18"/>
      <c r="R211" s="32">
        <f t="shared" si="36"/>
        <v>3.6000000000000005</v>
      </c>
    </row>
    <row r="212" spans="1:18" ht="38.25" x14ac:dyDescent="0.2">
      <c r="A212" s="14" t="s">
        <v>644</v>
      </c>
      <c r="B212" s="33">
        <v>86935</v>
      </c>
      <c r="C212" s="34" t="s">
        <v>55</v>
      </c>
      <c r="D212" s="34" t="s">
        <v>645</v>
      </c>
      <c r="E212" s="35" t="s">
        <v>646</v>
      </c>
      <c r="F212" s="16">
        <v>0</v>
      </c>
      <c r="G212" s="17">
        <v>9</v>
      </c>
      <c r="H212" s="17">
        <f>[1]Replanihamento!H33</f>
        <v>294.08</v>
      </c>
      <c r="I212" s="17">
        <f t="shared" si="53"/>
        <v>0</v>
      </c>
      <c r="J212" s="17">
        <f t="shared" si="49"/>
        <v>2646.72</v>
      </c>
      <c r="K212" s="17">
        <f>'[1]BM 06'!M212</f>
        <v>9</v>
      </c>
      <c r="L212" s="17">
        <f>'[1]Memória 07'!E199</f>
        <v>0</v>
      </c>
      <c r="M212" s="17">
        <f t="shared" si="38"/>
        <v>9</v>
      </c>
      <c r="N212" s="17">
        <f t="shared" si="50"/>
        <v>2646.72</v>
      </c>
      <c r="O212" s="17">
        <f t="shared" si="51"/>
        <v>0</v>
      </c>
      <c r="P212" s="17">
        <f t="shared" si="52"/>
        <v>2646.72</v>
      </c>
      <c r="Q212" s="18"/>
      <c r="R212" s="32"/>
    </row>
    <row r="213" spans="1:18" x14ac:dyDescent="0.2">
      <c r="A213" s="87" t="s">
        <v>540</v>
      </c>
      <c r="B213" s="87"/>
      <c r="C213" s="87"/>
      <c r="D213" s="87"/>
      <c r="E213" s="87"/>
      <c r="F213" s="87"/>
      <c r="G213" s="87"/>
      <c r="H213" s="87"/>
      <c r="I213" s="22">
        <f>I194+I168+I160+I148+I111+I104+I100+I89+I79+I76+I71+I63+I56+I38+I26+I23+I18+I200</f>
        <v>845452.13000000012</v>
      </c>
      <c r="J213" s="22">
        <f>J194+J168+J160+J148+J111+J104+J100+J89+J79+J76+J71+J63+J56+J38+J26+J23+J18+J200+0.45</f>
        <v>869005.30999999994</v>
      </c>
      <c r="K213" s="21"/>
      <c r="L213" s="21"/>
      <c r="M213" s="21"/>
      <c r="N213" s="22">
        <f>N194+N168+N160+N148+N111+N104+N100+N89+N79+N76+N71+N63+N56+N38+N26+N23+N18+N200</f>
        <v>724399.55999999994</v>
      </c>
      <c r="O213" s="22">
        <f>O194+O168+O160+O148+O111+O104+O100+O89+O79+O76+O71+O63+O56+O38+O26+O23+O18+O200</f>
        <v>75226.989999999991</v>
      </c>
      <c r="P213" s="22">
        <f t="shared" ref="P213" si="54">P194+P168+P160+P148+P111+P104+P100+P89+P79+P76+P71+P63+P56+P38+P26+P23+P18+P200</f>
        <v>799626.57000000007</v>
      </c>
      <c r="Q213" s="21"/>
      <c r="R213" s="29">
        <f>P213/J213</f>
        <v>0.92016304250200742</v>
      </c>
    </row>
    <row r="214" spans="1:18" ht="60" customHeight="1" x14ac:dyDescent="0.2">
      <c r="A214" s="99" t="s">
        <v>690</v>
      </c>
      <c r="B214" s="99"/>
      <c r="C214" s="99"/>
      <c r="D214" s="99"/>
      <c r="E214" s="99"/>
      <c r="F214" s="99"/>
      <c r="G214" s="99"/>
      <c r="H214" s="99"/>
      <c r="I214" s="99"/>
      <c r="J214" s="99"/>
      <c r="K214" s="99"/>
      <c r="L214" s="99"/>
      <c r="M214" s="99"/>
      <c r="N214" s="99"/>
      <c r="O214" s="99"/>
      <c r="P214" s="99"/>
      <c r="Q214" s="99"/>
    </row>
    <row r="215" spans="1:18" ht="70.150000000000006" customHeight="1" x14ac:dyDescent="0.2">
      <c r="A215" s="50"/>
      <c r="B215" s="50"/>
      <c r="C215" s="50"/>
      <c r="D215" s="50"/>
      <c r="E215" s="50"/>
      <c r="F215" s="50"/>
      <c r="G215" s="50"/>
      <c r="H215" s="50"/>
      <c r="I215" s="51">
        <f>I213-J213</f>
        <v>-23553.179999999818</v>
      </c>
      <c r="J215" s="50">
        <v>869005.67</v>
      </c>
      <c r="K215" s="51">
        <f>J213-J215</f>
        <v>-0.36000000010244548</v>
      </c>
      <c r="L215" s="50"/>
      <c r="M215" s="50"/>
      <c r="N215" s="50"/>
      <c r="O215" s="50"/>
      <c r="P215" s="50"/>
      <c r="Q215" s="50"/>
    </row>
  </sheetData>
  <mergeCells count="45">
    <mergeCell ref="A213:H213"/>
    <mergeCell ref="A214:Q214"/>
    <mergeCell ref="A15:Q15"/>
    <mergeCell ref="A16:A17"/>
    <mergeCell ref="B16:B17"/>
    <mergeCell ref="C16:C17"/>
    <mergeCell ref="D16:D17"/>
    <mergeCell ref="E16:E17"/>
    <mergeCell ref="F16:J16"/>
    <mergeCell ref="K16:M16"/>
    <mergeCell ref="N16:P16"/>
    <mergeCell ref="A14:B14"/>
    <mergeCell ref="C14:D14"/>
    <mergeCell ref="E14:J14"/>
    <mergeCell ref="K14:L14"/>
    <mergeCell ref="M14:O14"/>
    <mergeCell ref="P14:Q14"/>
    <mergeCell ref="A10:D10"/>
    <mergeCell ref="E10:N10"/>
    <mergeCell ref="O10:Q10"/>
    <mergeCell ref="A11:Q11"/>
    <mergeCell ref="A12:Q12"/>
    <mergeCell ref="E13:J13"/>
    <mergeCell ref="M13:O13"/>
    <mergeCell ref="P13:Q13"/>
    <mergeCell ref="A8:C8"/>
    <mergeCell ref="E8:M8"/>
    <mergeCell ref="O8:Q8"/>
    <mergeCell ref="A9:D9"/>
    <mergeCell ref="E9:N9"/>
    <mergeCell ref="O9:Q9"/>
    <mergeCell ref="A6:C6"/>
    <mergeCell ref="E6:H6"/>
    <mergeCell ref="I6:M6"/>
    <mergeCell ref="O6:Q6"/>
    <mergeCell ref="A7:C7"/>
    <mergeCell ref="E7:M7"/>
    <mergeCell ref="O7:Q7"/>
    <mergeCell ref="A2:Q2"/>
    <mergeCell ref="A3:Q3"/>
    <mergeCell ref="A4:Q4"/>
    <mergeCell ref="A5:C5"/>
    <mergeCell ref="E5:H5"/>
    <mergeCell ref="I5:M5"/>
    <mergeCell ref="O5:Q5"/>
  </mergeCells>
  <pageMargins left="0.23622047244094491" right="0.23622047244094491" top="0.74803149606299213" bottom="0.74803149606299213" header="0.31496062992125984" footer="0.31496062992125984"/>
  <pageSetup paperSize="9" scale="41" fitToHeight="0" orientation="portrait" r:id="rId1"/>
  <headerFooter scaleWithDoc="0"/>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A5CCD-177E-40E7-876C-5E653AC10C7A}">
  <sheetPr>
    <pageSetUpPr fitToPage="1"/>
  </sheetPr>
  <dimension ref="A1:L199"/>
  <sheetViews>
    <sheetView tabSelected="1" view="pageBreakPreview" zoomScale="80" zoomScaleNormal="80" zoomScaleSheetLayoutView="80" workbookViewId="0">
      <selection activeCell="D180" sqref="D180"/>
    </sheetView>
  </sheetViews>
  <sheetFormatPr defaultColWidth="10" defaultRowHeight="14.25" x14ac:dyDescent="0.2"/>
  <cols>
    <col min="1" max="1" width="6.5703125" style="1" customWidth="1"/>
    <col min="2" max="2" width="68.5703125" style="1" bestFit="1" customWidth="1"/>
    <col min="3" max="3" width="5.140625" style="1" bestFit="1" customWidth="1"/>
    <col min="4" max="4" width="89.7109375" style="1" customWidth="1"/>
    <col min="5" max="16384" width="10" style="1"/>
  </cols>
  <sheetData>
    <row r="1" spans="1:12" x14ac:dyDescent="0.2">
      <c r="A1" s="91" t="s">
        <v>691</v>
      </c>
      <c r="B1" s="91"/>
      <c r="C1" s="91"/>
      <c r="D1" s="91"/>
    </row>
    <row r="2" spans="1:12" x14ac:dyDescent="0.2">
      <c r="A2" s="91"/>
      <c r="B2" s="91"/>
      <c r="C2" s="91"/>
      <c r="D2" s="91"/>
    </row>
    <row r="3" spans="1:12" ht="14.25" customHeight="1" x14ac:dyDescent="0.2">
      <c r="A3" s="90" t="s">
        <v>30</v>
      </c>
      <c r="B3" s="90" t="s">
        <v>33</v>
      </c>
      <c r="C3" s="90" t="s">
        <v>34</v>
      </c>
      <c r="D3" s="90" t="s">
        <v>542</v>
      </c>
      <c r="E3" s="26"/>
      <c r="F3" s="26"/>
      <c r="G3" s="26"/>
      <c r="H3" s="26"/>
      <c r="I3" s="26"/>
      <c r="J3" s="26"/>
      <c r="K3" s="26"/>
      <c r="L3" s="26"/>
    </row>
    <row r="4" spans="1:12" x14ac:dyDescent="0.2">
      <c r="A4" s="90"/>
      <c r="B4" s="90"/>
      <c r="C4" s="90"/>
      <c r="D4" s="90"/>
      <c r="E4" s="26"/>
      <c r="F4" s="26"/>
      <c r="G4" s="26"/>
      <c r="H4" s="26"/>
      <c r="I4" s="26"/>
      <c r="J4" s="26"/>
      <c r="K4" s="26"/>
      <c r="L4" s="26"/>
    </row>
    <row r="5" spans="1:12" ht="24" customHeight="1" x14ac:dyDescent="0.2">
      <c r="A5" s="9" t="s">
        <v>46</v>
      </c>
      <c r="B5" s="9" t="s">
        <v>47</v>
      </c>
      <c r="C5" s="9"/>
      <c r="D5" s="27"/>
    </row>
    <row r="6" spans="1:12" ht="24" customHeight="1" x14ac:dyDescent="0.2">
      <c r="A6" s="14" t="s">
        <v>48</v>
      </c>
      <c r="B6" s="14" t="s">
        <v>51</v>
      </c>
      <c r="C6" s="15" t="s">
        <v>52</v>
      </c>
      <c r="D6" s="27"/>
    </row>
    <row r="7" spans="1:12" ht="36" customHeight="1" x14ac:dyDescent="0.2">
      <c r="A7" s="14" t="s">
        <v>53</v>
      </c>
      <c r="B7" s="14" t="s">
        <v>56</v>
      </c>
      <c r="C7" s="15" t="s">
        <v>52</v>
      </c>
      <c r="D7" s="27"/>
    </row>
    <row r="8" spans="1:12" ht="38.25" x14ac:dyDescent="0.2">
      <c r="A8" s="14" t="s">
        <v>57</v>
      </c>
      <c r="B8" s="14" t="s">
        <v>59</v>
      </c>
      <c r="C8" s="15" t="s">
        <v>60</v>
      </c>
      <c r="D8" s="27"/>
    </row>
    <row r="9" spans="1:12" ht="25.5" x14ac:dyDescent="0.2">
      <c r="A9" s="14" t="s">
        <v>61</v>
      </c>
      <c r="B9" s="14" t="s">
        <v>63</v>
      </c>
      <c r="C9" s="15" t="s">
        <v>64</v>
      </c>
      <c r="D9" s="27"/>
      <c r="F9" s="1">
        <f>11.9*17.76+13*14.17+3.7*6.6</f>
        <v>419.97400000000005</v>
      </c>
      <c r="G9" s="1">
        <f>419.98*0.53</f>
        <v>222.58940000000001</v>
      </c>
    </row>
    <row r="10" spans="1:12" ht="24" customHeight="1" x14ac:dyDescent="0.2">
      <c r="A10" s="9" t="s">
        <v>65</v>
      </c>
      <c r="B10" s="9" t="s">
        <v>66</v>
      </c>
      <c r="C10" s="9"/>
      <c r="D10" s="27"/>
    </row>
    <row r="11" spans="1:12" ht="24" customHeight="1" x14ac:dyDescent="0.2">
      <c r="A11" s="14" t="s">
        <v>67</v>
      </c>
      <c r="B11" s="14" t="s">
        <v>69</v>
      </c>
      <c r="C11" s="15" t="s">
        <v>64</v>
      </c>
      <c r="D11" s="27"/>
    </row>
    <row r="12" spans="1:12" ht="24" customHeight="1" x14ac:dyDescent="0.2">
      <c r="A12" s="14" t="s">
        <v>70</v>
      </c>
      <c r="B12" s="14" t="s">
        <v>72</v>
      </c>
      <c r="C12" s="15" t="s">
        <v>64</v>
      </c>
      <c r="D12" s="27" t="s">
        <v>692</v>
      </c>
      <c r="E12" s="1">
        <f>3.5*3.5*1.8</f>
        <v>22.05</v>
      </c>
      <c r="F12" s="1">
        <f>52.16/60</f>
        <v>0.86933333333333329</v>
      </c>
    </row>
    <row r="13" spans="1:12" ht="24" customHeight="1" x14ac:dyDescent="0.2">
      <c r="A13" s="9" t="s">
        <v>73</v>
      </c>
      <c r="B13" s="9" t="s">
        <v>74</v>
      </c>
      <c r="C13" s="9"/>
      <c r="D13" s="27"/>
    </row>
    <row r="14" spans="1:12" ht="24" customHeight="1" x14ac:dyDescent="0.2">
      <c r="A14" s="9" t="s">
        <v>75</v>
      </c>
      <c r="B14" s="9" t="s">
        <v>76</v>
      </c>
      <c r="C14" s="9"/>
      <c r="D14" s="27"/>
    </row>
    <row r="15" spans="1:12" ht="24" customHeight="1" x14ac:dyDescent="0.2">
      <c r="A15" s="14" t="s">
        <v>77</v>
      </c>
      <c r="B15" s="14" t="s">
        <v>79</v>
      </c>
      <c r="C15" s="15" t="s">
        <v>64</v>
      </c>
      <c r="D15" s="27"/>
    </row>
    <row r="16" spans="1:12" ht="36" customHeight="1" x14ac:dyDescent="0.2">
      <c r="A16" s="14" t="s">
        <v>80</v>
      </c>
      <c r="B16" s="14" t="s">
        <v>82</v>
      </c>
      <c r="C16" s="15" t="s">
        <v>52</v>
      </c>
      <c r="D16" s="27"/>
    </row>
    <row r="17" spans="1:4" ht="24" customHeight="1" x14ac:dyDescent="0.2">
      <c r="A17" s="14" t="s">
        <v>83</v>
      </c>
      <c r="B17" s="14" t="s">
        <v>85</v>
      </c>
      <c r="C17" s="15" t="s">
        <v>86</v>
      </c>
      <c r="D17" s="27"/>
    </row>
    <row r="18" spans="1:4" ht="24" customHeight="1" x14ac:dyDescent="0.2">
      <c r="A18" s="14" t="s">
        <v>87</v>
      </c>
      <c r="B18" s="14" t="s">
        <v>89</v>
      </c>
      <c r="C18" s="15" t="s">
        <v>86</v>
      </c>
      <c r="D18" s="27"/>
    </row>
    <row r="19" spans="1:4" ht="36" customHeight="1" x14ac:dyDescent="0.2">
      <c r="A19" s="14" t="s">
        <v>90</v>
      </c>
      <c r="B19" s="14" t="s">
        <v>92</v>
      </c>
      <c r="C19" s="15" t="s">
        <v>52</v>
      </c>
      <c r="D19" s="27"/>
    </row>
    <row r="20" spans="1:4" ht="24" customHeight="1" x14ac:dyDescent="0.2">
      <c r="A20" s="14" t="s">
        <v>93</v>
      </c>
      <c r="B20" s="14" t="s">
        <v>95</v>
      </c>
      <c r="C20" s="15" t="s">
        <v>86</v>
      </c>
      <c r="D20" s="27"/>
    </row>
    <row r="21" spans="1:4" ht="24" customHeight="1" x14ac:dyDescent="0.2">
      <c r="A21" s="14" t="s">
        <v>96</v>
      </c>
      <c r="B21" s="14" t="s">
        <v>98</v>
      </c>
      <c r="C21" s="15" t="s">
        <v>86</v>
      </c>
      <c r="D21" s="27"/>
    </row>
    <row r="22" spans="1:4" ht="24" customHeight="1" x14ac:dyDescent="0.2">
      <c r="A22" s="14" t="s">
        <v>99</v>
      </c>
      <c r="B22" s="14" t="s">
        <v>101</v>
      </c>
      <c r="C22" s="15" t="s">
        <v>86</v>
      </c>
      <c r="D22" s="27"/>
    </row>
    <row r="23" spans="1:4" ht="24" customHeight="1" x14ac:dyDescent="0.2">
      <c r="A23" s="14" t="s">
        <v>102</v>
      </c>
      <c r="B23" s="14" t="s">
        <v>104</v>
      </c>
      <c r="C23" s="15" t="s">
        <v>64</v>
      </c>
      <c r="D23" s="27"/>
    </row>
    <row r="24" spans="1:4" ht="36" customHeight="1" x14ac:dyDescent="0.2">
      <c r="A24" s="14" t="s">
        <v>105</v>
      </c>
      <c r="B24" s="14" t="s">
        <v>107</v>
      </c>
      <c r="C24" s="15" t="s">
        <v>64</v>
      </c>
      <c r="D24" s="27"/>
    </row>
    <row r="25" spans="1:4" ht="24" customHeight="1" x14ac:dyDescent="0.2">
      <c r="A25" s="9" t="s">
        <v>108</v>
      </c>
      <c r="B25" s="9" t="s">
        <v>109</v>
      </c>
      <c r="C25" s="9"/>
      <c r="D25" s="27"/>
    </row>
    <row r="26" spans="1:4" ht="24" customHeight="1" x14ac:dyDescent="0.2">
      <c r="A26" s="9" t="s">
        <v>110</v>
      </c>
      <c r="B26" s="9" t="s">
        <v>111</v>
      </c>
      <c r="C26" s="9"/>
      <c r="D26" s="27"/>
    </row>
    <row r="27" spans="1:4" ht="36" customHeight="1" x14ac:dyDescent="0.2">
      <c r="A27" s="14" t="s">
        <v>112</v>
      </c>
      <c r="B27" s="14" t="s">
        <v>114</v>
      </c>
      <c r="C27" s="15" t="s">
        <v>52</v>
      </c>
      <c r="D27" s="27"/>
    </row>
    <row r="28" spans="1:4" ht="48" customHeight="1" x14ac:dyDescent="0.2">
      <c r="A28" s="14" t="s">
        <v>115</v>
      </c>
      <c r="B28" s="14" t="s">
        <v>117</v>
      </c>
      <c r="C28" s="15" t="s">
        <v>52</v>
      </c>
      <c r="D28" s="27"/>
    </row>
    <row r="29" spans="1:4" ht="36" customHeight="1" x14ac:dyDescent="0.2">
      <c r="A29" s="14" t="s">
        <v>118</v>
      </c>
      <c r="B29" s="14" t="s">
        <v>120</v>
      </c>
      <c r="C29" s="15" t="s">
        <v>52</v>
      </c>
      <c r="D29" s="27"/>
    </row>
    <row r="30" spans="1:4" ht="48" customHeight="1" x14ac:dyDescent="0.2">
      <c r="A30" s="14" t="s">
        <v>121</v>
      </c>
      <c r="B30" s="14" t="s">
        <v>123</v>
      </c>
      <c r="C30" s="15" t="s">
        <v>86</v>
      </c>
      <c r="D30" s="28"/>
    </row>
    <row r="31" spans="1:4" ht="48" customHeight="1" x14ac:dyDescent="0.2">
      <c r="A31" s="14" t="s">
        <v>124</v>
      </c>
      <c r="B31" s="14" t="s">
        <v>126</v>
      </c>
      <c r="C31" s="15" t="s">
        <v>86</v>
      </c>
      <c r="D31" s="27"/>
    </row>
    <row r="32" spans="1:4" ht="36" customHeight="1" x14ac:dyDescent="0.2">
      <c r="A32" s="14" t="s">
        <v>127</v>
      </c>
      <c r="B32" s="14" t="s">
        <v>107</v>
      </c>
      <c r="C32" s="15" t="s">
        <v>64</v>
      </c>
      <c r="D32" s="27"/>
    </row>
    <row r="33" spans="1:11" ht="48" customHeight="1" x14ac:dyDescent="0.2">
      <c r="A33" s="14" t="s">
        <v>128</v>
      </c>
      <c r="B33" s="14" t="s">
        <v>130</v>
      </c>
      <c r="C33" s="15" t="s">
        <v>86</v>
      </c>
      <c r="D33" s="27" t="s">
        <v>693</v>
      </c>
      <c r="E33" s="1">
        <v>179.8</v>
      </c>
    </row>
    <row r="34" spans="1:11" ht="48" customHeight="1" x14ac:dyDescent="0.2">
      <c r="A34" s="14" t="s">
        <v>131</v>
      </c>
      <c r="B34" s="14" t="s">
        <v>133</v>
      </c>
      <c r="C34" s="15" t="s">
        <v>86</v>
      </c>
      <c r="D34" s="27"/>
    </row>
    <row r="35" spans="1:11" ht="48" customHeight="1" x14ac:dyDescent="0.2">
      <c r="A35" s="14" t="s">
        <v>134</v>
      </c>
      <c r="B35" s="14" t="s">
        <v>136</v>
      </c>
      <c r="C35" s="15" t="s">
        <v>86</v>
      </c>
      <c r="D35" s="27"/>
    </row>
    <row r="36" spans="1:11" ht="48" customHeight="1" x14ac:dyDescent="0.2">
      <c r="A36" s="14" t="s">
        <v>137</v>
      </c>
      <c r="B36" s="14" t="s">
        <v>139</v>
      </c>
      <c r="C36" s="15" t="s">
        <v>86</v>
      </c>
      <c r="D36" s="27"/>
    </row>
    <row r="37" spans="1:11" ht="48" customHeight="1" x14ac:dyDescent="0.2">
      <c r="A37" s="14" t="s">
        <v>140</v>
      </c>
      <c r="B37" s="14" t="s">
        <v>142</v>
      </c>
      <c r="C37" s="15" t="s">
        <v>86</v>
      </c>
      <c r="D37" s="27"/>
    </row>
    <row r="38" spans="1:11" ht="48" customHeight="1" x14ac:dyDescent="0.2">
      <c r="A38" s="14" t="s">
        <v>143</v>
      </c>
      <c r="B38" s="14" t="s">
        <v>145</v>
      </c>
      <c r="C38" s="15" t="s">
        <v>86</v>
      </c>
      <c r="D38" s="28"/>
    </row>
    <row r="39" spans="1:11" ht="24" customHeight="1" x14ac:dyDescent="0.2">
      <c r="A39" s="14" t="s">
        <v>146</v>
      </c>
      <c r="B39" s="14" t="s">
        <v>104</v>
      </c>
      <c r="C39" s="15" t="s">
        <v>64</v>
      </c>
      <c r="D39" s="27"/>
    </row>
    <row r="40" spans="1:11" ht="25.5" x14ac:dyDescent="0.2">
      <c r="A40" s="14" t="s">
        <v>147</v>
      </c>
      <c r="B40" s="14" t="s">
        <v>149</v>
      </c>
      <c r="C40" s="15" t="s">
        <v>60</v>
      </c>
      <c r="D40" s="30"/>
      <c r="G40" s="1">
        <f>1.8+1.2+2.2*2+1.3+0.9+3.1+3.95+1.2+1.15+ 2.75+ 2.1+ 1*2+ 1.3+2.2+2+2.8+1.2+1.1+1+1.6+ 1.5+ 1.15+ 1*3+ 2.25+2.55+1.5+ 4*2+ 3.4+2.1+3+ 2.6+1.3+1.2+5.17+2.92+2.8</f>
        <v>83.49</v>
      </c>
    </row>
    <row r="41" spans="1:11" ht="25.5" x14ac:dyDescent="0.2">
      <c r="A41" s="14" t="s">
        <v>150</v>
      </c>
      <c r="B41" s="14" t="s">
        <v>152</v>
      </c>
      <c r="C41" s="15" t="s">
        <v>60</v>
      </c>
      <c r="D41" s="30"/>
      <c r="F41" s="1">
        <f>0.9*3+3.1+3.95+1.15+1+0.95+1*2+ 1.3+2.2+2+1.1+1.6+1.5+1*3+ 2.25+1.3+4+2.2+2.3+2.1+3+2.6+5.17+2.92+2.8</f>
        <v>58.190000000000005</v>
      </c>
      <c r="G41" s="1">
        <f>G40-E40</f>
        <v>83.49</v>
      </c>
      <c r="H41" s="1">
        <f>G41+F41-E41</f>
        <v>141.68</v>
      </c>
    </row>
    <row r="42" spans="1:11" ht="48" customHeight="1" x14ac:dyDescent="0.2">
      <c r="A42" s="14" t="s">
        <v>153</v>
      </c>
      <c r="B42" s="14" t="s">
        <v>155</v>
      </c>
      <c r="C42" s="15" t="s">
        <v>52</v>
      </c>
      <c r="D42" s="27"/>
    </row>
    <row r="43" spans="1:11" ht="24" customHeight="1" x14ac:dyDescent="0.2">
      <c r="A43" s="9" t="s">
        <v>156</v>
      </c>
      <c r="B43" s="9" t="s">
        <v>157</v>
      </c>
      <c r="C43" s="9"/>
      <c r="D43" s="27"/>
    </row>
    <row r="44" spans="1:11" ht="24" customHeight="1" x14ac:dyDescent="0.2">
      <c r="A44" s="9" t="s">
        <v>158</v>
      </c>
      <c r="B44" s="9" t="s">
        <v>159</v>
      </c>
      <c r="C44" s="9"/>
      <c r="D44" s="27"/>
    </row>
    <row r="45" spans="1:11" ht="38.25" x14ac:dyDescent="0.2">
      <c r="A45" s="14" t="s">
        <v>160</v>
      </c>
      <c r="B45" s="14" t="s">
        <v>162</v>
      </c>
      <c r="C45" s="15" t="s">
        <v>52</v>
      </c>
      <c r="D45" s="27"/>
    </row>
    <row r="46" spans="1:11" ht="24" customHeight="1" x14ac:dyDescent="0.2">
      <c r="A46" s="9" t="s">
        <v>163</v>
      </c>
      <c r="B46" s="9" t="s">
        <v>164</v>
      </c>
      <c r="C46" s="9"/>
      <c r="D46" s="27"/>
    </row>
    <row r="47" spans="1:11" ht="51" x14ac:dyDescent="0.2">
      <c r="A47" s="14" t="s">
        <v>165</v>
      </c>
      <c r="B47" s="14" t="s">
        <v>167</v>
      </c>
      <c r="C47" s="15" t="s">
        <v>52</v>
      </c>
      <c r="D47" s="31"/>
      <c r="F47" s="1">
        <f>(1.6+2.67+1.54+2.8+0.35+4.23+3.87+2.2+2.17+ 2.6+ 2.2+1.3+2.24*2+2.97+3.95+4.65+2.52+2.8+2.75+1.5+3.65+2.1+4.5+3.9+ 1.47+ 3.1+ 4.9+2+2.27+2.23+5.1+0.66+2.23+1.96+0.9+1.62+4.62+2.4+ 3.65+ 2.2+ 3.43+2.25+2.55+1.43+1.5+4+2.52+1.46+1.45+4+3.4*2+ 2.5+1.54+1.44+ 3.9+ 2.08+1.5+1.85+3*2+ 2.95+2.85+5.17*2+ 2.92+2.8)*2.85</f>
        <v>520.60950000000003</v>
      </c>
      <c r="G47" s="1">
        <f>2.8*0.8</f>
        <v>2.2399999999999998</v>
      </c>
      <c r="H47" s="1">
        <f>G47+F47</f>
        <v>522.84950000000003</v>
      </c>
      <c r="I47" s="1">
        <f>0.88*2.2+0.9*2.2+ 0.85*0.65+ 0.7*1+ 1*2.2+ 0.67*0.7+ 1*2.2*2+ 0.67*0.7+ 0.68*1+ 2.5*0.68+ 0.62*0.98 + 0.85*0.68+ 0.63*1+ 0.85*2.2+ 0.76*1+ 1.06*2.2+ 0.85*0.7+ 0.95*0.7+ 1.15*2.2+0.7*0.65+ 0.65*0.7+ 1.72*1.7+ 1.87*1.7+ 1.3*1.3+ 0.65*0.7+ 0.9*2.2*2+ 1.26*1.26*2+ 0.88*2.2+ 0.63*0.7+ 0.62*0.7+1.25*1.3+ 1.5*2.2+ 1.22*1.3+ 1.27*1.3+ 0.95*2.26+ 0.87*2.2+ 1.55*0.68+ 1.7*1.3+ 0.9*2.2+ 1.22*1.3+ 1.86*2.2+ 1.1*0.85+ 0.68*0.85+ 0.68*0.7+ 0.85*0.7+ 0.98*2.2+ 1.8*1.7+ 1.86*1.7+ 1.46*2.2+ 1.89*1.65+ 1.85*1.65</f>
        <v>88.248300000000015</v>
      </c>
      <c r="J47" s="1">
        <f>1.45*105</f>
        <v>152.25</v>
      </c>
      <c r="K47" s="1">
        <f>(3.2*2+3.4*2)*2.2</f>
        <v>29.04</v>
      </c>
    </row>
    <row r="48" spans="1:11" ht="36" customHeight="1" x14ac:dyDescent="0.2">
      <c r="A48" s="14" t="s">
        <v>168</v>
      </c>
      <c r="B48" s="14" t="s">
        <v>170</v>
      </c>
      <c r="C48" s="15" t="s">
        <v>52</v>
      </c>
      <c r="D48" s="27"/>
    </row>
    <row r="49" spans="1:7" ht="72" customHeight="1" x14ac:dyDescent="0.2">
      <c r="A49" s="14" t="s">
        <v>171</v>
      </c>
      <c r="B49" s="14" t="s">
        <v>174</v>
      </c>
      <c r="C49" s="15" t="s">
        <v>60</v>
      </c>
      <c r="D49" s="27" t="s">
        <v>694</v>
      </c>
      <c r="E49" s="1">
        <v>90.77</v>
      </c>
    </row>
    <row r="50" spans="1:7" ht="24" customHeight="1" x14ac:dyDescent="0.2">
      <c r="A50" s="9" t="s">
        <v>175</v>
      </c>
      <c r="B50" s="9" t="s">
        <v>176</v>
      </c>
      <c r="C50" s="9"/>
      <c r="D50" s="27"/>
    </row>
    <row r="51" spans="1:7" ht="24" customHeight="1" x14ac:dyDescent="0.2">
      <c r="A51" s="9" t="s">
        <v>177</v>
      </c>
      <c r="B51" s="9" t="s">
        <v>178</v>
      </c>
      <c r="C51" s="9"/>
      <c r="D51" s="27"/>
    </row>
    <row r="52" spans="1:7" ht="60" customHeight="1" x14ac:dyDescent="0.2">
      <c r="A52" s="14" t="s">
        <v>179</v>
      </c>
      <c r="B52" s="14" t="s">
        <v>181</v>
      </c>
      <c r="C52" s="15" t="s">
        <v>182</v>
      </c>
      <c r="D52" s="27"/>
    </row>
    <row r="53" spans="1:7" ht="24" customHeight="1" x14ac:dyDescent="0.2">
      <c r="A53" s="9" t="s">
        <v>183</v>
      </c>
      <c r="B53" s="9" t="s">
        <v>184</v>
      </c>
      <c r="C53" s="9"/>
      <c r="D53" s="27"/>
    </row>
    <row r="54" spans="1:7" ht="36" customHeight="1" x14ac:dyDescent="0.2">
      <c r="A54" s="14" t="s">
        <v>185</v>
      </c>
      <c r="B54" s="14" t="s">
        <v>187</v>
      </c>
      <c r="C54" s="15" t="s">
        <v>52</v>
      </c>
      <c r="D54" s="27"/>
    </row>
    <row r="55" spans="1:7" ht="24" customHeight="1" x14ac:dyDescent="0.2">
      <c r="A55" s="9" t="s">
        <v>188</v>
      </c>
      <c r="B55" s="9" t="s">
        <v>189</v>
      </c>
      <c r="C55" s="9"/>
      <c r="D55" s="27"/>
    </row>
    <row r="56" spans="1:7" ht="48" customHeight="1" x14ac:dyDescent="0.2">
      <c r="A56" s="14" t="s">
        <v>190</v>
      </c>
      <c r="B56" s="14" t="s">
        <v>192</v>
      </c>
      <c r="C56" s="15" t="s">
        <v>52</v>
      </c>
      <c r="D56" s="27"/>
    </row>
    <row r="57" spans="1:7" ht="48" customHeight="1" x14ac:dyDescent="0.2">
      <c r="A57" s="14" t="s">
        <v>193</v>
      </c>
      <c r="B57" s="14" t="s">
        <v>195</v>
      </c>
      <c r="C57" s="15" t="s">
        <v>52</v>
      </c>
      <c r="D57" s="27"/>
    </row>
    <row r="58" spans="1:7" ht="24" customHeight="1" x14ac:dyDescent="0.2">
      <c r="A58" s="9" t="s">
        <v>196</v>
      </c>
      <c r="B58" s="9" t="s">
        <v>197</v>
      </c>
      <c r="C58" s="9"/>
      <c r="D58" s="27"/>
    </row>
    <row r="59" spans="1:7" ht="36" customHeight="1" x14ac:dyDescent="0.2">
      <c r="A59" s="14" t="s">
        <v>198</v>
      </c>
      <c r="B59" s="14" t="s">
        <v>200</v>
      </c>
      <c r="C59" s="15" t="s">
        <v>52</v>
      </c>
      <c r="D59" s="27"/>
    </row>
    <row r="60" spans="1:7" ht="48" customHeight="1" x14ac:dyDescent="0.2">
      <c r="A60" s="14" t="s">
        <v>201</v>
      </c>
      <c r="B60" s="14" t="s">
        <v>203</v>
      </c>
      <c r="C60" s="15" t="s">
        <v>60</v>
      </c>
      <c r="D60" s="27"/>
    </row>
    <row r="61" spans="1:7" ht="36" customHeight="1" x14ac:dyDescent="0.2">
      <c r="A61" s="14" t="s">
        <v>204</v>
      </c>
      <c r="B61" s="14" t="s">
        <v>206</v>
      </c>
      <c r="C61" s="15" t="s">
        <v>60</v>
      </c>
      <c r="D61" s="27"/>
    </row>
    <row r="62" spans="1:7" ht="48" customHeight="1" x14ac:dyDescent="0.2">
      <c r="A62" s="14" t="s">
        <v>207</v>
      </c>
      <c r="B62" s="14" t="s">
        <v>209</v>
      </c>
      <c r="C62" s="15" t="s">
        <v>52</v>
      </c>
      <c r="D62" s="27"/>
    </row>
    <row r="63" spans="1:7" ht="24" customHeight="1" x14ac:dyDescent="0.2">
      <c r="A63" s="9" t="s">
        <v>210</v>
      </c>
      <c r="B63" s="9" t="s">
        <v>211</v>
      </c>
      <c r="C63" s="9"/>
      <c r="D63" s="27"/>
    </row>
    <row r="64" spans="1:7" ht="36" customHeight="1" x14ac:dyDescent="0.2">
      <c r="A64" s="14" t="s">
        <v>212</v>
      </c>
      <c r="B64" s="14" t="s">
        <v>214</v>
      </c>
      <c r="C64" s="15" t="s">
        <v>52</v>
      </c>
      <c r="D64" s="27"/>
      <c r="G64" s="1">
        <f>5*0.4</f>
        <v>2</v>
      </c>
    </row>
    <row r="65" spans="1:9" ht="42" customHeight="1" x14ac:dyDescent="0.2">
      <c r="A65" s="14" t="s">
        <v>215</v>
      </c>
      <c r="B65" s="14" t="s">
        <v>217</v>
      </c>
      <c r="C65" s="15" t="s">
        <v>52</v>
      </c>
      <c r="D65" s="28"/>
      <c r="F65" s="1">
        <f>35.38*2+1.17+35.38-2.78+19.52*2+19.52-2.56-3.37+8.55+11.9*5+2.21+2.18+4.54+1.61+13.06*3+4.67+3.46+2.25</f>
        <v>285.31</v>
      </c>
      <c r="G65" s="1">
        <f>F65*(0.15+0.3+0.3)</f>
        <v>213.98250000000002</v>
      </c>
    </row>
    <row r="66" spans="1:9" ht="24" customHeight="1" x14ac:dyDescent="0.2">
      <c r="A66" s="9" t="s">
        <v>218</v>
      </c>
      <c r="B66" s="9" t="s">
        <v>219</v>
      </c>
      <c r="C66" s="9"/>
      <c r="D66" s="27"/>
      <c r="F66" s="1" t="s">
        <v>582</v>
      </c>
      <c r="G66" s="1" t="s">
        <v>583</v>
      </c>
    </row>
    <row r="67" spans="1:9" ht="48" customHeight="1" x14ac:dyDescent="0.2">
      <c r="A67" s="14" t="s">
        <v>220</v>
      </c>
      <c r="B67" s="14" t="s">
        <v>222</v>
      </c>
      <c r="C67" s="15" t="s">
        <v>52</v>
      </c>
      <c r="F67" s="1">
        <v>434.6</v>
      </c>
      <c r="G67" s="1">
        <f>E47</f>
        <v>0</v>
      </c>
      <c r="H67" s="1">
        <f>(F67)*2+G67</f>
        <v>869.2</v>
      </c>
      <c r="I67" s="1">
        <f>F67*2</f>
        <v>869.2</v>
      </c>
    </row>
    <row r="68" spans="1:9" ht="48" customHeight="1" x14ac:dyDescent="0.2">
      <c r="A68" s="14" t="s">
        <v>223</v>
      </c>
      <c r="B68" s="14" t="s">
        <v>225</v>
      </c>
      <c r="C68" s="15" t="s">
        <v>52</v>
      </c>
      <c r="D68" s="28"/>
    </row>
    <row r="69" spans="1:9" ht="48" customHeight="1" x14ac:dyDescent="0.2">
      <c r="A69" s="14" t="s">
        <v>226</v>
      </c>
      <c r="B69" s="14" t="s">
        <v>228</v>
      </c>
      <c r="C69" s="15" t="s">
        <v>52</v>
      </c>
      <c r="D69" s="27"/>
    </row>
    <row r="70" spans="1:9" ht="60" customHeight="1" x14ac:dyDescent="0.2">
      <c r="A70" s="14" t="s">
        <v>229</v>
      </c>
      <c r="B70" s="14" t="s">
        <v>231</v>
      </c>
      <c r="C70" s="15" t="s">
        <v>52</v>
      </c>
      <c r="D70" s="27"/>
    </row>
    <row r="71" spans="1:9" ht="60" customHeight="1" x14ac:dyDescent="0.2">
      <c r="A71" s="14" t="s">
        <v>232</v>
      </c>
      <c r="B71" s="14" t="s">
        <v>234</v>
      </c>
      <c r="C71" s="15" t="s">
        <v>52</v>
      </c>
      <c r="D71" s="28"/>
      <c r="F71" s="1">
        <f>869.2-470.96</f>
        <v>398.24000000000007</v>
      </c>
    </row>
    <row r="72" spans="1:9" ht="48" customHeight="1" x14ac:dyDescent="0.2">
      <c r="A72" s="14" t="s">
        <v>235</v>
      </c>
      <c r="B72" s="14" t="s">
        <v>237</v>
      </c>
      <c r="C72" s="15" t="s">
        <v>52</v>
      </c>
      <c r="D72" s="27"/>
    </row>
    <row r="73" spans="1:9" ht="63.75" x14ac:dyDescent="0.2">
      <c r="A73" s="14" t="s">
        <v>238</v>
      </c>
      <c r="B73" s="14" t="s">
        <v>240</v>
      </c>
      <c r="C73" s="15" t="s">
        <v>52</v>
      </c>
      <c r="D73" s="28"/>
    </row>
    <row r="74" spans="1:9" ht="63.75" x14ac:dyDescent="0.2">
      <c r="A74" s="14" t="s">
        <v>238</v>
      </c>
      <c r="B74" s="14" t="s">
        <v>240</v>
      </c>
      <c r="C74" s="15" t="s">
        <v>52</v>
      </c>
      <c r="D74" s="27"/>
    </row>
    <row r="75" spans="1:9" ht="51" x14ac:dyDescent="0.2">
      <c r="A75" s="14" t="s">
        <v>241</v>
      </c>
      <c r="B75" s="14" t="s">
        <v>243</v>
      </c>
      <c r="C75" s="15" t="s">
        <v>52</v>
      </c>
      <c r="D75" s="28"/>
      <c r="F75" s="1">
        <f>(10.4+2.6+2.05+2.55+2.15+6.95+4.62+3.92+2+3.55+2.75+1.95+2.25+1.9+2.35+ 1.9*2+ 2.38*2+ 2.6+3.85+3.1+3.15+3.1+6.5+2.2+4.15+2.1+ 2.2)*2.61</f>
        <v>244.035</v>
      </c>
      <c r="G75" s="1">
        <f>0.6*0.6*20 + 0.9*2.1+ 0.75*2.1*2+ 0.8*2.1*6 + 1*0.6*2</f>
        <v>23.52</v>
      </c>
    </row>
    <row r="76" spans="1:9" ht="24" customHeight="1" x14ac:dyDescent="0.2">
      <c r="A76" s="9" t="s">
        <v>244</v>
      </c>
      <c r="B76" s="9" t="s">
        <v>245</v>
      </c>
      <c r="C76" s="9"/>
      <c r="D76" s="27"/>
    </row>
    <row r="77" spans="1:9" ht="36" customHeight="1" x14ac:dyDescent="0.2">
      <c r="A77" s="14" t="s">
        <v>246</v>
      </c>
      <c r="B77" s="14" t="s">
        <v>248</v>
      </c>
      <c r="C77" s="15" t="s">
        <v>52</v>
      </c>
      <c r="D77" s="27"/>
    </row>
    <row r="78" spans="1:9" ht="36" customHeight="1" x14ac:dyDescent="0.2">
      <c r="A78" s="14" t="s">
        <v>249</v>
      </c>
      <c r="B78" s="14" t="s">
        <v>251</v>
      </c>
      <c r="C78" s="15" t="s">
        <v>52</v>
      </c>
      <c r="D78" s="27"/>
    </row>
    <row r="79" spans="1:9" x14ac:dyDescent="0.2">
      <c r="A79" s="14" t="s">
        <v>252</v>
      </c>
      <c r="B79" s="14" t="s">
        <v>254</v>
      </c>
      <c r="C79" s="15" t="s">
        <v>52</v>
      </c>
      <c r="D79" s="28"/>
    </row>
    <row r="80" spans="1:9" ht="24" customHeight="1" x14ac:dyDescent="0.2">
      <c r="A80" s="14" t="s">
        <v>255</v>
      </c>
      <c r="B80" s="14" t="s">
        <v>257</v>
      </c>
      <c r="C80" s="15" t="s">
        <v>60</v>
      </c>
      <c r="D80" s="27"/>
    </row>
    <row r="81" spans="1:5" ht="36" customHeight="1" x14ac:dyDescent="0.2">
      <c r="A81" s="14" t="s">
        <v>258</v>
      </c>
      <c r="B81" s="14" t="s">
        <v>260</v>
      </c>
      <c r="C81" s="15" t="s">
        <v>52</v>
      </c>
      <c r="D81" s="27" t="s">
        <v>695</v>
      </c>
      <c r="E81" s="1">
        <f>3.5*3.5</f>
        <v>12.25</v>
      </c>
    </row>
    <row r="82" spans="1:5" ht="36" customHeight="1" x14ac:dyDescent="0.2">
      <c r="A82" s="14" t="s">
        <v>261</v>
      </c>
      <c r="B82" s="14" t="s">
        <v>263</v>
      </c>
      <c r="C82" s="15" t="s">
        <v>64</v>
      </c>
      <c r="D82" s="27"/>
    </row>
    <row r="83" spans="1:5" ht="36" customHeight="1" x14ac:dyDescent="0.2">
      <c r="A83" s="14" t="s">
        <v>264</v>
      </c>
      <c r="B83" s="14" t="s">
        <v>266</v>
      </c>
      <c r="C83" s="15" t="s">
        <v>52</v>
      </c>
      <c r="D83" s="27"/>
    </row>
    <row r="84" spans="1:5" ht="25.5" x14ac:dyDescent="0.2">
      <c r="A84" s="14" t="s">
        <v>267</v>
      </c>
      <c r="B84" s="14" t="s">
        <v>269</v>
      </c>
      <c r="C84" s="15" t="s">
        <v>52</v>
      </c>
      <c r="D84" s="28"/>
    </row>
    <row r="85" spans="1:5" ht="24" customHeight="1" x14ac:dyDescent="0.2">
      <c r="A85" s="14" t="s">
        <v>270</v>
      </c>
      <c r="B85" s="14" t="s">
        <v>272</v>
      </c>
      <c r="C85" s="15" t="s">
        <v>60</v>
      </c>
      <c r="D85" s="27"/>
    </row>
    <row r="86" spans="1:5" ht="24" customHeight="1" x14ac:dyDescent="0.2">
      <c r="A86" s="14" t="s">
        <v>273</v>
      </c>
      <c r="B86" s="14" t="s">
        <v>275</v>
      </c>
      <c r="C86" s="15" t="s">
        <v>52</v>
      </c>
      <c r="D86" s="27"/>
    </row>
    <row r="87" spans="1:5" ht="24" customHeight="1" x14ac:dyDescent="0.2">
      <c r="A87" s="9" t="s">
        <v>276</v>
      </c>
      <c r="B87" s="9" t="s">
        <v>277</v>
      </c>
      <c r="C87" s="9"/>
      <c r="D87" s="27"/>
    </row>
    <row r="88" spans="1:5" ht="24" customHeight="1" x14ac:dyDescent="0.2">
      <c r="A88" s="14" t="s">
        <v>278</v>
      </c>
      <c r="B88" s="14" t="s">
        <v>280</v>
      </c>
      <c r="C88" s="15" t="s">
        <v>60</v>
      </c>
      <c r="D88" s="27"/>
    </row>
    <row r="89" spans="1:5" ht="24" customHeight="1" x14ac:dyDescent="0.2">
      <c r="A89" s="14" t="s">
        <v>281</v>
      </c>
      <c r="B89" s="14" t="s">
        <v>283</v>
      </c>
      <c r="C89" s="15" t="s">
        <v>60</v>
      </c>
      <c r="D89" s="27"/>
    </row>
    <row r="90" spans="1:5" ht="36" customHeight="1" x14ac:dyDescent="0.2">
      <c r="A90" s="14" t="s">
        <v>284</v>
      </c>
      <c r="B90" s="14" t="s">
        <v>286</v>
      </c>
      <c r="C90" s="15" t="s">
        <v>60</v>
      </c>
      <c r="D90" s="27"/>
    </row>
    <row r="91" spans="1:5" ht="24" customHeight="1" x14ac:dyDescent="0.2">
      <c r="A91" s="9" t="s">
        <v>287</v>
      </c>
      <c r="B91" s="9" t="s">
        <v>288</v>
      </c>
      <c r="C91" s="9"/>
      <c r="D91" s="27"/>
    </row>
    <row r="92" spans="1:5" ht="24" customHeight="1" x14ac:dyDescent="0.2">
      <c r="A92" s="14" t="s">
        <v>289</v>
      </c>
      <c r="B92" s="14" t="s">
        <v>291</v>
      </c>
      <c r="C92" s="15" t="s">
        <v>52</v>
      </c>
      <c r="D92" s="27"/>
    </row>
    <row r="93" spans="1:5" ht="24" customHeight="1" x14ac:dyDescent="0.2">
      <c r="A93" s="14" t="s">
        <v>292</v>
      </c>
      <c r="B93" s="14" t="s">
        <v>294</v>
      </c>
      <c r="C93" s="15" t="s">
        <v>52</v>
      </c>
      <c r="D93" s="27"/>
    </row>
    <row r="94" spans="1:5" ht="24" customHeight="1" x14ac:dyDescent="0.2">
      <c r="A94" s="14" t="s">
        <v>295</v>
      </c>
      <c r="B94" s="14" t="s">
        <v>297</v>
      </c>
      <c r="C94" s="15" t="s">
        <v>52</v>
      </c>
      <c r="D94" s="27" t="s">
        <v>696</v>
      </c>
      <c r="E94" s="1">
        <f>'[1]BM 07'!F105</f>
        <v>286.27</v>
      </c>
    </row>
    <row r="95" spans="1:5" ht="24" customHeight="1" x14ac:dyDescent="0.2">
      <c r="A95" s="14" t="s">
        <v>298</v>
      </c>
      <c r="B95" s="14" t="s">
        <v>300</v>
      </c>
      <c r="C95" s="15" t="s">
        <v>52</v>
      </c>
      <c r="D95" s="27"/>
    </row>
    <row r="96" spans="1:5" ht="24" customHeight="1" x14ac:dyDescent="0.2">
      <c r="A96" s="14" t="s">
        <v>301</v>
      </c>
      <c r="B96" s="14" t="s">
        <v>303</v>
      </c>
      <c r="C96" s="15" t="s">
        <v>52</v>
      </c>
      <c r="D96" s="27"/>
    </row>
    <row r="97" spans="1:6" ht="48" customHeight="1" x14ac:dyDescent="0.2">
      <c r="A97" s="14" t="s">
        <v>304</v>
      </c>
      <c r="B97" s="14" t="s">
        <v>306</v>
      </c>
      <c r="C97" s="15" t="s">
        <v>52</v>
      </c>
      <c r="D97" s="27"/>
    </row>
    <row r="98" spans="1:6" ht="24" customHeight="1" x14ac:dyDescent="0.2">
      <c r="A98" s="9" t="s">
        <v>307</v>
      </c>
      <c r="B98" s="9" t="s">
        <v>308</v>
      </c>
      <c r="C98" s="9"/>
      <c r="D98" s="27"/>
    </row>
    <row r="99" spans="1:6" ht="25.5" x14ac:dyDescent="0.2">
      <c r="A99" s="14" t="s">
        <v>309</v>
      </c>
      <c r="B99" s="14" t="s">
        <v>311</v>
      </c>
      <c r="C99" s="15" t="s">
        <v>182</v>
      </c>
      <c r="D99" s="27"/>
    </row>
    <row r="100" spans="1:6" ht="25.5" x14ac:dyDescent="0.2">
      <c r="A100" s="14" t="s">
        <v>312</v>
      </c>
      <c r="B100" s="14" t="s">
        <v>314</v>
      </c>
      <c r="C100" s="15" t="s">
        <v>182</v>
      </c>
      <c r="D100" s="27"/>
      <c r="F100" s="1">
        <f>14*4+1</f>
        <v>57</v>
      </c>
    </row>
    <row r="101" spans="1:6" ht="24" customHeight="1" x14ac:dyDescent="0.2">
      <c r="A101" s="14" t="s">
        <v>315</v>
      </c>
      <c r="B101" s="14" t="s">
        <v>317</v>
      </c>
      <c r="C101" s="15" t="s">
        <v>182</v>
      </c>
      <c r="D101" s="27"/>
    </row>
    <row r="102" spans="1:6" ht="36" customHeight="1" x14ac:dyDescent="0.2">
      <c r="A102" s="14" t="s">
        <v>318</v>
      </c>
      <c r="B102" s="14" t="s">
        <v>320</v>
      </c>
      <c r="C102" s="15" t="s">
        <v>182</v>
      </c>
      <c r="D102" s="27"/>
    </row>
    <row r="103" spans="1:6" ht="36" customHeight="1" x14ac:dyDescent="0.2">
      <c r="A103" s="14" t="s">
        <v>321</v>
      </c>
      <c r="B103" s="14" t="s">
        <v>323</v>
      </c>
      <c r="C103" s="15" t="s">
        <v>182</v>
      </c>
      <c r="D103" s="27"/>
      <c r="F103" s="1">
        <f>18*4</f>
        <v>72</v>
      </c>
    </row>
    <row r="104" spans="1:6" ht="36" customHeight="1" x14ac:dyDescent="0.2">
      <c r="A104" s="14" t="s">
        <v>324</v>
      </c>
      <c r="B104" s="14" t="s">
        <v>326</v>
      </c>
      <c r="C104" s="15" t="s">
        <v>182</v>
      </c>
      <c r="D104" s="27"/>
    </row>
    <row r="105" spans="1:6" ht="36" customHeight="1" x14ac:dyDescent="0.2">
      <c r="A105" s="14" t="s">
        <v>327</v>
      </c>
      <c r="B105" s="14" t="s">
        <v>329</v>
      </c>
      <c r="C105" s="15" t="s">
        <v>182</v>
      </c>
      <c r="D105" s="27"/>
    </row>
    <row r="106" spans="1:6" ht="36" customHeight="1" x14ac:dyDescent="0.2">
      <c r="A106" s="14" t="s">
        <v>330</v>
      </c>
      <c r="B106" s="14" t="s">
        <v>332</v>
      </c>
      <c r="C106" s="15" t="s">
        <v>182</v>
      </c>
      <c r="D106" s="27"/>
    </row>
    <row r="107" spans="1:6" ht="36" customHeight="1" x14ac:dyDescent="0.2">
      <c r="A107" s="14" t="s">
        <v>333</v>
      </c>
      <c r="B107" s="14" t="s">
        <v>335</v>
      </c>
      <c r="C107" s="15" t="s">
        <v>182</v>
      </c>
      <c r="D107" s="27"/>
    </row>
    <row r="108" spans="1:6" ht="48" customHeight="1" x14ac:dyDescent="0.2">
      <c r="A108" s="14" t="s">
        <v>336</v>
      </c>
      <c r="B108" s="14" t="s">
        <v>338</v>
      </c>
      <c r="C108" s="15" t="s">
        <v>182</v>
      </c>
      <c r="D108" s="27"/>
    </row>
    <row r="109" spans="1:6" ht="36" customHeight="1" x14ac:dyDescent="0.2">
      <c r="A109" s="14" t="s">
        <v>339</v>
      </c>
      <c r="B109" s="14" t="s">
        <v>341</v>
      </c>
      <c r="C109" s="15" t="s">
        <v>60</v>
      </c>
      <c r="D109" s="27"/>
    </row>
    <row r="110" spans="1:6" ht="36" customHeight="1" x14ac:dyDescent="0.2">
      <c r="A110" s="14" t="s">
        <v>342</v>
      </c>
      <c r="B110" s="14" t="s">
        <v>344</v>
      </c>
      <c r="C110" s="15" t="s">
        <v>60</v>
      </c>
      <c r="D110" s="27"/>
    </row>
    <row r="111" spans="1:6" ht="36" customHeight="1" x14ac:dyDescent="0.2">
      <c r="A111" s="14" t="s">
        <v>345</v>
      </c>
      <c r="B111" s="14" t="s">
        <v>347</v>
      </c>
      <c r="C111" s="15" t="s">
        <v>60</v>
      </c>
      <c r="D111" s="27"/>
    </row>
    <row r="112" spans="1:6" ht="36" customHeight="1" x14ac:dyDescent="0.2">
      <c r="A112" s="14" t="s">
        <v>348</v>
      </c>
      <c r="B112" s="14" t="s">
        <v>350</v>
      </c>
      <c r="C112" s="15" t="s">
        <v>60</v>
      </c>
      <c r="D112" s="27"/>
    </row>
    <row r="113" spans="1:4" ht="36" customHeight="1" x14ac:dyDescent="0.2">
      <c r="A113" s="14" t="s">
        <v>351</v>
      </c>
      <c r="B113" s="14" t="s">
        <v>353</v>
      </c>
      <c r="C113" s="15" t="s">
        <v>60</v>
      </c>
      <c r="D113" s="27"/>
    </row>
    <row r="114" spans="1:4" ht="36" customHeight="1" x14ac:dyDescent="0.2">
      <c r="A114" s="14" t="s">
        <v>354</v>
      </c>
      <c r="B114" s="14" t="s">
        <v>356</v>
      </c>
      <c r="C114" s="15" t="s">
        <v>60</v>
      </c>
      <c r="D114" s="28"/>
    </row>
    <row r="115" spans="1:4" ht="36" customHeight="1" x14ac:dyDescent="0.2">
      <c r="A115" s="14" t="s">
        <v>357</v>
      </c>
      <c r="B115" s="14" t="s">
        <v>359</v>
      </c>
      <c r="C115" s="15" t="s">
        <v>60</v>
      </c>
      <c r="D115" s="28"/>
    </row>
    <row r="116" spans="1:4" ht="36" customHeight="1" x14ac:dyDescent="0.2">
      <c r="A116" s="14" t="s">
        <v>360</v>
      </c>
      <c r="B116" s="14" t="s">
        <v>362</v>
      </c>
      <c r="C116" s="15" t="s">
        <v>60</v>
      </c>
      <c r="D116" s="28"/>
    </row>
    <row r="117" spans="1:4" ht="36" customHeight="1" x14ac:dyDescent="0.2">
      <c r="A117" s="14" t="s">
        <v>363</v>
      </c>
      <c r="B117" s="14" t="s">
        <v>365</v>
      </c>
      <c r="C117" s="15" t="s">
        <v>60</v>
      </c>
      <c r="D117" s="27"/>
    </row>
    <row r="118" spans="1:4" ht="36" customHeight="1" x14ac:dyDescent="0.2">
      <c r="A118" s="14" t="s">
        <v>366</v>
      </c>
      <c r="B118" s="14" t="s">
        <v>368</v>
      </c>
      <c r="C118" s="15" t="s">
        <v>60</v>
      </c>
      <c r="D118" s="27"/>
    </row>
    <row r="119" spans="1:4" ht="36" customHeight="1" x14ac:dyDescent="0.2">
      <c r="A119" s="14" t="s">
        <v>369</v>
      </c>
      <c r="B119" s="14" t="s">
        <v>371</v>
      </c>
      <c r="C119" s="15" t="s">
        <v>60</v>
      </c>
      <c r="D119" s="27"/>
    </row>
    <row r="120" spans="1:4" ht="36" customHeight="1" x14ac:dyDescent="0.2">
      <c r="A120" s="14" t="s">
        <v>372</v>
      </c>
      <c r="B120" s="14" t="s">
        <v>374</v>
      </c>
      <c r="C120" s="15" t="s">
        <v>60</v>
      </c>
      <c r="D120" s="27"/>
    </row>
    <row r="121" spans="1:4" ht="36" customHeight="1" x14ac:dyDescent="0.2">
      <c r="A121" s="14" t="s">
        <v>375</v>
      </c>
      <c r="B121" s="14" t="s">
        <v>377</v>
      </c>
      <c r="C121" s="15" t="s">
        <v>60</v>
      </c>
      <c r="D121" s="27"/>
    </row>
    <row r="122" spans="1:4" ht="36" customHeight="1" x14ac:dyDescent="0.2">
      <c r="A122" s="14" t="s">
        <v>378</v>
      </c>
      <c r="B122" s="14" t="s">
        <v>380</v>
      </c>
      <c r="C122" s="15" t="s">
        <v>60</v>
      </c>
      <c r="D122" s="27"/>
    </row>
    <row r="123" spans="1:4" ht="36" customHeight="1" x14ac:dyDescent="0.2">
      <c r="A123" s="14" t="s">
        <v>381</v>
      </c>
      <c r="B123" s="14" t="s">
        <v>383</v>
      </c>
      <c r="C123" s="15" t="s">
        <v>60</v>
      </c>
      <c r="D123" s="27"/>
    </row>
    <row r="124" spans="1:4" ht="36" customHeight="1" x14ac:dyDescent="0.2">
      <c r="A124" s="14" t="s">
        <v>384</v>
      </c>
      <c r="B124" s="14" t="s">
        <v>386</v>
      </c>
      <c r="C124" s="15" t="s">
        <v>182</v>
      </c>
      <c r="D124" s="27"/>
    </row>
    <row r="125" spans="1:4" ht="36" customHeight="1" x14ac:dyDescent="0.2">
      <c r="A125" s="14" t="s">
        <v>387</v>
      </c>
      <c r="B125" s="14" t="s">
        <v>389</v>
      </c>
      <c r="C125" s="15" t="s">
        <v>182</v>
      </c>
      <c r="D125" s="27"/>
    </row>
    <row r="126" spans="1:4" ht="24" customHeight="1" x14ac:dyDescent="0.2">
      <c r="A126" s="14" t="s">
        <v>390</v>
      </c>
      <c r="B126" s="14" t="s">
        <v>392</v>
      </c>
      <c r="C126" s="15" t="s">
        <v>182</v>
      </c>
      <c r="D126" s="27"/>
    </row>
    <row r="127" spans="1:4" ht="24" customHeight="1" x14ac:dyDescent="0.2">
      <c r="A127" s="14" t="s">
        <v>393</v>
      </c>
      <c r="B127" s="14" t="s">
        <v>395</v>
      </c>
      <c r="C127" s="15" t="s">
        <v>182</v>
      </c>
      <c r="D127" s="27"/>
    </row>
    <row r="128" spans="1:4" ht="24" customHeight="1" x14ac:dyDescent="0.2">
      <c r="A128" s="14" t="s">
        <v>396</v>
      </c>
      <c r="B128" s="14" t="s">
        <v>398</v>
      </c>
      <c r="C128" s="15" t="s">
        <v>182</v>
      </c>
      <c r="D128" s="27"/>
    </row>
    <row r="129" spans="1:4" ht="24" customHeight="1" x14ac:dyDescent="0.2">
      <c r="A129" s="14" t="s">
        <v>399</v>
      </c>
      <c r="B129" s="14" t="s">
        <v>401</v>
      </c>
      <c r="C129" s="15" t="s">
        <v>182</v>
      </c>
      <c r="D129" s="27"/>
    </row>
    <row r="130" spans="1:4" ht="24" customHeight="1" x14ac:dyDescent="0.2">
      <c r="A130" s="14" t="s">
        <v>402</v>
      </c>
      <c r="B130" s="14" t="s">
        <v>404</v>
      </c>
      <c r="C130" s="15" t="s">
        <v>182</v>
      </c>
      <c r="D130" s="27"/>
    </row>
    <row r="131" spans="1:4" ht="36" customHeight="1" x14ac:dyDescent="0.2">
      <c r="A131" s="14" t="s">
        <v>405</v>
      </c>
      <c r="B131" s="14" t="s">
        <v>407</v>
      </c>
      <c r="C131" s="15" t="s">
        <v>182</v>
      </c>
      <c r="D131" s="27"/>
    </row>
    <row r="132" spans="1:4" ht="24" customHeight="1" x14ac:dyDescent="0.2">
      <c r="A132" s="14" t="s">
        <v>408</v>
      </c>
      <c r="B132" s="14" t="s">
        <v>410</v>
      </c>
      <c r="C132" s="15" t="s">
        <v>182</v>
      </c>
      <c r="D132" s="27"/>
    </row>
    <row r="133" spans="1:4" ht="36" customHeight="1" x14ac:dyDescent="0.2">
      <c r="A133" s="14" t="s">
        <v>411</v>
      </c>
      <c r="B133" s="14" t="s">
        <v>413</v>
      </c>
      <c r="C133" s="15" t="s">
        <v>182</v>
      </c>
      <c r="D133" s="27"/>
    </row>
    <row r="134" spans="1:4" ht="36" customHeight="1" x14ac:dyDescent="0.2">
      <c r="A134" s="14" t="s">
        <v>414</v>
      </c>
      <c r="B134" s="14" t="s">
        <v>416</v>
      </c>
      <c r="C134" s="15" t="s">
        <v>182</v>
      </c>
      <c r="D134" s="27"/>
    </row>
    <row r="135" spans="1:4" ht="24" customHeight="1" x14ac:dyDescent="0.2">
      <c r="A135" s="9" t="s">
        <v>417</v>
      </c>
      <c r="B135" s="9" t="s">
        <v>418</v>
      </c>
      <c r="C135" s="9"/>
      <c r="D135" s="27"/>
    </row>
    <row r="136" spans="1:4" ht="60" customHeight="1" x14ac:dyDescent="0.2">
      <c r="A136" s="14" t="s">
        <v>419</v>
      </c>
      <c r="B136" s="14" t="s">
        <v>421</v>
      </c>
      <c r="C136" s="15" t="s">
        <v>60</v>
      </c>
      <c r="D136" s="27"/>
    </row>
    <row r="137" spans="1:4" ht="60" customHeight="1" x14ac:dyDescent="0.2">
      <c r="A137" s="14" t="s">
        <v>422</v>
      </c>
      <c r="B137" s="14" t="s">
        <v>424</v>
      </c>
      <c r="C137" s="15" t="s">
        <v>60</v>
      </c>
      <c r="D137" s="27"/>
    </row>
    <row r="138" spans="1:4" ht="60" customHeight="1" x14ac:dyDescent="0.2">
      <c r="A138" s="14" t="s">
        <v>425</v>
      </c>
      <c r="B138" s="14" t="s">
        <v>427</v>
      </c>
      <c r="C138" s="15" t="s">
        <v>60</v>
      </c>
      <c r="D138" s="27"/>
    </row>
    <row r="139" spans="1:4" ht="48" customHeight="1" x14ac:dyDescent="0.2">
      <c r="A139" s="14" t="s">
        <v>428</v>
      </c>
      <c r="B139" s="14" t="s">
        <v>430</v>
      </c>
      <c r="C139" s="15" t="s">
        <v>60</v>
      </c>
      <c r="D139" s="27"/>
    </row>
    <row r="140" spans="1:4" ht="24" customHeight="1" x14ac:dyDescent="0.2">
      <c r="A140" s="14" t="s">
        <v>431</v>
      </c>
      <c r="B140" s="14" t="s">
        <v>433</v>
      </c>
      <c r="C140" s="15" t="s">
        <v>182</v>
      </c>
      <c r="D140" s="27"/>
    </row>
    <row r="141" spans="1:4" ht="24" customHeight="1" x14ac:dyDescent="0.2">
      <c r="A141" s="14" t="s">
        <v>434</v>
      </c>
      <c r="B141" s="14" t="s">
        <v>436</v>
      </c>
      <c r="C141" s="15" t="s">
        <v>182</v>
      </c>
      <c r="D141" s="27"/>
    </row>
    <row r="142" spans="1:4" ht="24" customHeight="1" x14ac:dyDescent="0.2">
      <c r="A142" s="14" t="s">
        <v>437</v>
      </c>
      <c r="B142" s="14" t="s">
        <v>439</v>
      </c>
      <c r="C142" s="15" t="s">
        <v>182</v>
      </c>
      <c r="D142" s="27"/>
    </row>
    <row r="143" spans="1:4" ht="24" customHeight="1" x14ac:dyDescent="0.2">
      <c r="A143" s="14" t="s">
        <v>440</v>
      </c>
      <c r="B143" s="14" t="s">
        <v>442</v>
      </c>
      <c r="C143" s="15" t="s">
        <v>182</v>
      </c>
      <c r="D143" s="27"/>
    </row>
    <row r="144" spans="1:4" ht="36" customHeight="1" x14ac:dyDescent="0.2">
      <c r="A144" s="14" t="s">
        <v>443</v>
      </c>
      <c r="B144" s="14" t="s">
        <v>445</v>
      </c>
      <c r="C144" s="15" t="s">
        <v>182</v>
      </c>
      <c r="D144" s="27"/>
    </row>
    <row r="145" spans="1:4" ht="36" customHeight="1" x14ac:dyDescent="0.2">
      <c r="A145" s="14" t="s">
        <v>446</v>
      </c>
      <c r="B145" s="14" t="s">
        <v>448</v>
      </c>
      <c r="C145" s="15" t="s">
        <v>182</v>
      </c>
      <c r="D145" s="27"/>
    </row>
    <row r="146" spans="1:4" ht="36" customHeight="1" x14ac:dyDescent="0.2">
      <c r="A146" s="14" t="s">
        <v>449</v>
      </c>
      <c r="B146" s="14" t="s">
        <v>451</v>
      </c>
      <c r="C146" s="15" t="s">
        <v>182</v>
      </c>
      <c r="D146" s="27"/>
    </row>
    <row r="147" spans="1:4" ht="24" customHeight="1" x14ac:dyDescent="0.2">
      <c r="A147" s="9" t="s">
        <v>452</v>
      </c>
      <c r="B147" s="9" t="s">
        <v>453</v>
      </c>
      <c r="C147" s="9"/>
      <c r="D147" s="27"/>
    </row>
    <row r="148" spans="1:4" ht="60" customHeight="1" x14ac:dyDescent="0.2">
      <c r="A148" s="14" t="s">
        <v>454</v>
      </c>
      <c r="B148" s="14" t="s">
        <v>427</v>
      </c>
      <c r="C148" s="15" t="s">
        <v>60</v>
      </c>
      <c r="D148" s="27"/>
    </row>
    <row r="149" spans="1:4" ht="60" customHeight="1" x14ac:dyDescent="0.2">
      <c r="A149" s="14" t="s">
        <v>455</v>
      </c>
      <c r="B149" s="14" t="s">
        <v>457</v>
      </c>
      <c r="C149" s="15" t="s">
        <v>60</v>
      </c>
      <c r="D149" s="27"/>
    </row>
    <row r="150" spans="1:4" ht="60" customHeight="1" x14ac:dyDescent="0.2">
      <c r="A150" s="14" t="s">
        <v>458</v>
      </c>
      <c r="B150" s="14" t="s">
        <v>460</v>
      </c>
      <c r="C150" s="15" t="s">
        <v>60</v>
      </c>
      <c r="D150" s="27"/>
    </row>
    <row r="151" spans="1:4" ht="60" customHeight="1" x14ac:dyDescent="0.2">
      <c r="A151" s="14" t="s">
        <v>461</v>
      </c>
      <c r="B151" s="14" t="s">
        <v>463</v>
      </c>
      <c r="C151" s="15" t="s">
        <v>60</v>
      </c>
      <c r="D151" s="27"/>
    </row>
    <row r="152" spans="1:4" ht="36" customHeight="1" x14ac:dyDescent="0.2">
      <c r="A152" s="14" t="s">
        <v>464</v>
      </c>
      <c r="B152" s="14" t="s">
        <v>466</v>
      </c>
      <c r="C152" s="15" t="s">
        <v>182</v>
      </c>
      <c r="D152" s="27"/>
    </row>
    <row r="153" spans="1:4" ht="36" customHeight="1" x14ac:dyDescent="0.2">
      <c r="A153" s="14" t="s">
        <v>467</v>
      </c>
      <c r="B153" s="14" t="s">
        <v>469</v>
      </c>
      <c r="C153" s="15" t="s">
        <v>182</v>
      </c>
      <c r="D153" s="27"/>
    </row>
    <row r="154" spans="1:4" ht="24" customHeight="1" x14ac:dyDescent="0.2">
      <c r="A154" s="14" t="s">
        <v>470</v>
      </c>
      <c r="B154" s="14" t="s">
        <v>472</v>
      </c>
      <c r="C154" s="15" t="s">
        <v>182</v>
      </c>
      <c r="D154" s="27"/>
    </row>
    <row r="155" spans="1:4" x14ac:dyDescent="0.2">
      <c r="A155" s="9" t="s">
        <v>473</v>
      </c>
      <c r="B155" s="9" t="s">
        <v>474</v>
      </c>
      <c r="C155" s="9"/>
      <c r="D155" s="27"/>
    </row>
    <row r="156" spans="1:4" x14ac:dyDescent="0.2">
      <c r="A156" s="9" t="s">
        <v>475</v>
      </c>
      <c r="B156" s="9" t="s">
        <v>476</v>
      </c>
      <c r="C156" s="9"/>
      <c r="D156" s="27"/>
    </row>
    <row r="157" spans="1:4" ht="36" customHeight="1" x14ac:dyDescent="0.2">
      <c r="A157" s="14" t="s">
        <v>477</v>
      </c>
      <c r="B157" s="14" t="s">
        <v>479</v>
      </c>
      <c r="C157" s="15" t="s">
        <v>182</v>
      </c>
      <c r="D157" s="27"/>
    </row>
    <row r="158" spans="1:4" ht="36" customHeight="1" x14ac:dyDescent="0.2">
      <c r="A158" s="14" t="s">
        <v>480</v>
      </c>
      <c r="B158" s="14" t="s">
        <v>482</v>
      </c>
      <c r="C158" s="15" t="s">
        <v>182</v>
      </c>
      <c r="D158" s="27"/>
    </row>
    <row r="159" spans="1:4" ht="60" customHeight="1" x14ac:dyDescent="0.2">
      <c r="A159" s="14" t="s">
        <v>483</v>
      </c>
      <c r="B159" s="14" t="s">
        <v>485</v>
      </c>
      <c r="C159" s="15" t="s">
        <v>182</v>
      </c>
      <c r="D159" s="27"/>
    </row>
    <row r="160" spans="1:4" ht="36" customHeight="1" x14ac:dyDescent="0.2">
      <c r="A160" s="14" t="s">
        <v>486</v>
      </c>
      <c r="B160" s="14" t="s">
        <v>488</v>
      </c>
      <c r="C160" s="15" t="s">
        <v>182</v>
      </c>
      <c r="D160" s="27"/>
    </row>
    <row r="161" spans="1:4" ht="24" customHeight="1" x14ac:dyDescent="0.2">
      <c r="A161" s="14" t="s">
        <v>489</v>
      </c>
      <c r="B161" s="14" t="s">
        <v>491</v>
      </c>
      <c r="C161" s="15" t="s">
        <v>182</v>
      </c>
      <c r="D161" s="27"/>
    </row>
    <row r="162" spans="1:4" ht="36" customHeight="1" x14ac:dyDescent="0.2">
      <c r="A162" s="14" t="s">
        <v>492</v>
      </c>
      <c r="B162" s="14" t="s">
        <v>494</v>
      </c>
      <c r="C162" s="15" t="s">
        <v>182</v>
      </c>
      <c r="D162" s="27"/>
    </row>
    <row r="163" spans="1:4" x14ac:dyDescent="0.2">
      <c r="A163" s="9" t="s">
        <v>495</v>
      </c>
      <c r="B163" s="9" t="s">
        <v>496</v>
      </c>
      <c r="C163" s="9"/>
      <c r="D163" s="27"/>
    </row>
    <row r="164" spans="1:4" ht="24" customHeight="1" x14ac:dyDescent="0.2">
      <c r="A164" s="14" t="s">
        <v>497</v>
      </c>
      <c r="B164" s="14" t="s">
        <v>499</v>
      </c>
      <c r="C164" s="15" t="s">
        <v>182</v>
      </c>
      <c r="D164" s="27"/>
    </row>
    <row r="165" spans="1:4" ht="36" customHeight="1" x14ac:dyDescent="0.2">
      <c r="A165" s="14" t="s">
        <v>500</v>
      </c>
      <c r="B165" s="14" t="s">
        <v>482</v>
      </c>
      <c r="C165" s="15" t="s">
        <v>182</v>
      </c>
      <c r="D165" s="27"/>
    </row>
    <row r="166" spans="1:4" ht="36" customHeight="1" x14ac:dyDescent="0.2">
      <c r="A166" s="14" t="s">
        <v>501</v>
      </c>
      <c r="B166" s="14" t="s">
        <v>503</v>
      </c>
      <c r="C166" s="15" t="s">
        <v>182</v>
      </c>
      <c r="D166" s="27"/>
    </row>
    <row r="167" spans="1:4" ht="36" customHeight="1" x14ac:dyDescent="0.2">
      <c r="A167" s="14" t="s">
        <v>504</v>
      </c>
      <c r="B167" s="14" t="s">
        <v>488</v>
      </c>
      <c r="C167" s="15" t="s">
        <v>182</v>
      </c>
      <c r="D167" s="27"/>
    </row>
    <row r="168" spans="1:4" ht="24" customHeight="1" x14ac:dyDescent="0.2">
      <c r="A168" s="14" t="s">
        <v>505</v>
      </c>
      <c r="B168" s="14" t="s">
        <v>491</v>
      </c>
      <c r="C168" s="15" t="s">
        <v>182</v>
      </c>
      <c r="D168" s="27"/>
    </row>
    <row r="169" spans="1:4" ht="24" customHeight="1" x14ac:dyDescent="0.2">
      <c r="A169" s="14" t="s">
        <v>506</v>
      </c>
      <c r="B169" s="14" t="s">
        <v>508</v>
      </c>
      <c r="C169" s="15" t="s">
        <v>182</v>
      </c>
      <c r="D169" s="27"/>
    </row>
    <row r="170" spans="1:4" x14ac:dyDescent="0.2">
      <c r="A170" s="9" t="s">
        <v>509</v>
      </c>
      <c r="B170" s="9" t="s">
        <v>510</v>
      </c>
      <c r="C170" s="9"/>
      <c r="D170" s="27"/>
    </row>
    <row r="171" spans="1:4" ht="48" customHeight="1" x14ac:dyDescent="0.2">
      <c r="A171" s="14" t="s">
        <v>511</v>
      </c>
      <c r="B171" s="14" t="s">
        <v>513</v>
      </c>
      <c r="C171" s="15" t="s">
        <v>182</v>
      </c>
      <c r="D171" s="27"/>
    </row>
    <row r="172" spans="1:4" ht="36" customHeight="1" x14ac:dyDescent="0.2">
      <c r="A172" s="14" t="s">
        <v>514</v>
      </c>
      <c r="B172" s="14" t="s">
        <v>482</v>
      </c>
      <c r="C172" s="15" t="s">
        <v>182</v>
      </c>
      <c r="D172" s="27"/>
    </row>
    <row r="173" spans="1:4" ht="50.25" customHeight="1" x14ac:dyDescent="0.2">
      <c r="A173" s="14" t="s">
        <v>515</v>
      </c>
      <c r="B173" s="14" t="s">
        <v>485</v>
      </c>
      <c r="C173" s="15" t="s">
        <v>182</v>
      </c>
      <c r="D173" s="27"/>
    </row>
    <row r="174" spans="1:4" ht="36" customHeight="1" x14ac:dyDescent="0.2">
      <c r="A174" s="14" t="s">
        <v>516</v>
      </c>
      <c r="B174" s="14" t="s">
        <v>488</v>
      </c>
      <c r="C174" s="15" t="s">
        <v>182</v>
      </c>
      <c r="D174" s="27"/>
    </row>
    <row r="175" spans="1:4" ht="36" customHeight="1" x14ac:dyDescent="0.2">
      <c r="A175" s="14" t="s">
        <v>517</v>
      </c>
      <c r="B175" s="14" t="s">
        <v>519</v>
      </c>
      <c r="C175" s="15" t="s">
        <v>182</v>
      </c>
      <c r="D175" s="27"/>
    </row>
    <row r="176" spans="1:4" ht="24" customHeight="1" x14ac:dyDescent="0.2">
      <c r="A176" s="14" t="s">
        <v>520</v>
      </c>
      <c r="B176" s="14" t="s">
        <v>491</v>
      </c>
      <c r="C176" s="15" t="s">
        <v>182</v>
      </c>
      <c r="D176" s="27"/>
    </row>
    <row r="177" spans="1:6" ht="24" customHeight="1" x14ac:dyDescent="0.2">
      <c r="A177" s="14" t="s">
        <v>521</v>
      </c>
      <c r="B177" s="14" t="s">
        <v>508</v>
      </c>
      <c r="C177" s="15" t="s">
        <v>182</v>
      </c>
      <c r="D177" s="27"/>
    </row>
    <row r="178" spans="1:6" ht="36" customHeight="1" x14ac:dyDescent="0.2">
      <c r="A178" s="14" t="s">
        <v>522</v>
      </c>
      <c r="B178" s="14" t="s">
        <v>479</v>
      </c>
      <c r="C178" s="15" t="s">
        <v>182</v>
      </c>
      <c r="D178" s="27"/>
    </row>
    <row r="179" spans="1:6" ht="36" customHeight="1" x14ac:dyDescent="0.2">
      <c r="A179" s="14" t="s">
        <v>523</v>
      </c>
      <c r="B179" s="14" t="s">
        <v>503</v>
      </c>
      <c r="C179" s="15" t="s">
        <v>182</v>
      </c>
      <c r="D179" s="27"/>
    </row>
    <row r="180" spans="1:6" ht="36" customHeight="1" x14ac:dyDescent="0.2">
      <c r="A180" s="14" t="s">
        <v>524</v>
      </c>
      <c r="B180" s="14" t="s">
        <v>494</v>
      </c>
      <c r="C180" s="15" t="s">
        <v>182</v>
      </c>
      <c r="D180" s="27"/>
    </row>
    <row r="181" spans="1:6" x14ac:dyDescent="0.2">
      <c r="A181" s="9" t="s">
        <v>525</v>
      </c>
      <c r="B181" s="9" t="s">
        <v>526</v>
      </c>
      <c r="C181" s="9"/>
      <c r="D181" s="27"/>
    </row>
    <row r="182" spans="1:6" x14ac:dyDescent="0.2">
      <c r="A182" s="14" t="s">
        <v>527</v>
      </c>
      <c r="B182" s="14" t="s">
        <v>529</v>
      </c>
      <c r="C182" s="15" t="s">
        <v>52</v>
      </c>
      <c r="D182" s="28"/>
      <c r="F182" s="1">
        <f>(2.2+2.18)*0.5+ 0.55*(3.55+ 1.65+3.48+ 2.26+3.12+ 0.5+1.84+1.48+1.48+2.2+4.6+3.3)+0.96*0.48</f>
        <v>18.8538</v>
      </c>
    </row>
    <row r="183" spans="1:6" ht="48" customHeight="1" x14ac:dyDescent="0.2">
      <c r="A183" s="14" t="s">
        <v>530</v>
      </c>
      <c r="B183" s="14" t="s">
        <v>532</v>
      </c>
      <c r="C183" s="15" t="s">
        <v>182</v>
      </c>
      <c r="D183" s="27"/>
    </row>
    <row r="184" spans="1:6" ht="48" customHeight="1" x14ac:dyDescent="0.2">
      <c r="A184" s="14" t="s">
        <v>533</v>
      </c>
      <c r="B184" s="14" t="s">
        <v>532</v>
      </c>
      <c r="C184" s="15" t="s">
        <v>182</v>
      </c>
      <c r="D184" s="27"/>
    </row>
    <row r="185" spans="1:6" ht="24" customHeight="1" x14ac:dyDescent="0.2">
      <c r="A185" s="14" t="s">
        <v>534</v>
      </c>
      <c r="B185" s="14" t="s">
        <v>536</v>
      </c>
      <c r="C185" s="15" t="s">
        <v>182</v>
      </c>
      <c r="D185" s="27"/>
    </row>
    <row r="186" spans="1:6" ht="36" customHeight="1" x14ac:dyDescent="0.2">
      <c r="A186" s="14" t="s">
        <v>537</v>
      </c>
      <c r="B186" s="14" t="s">
        <v>539</v>
      </c>
      <c r="C186" s="15" t="s">
        <v>182</v>
      </c>
      <c r="D186" s="27"/>
    </row>
    <row r="187" spans="1:6" x14ac:dyDescent="0.2">
      <c r="A187" s="40">
        <f>'[1]BM 04'!A200</f>
        <v>18</v>
      </c>
      <c r="B187" s="41" t="str">
        <f>'[1]BM 04'!D200</f>
        <v>SERVIÇOS EXTRA PLANILHA ORÇAMENTÁRIA</v>
      </c>
      <c r="C187" s="40"/>
      <c r="D187" s="27"/>
    </row>
    <row r="188" spans="1:6" ht="38.25" x14ac:dyDescent="0.2">
      <c r="A188" s="40" t="str">
        <f>'[1]BM 05'!A201</f>
        <v>18.1</v>
      </c>
      <c r="B188" s="42" t="str">
        <f>'[1]BM 05'!D201</f>
        <v>EXECUÇÃO DE PASSEIO (CALÇADA) OU PISO DE CONCRETO COM CONCRETO MOLDADO IN LOCO, USINADO, ACABAMENTO CONVENCIONAL, ESPESSURA 6 CM, ARMADO. AF_07/2016</v>
      </c>
      <c r="C188" s="43" t="str">
        <f>'[1]BM 05'!E201</f>
        <v>m²</v>
      </c>
      <c r="D188" s="27"/>
    </row>
    <row r="189" spans="1:6" ht="25.5" x14ac:dyDescent="0.2">
      <c r="A189" s="40" t="str">
        <f>'[1]BM 05'!A202</f>
        <v>18.2</v>
      </c>
      <c r="B189" s="42" t="str">
        <f>'[1]BM 05'!D202</f>
        <v>FORRO EM PLACAS DE GESSO, PARA AMBIENTES COMERCIAIS. AF_05/2017_P</v>
      </c>
      <c r="C189" s="43" t="str">
        <f>'[1]BM 05'!E202</f>
        <v>m²</v>
      </c>
      <c r="D189" s="27"/>
    </row>
    <row r="190" spans="1:6" ht="25.5" x14ac:dyDescent="0.2">
      <c r="A190" s="40" t="str">
        <f>'[1]BM 05'!A203</f>
        <v>18.3</v>
      </c>
      <c r="B190" s="42" t="str">
        <f>'[1]BM 05'!D203</f>
        <v>APLICAÇÃO E LIXAMENTO DE MASSA LÁTEX EM PAREDES, DUAS DEMÃOS. AF_06/2014</v>
      </c>
      <c r="C190" s="43" t="str">
        <f>'[1]BM 05'!E203</f>
        <v>m²</v>
      </c>
      <c r="D190" s="27"/>
    </row>
    <row r="191" spans="1:6" ht="38.25" x14ac:dyDescent="0.2">
      <c r="A191" s="40" t="str">
        <f>'[1]BM 05'!A204</f>
        <v>18.4</v>
      </c>
      <c r="B191" s="42" t="str">
        <f>'[1]BM 05'!D204</f>
        <v>FECHADURA DE EMBUTIR COM CILINDRO, EXTERNA, COMPLETA, ACABAMENTO PADRÃO POPULAR, INCLUSO EXECUÇÃO DE FURO - FORNECIMENTO E INSTALAÇÃO. AF_12/2019</v>
      </c>
      <c r="C191" s="43" t="str">
        <f>'[1]BM 05'!E204</f>
        <v>Und</v>
      </c>
      <c r="D191" s="27"/>
    </row>
    <row r="192" spans="1:6" ht="25.5" x14ac:dyDescent="0.2">
      <c r="A192" s="40" t="str">
        <f>'[1]BM 05'!A205</f>
        <v>18.5</v>
      </c>
      <c r="B192" s="52" t="str">
        <f>'[1]BM 05'!D205</f>
        <v>INSTALAÇÃO DE VIDRO LISO INCOLOR, E = 3 MM, EM ESQUADRIA DE ALUMÍNIO OU PVC, FIXADO COM BAGUETE. AF_01/2021_P</v>
      </c>
      <c r="C192" s="53" t="str">
        <f>'[1]BM 05'!E205</f>
        <v>m²</v>
      </c>
      <c r="D192" s="54"/>
    </row>
    <row r="193" spans="1:4" ht="25.5" x14ac:dyDescent="0.2">
      <c r="A193" s="40" t="str">
        <f>'[1]BM 05'!A206</f>
        <v>18.6</v>
      </c>
      <c r="B193" s="52" t="str">
        <f>'[1]BM 05'!D206</f>
        <v xml:space="preserve">	Janela de alumínio tipo maxim-ar, com vidros, batente e ferragens. exclusive alizar, acabamento e contramarco. fornecimento e instalação. af_12/2019</v>
      </c>
      <c r="C193" s="53" t="str">
        <f>'[1]BM 05'!E206</f>
        <v>m²</v>
      </c>
      <c r="D193" s="54"/>
    </row>
    <row r="194" spans="1:4" x14ac:dyDescent="0.2">
      <c r="A194" s="40" t="str">
        <f>'[1]BM 05'!A207</f>
        <v>18.7</v>
      </c>
      <c r="B194" s="42" t="str">
        <f>'[1]BM 05'!D207</f>
        <v>Rufo de concreto armado fck=20mpa l=30cm e h=5cm</v>
      </c>
      <c r="C194" s="43" t="str">
        <f>'[1]BM 05'!E207</f>
        <v>m</v>
      </c>
      <c r="D194" s="27"/>
    </row>
    <row r="195" spans="1:4" ht="38.25" x14ac:dyDescent="0.2">
      <c r="A195" s="40" t="str">
        <f>'[1]BM 05'!A208</f>
        <v>18.8</v>
      </c>
      <c r="B195" s="42" t="str">
        <f>'[1]BM 05'!D208</f>
        <v>REGISTRO DE PRESSÃO BRUTO, LATÃO, ROSCÁVEL, 3/4", COM ACABAMENTO E CANOPLA CROMADOS - FORNECIMENTO E INSTALAÇÃO. AF_08/2021</v>
      </c>
      <c r="C195" s="43" t="str">
        <f>'[1]BM 05'!E208</f>
        <v>Und</v>
      </c>
      <c r="D195" s="27"/>
    </row>
    <row r="196" spans="1:4" ht="25.5" x14ac:dyDescent="0.2">
      <c r="A196" s="40" t="str">
        <f>'[1]BM 05'!A209</f>
        <v>18.9</v>
      </c>
      <c r="B196" s="42" t="str">
        <f>'[1]BM 05'!D209</f>
        <v>APLICAÇÃO DE FUNDO SELADOR ACRÍLICO EM PAREDES, UMA DEMÃO. AF_06/2014</v>
      </c>
      <c r="C196" s="43" t="str">
        <f>'[1]BM 05'!E209</f>
        <v>m²</v>
      </c>
      <c r="D196" s="27"/>
    </row>
    <row r="197" spans="1:4" ht="25.5" x14ac:dyDescent="0.2">
      <c r="A197" s="40" t="str">
        <f>'[1]BM 05'!A210</f>
        <v>18.10</v>
      </c>
      <c r="B197" s="42" t="str">
        <f>'[1]BM 05'!D210</f>
        <v>APLICAÇÃO DE LONA PLÁSTICA PARA EXECUÇÃO DE PAVIMENTOS DE CONCRETO. AF_11/2017</v>
      </c>
      <c r="C197" s="43" t="str">
        <f>'[1]BM 05'!E210</f>
        <v>m²</v>
      </c>
      <c r="D197" s="27"/>
    </row>
    <row r="198" spans="1:4" ht="38.25" x14ac:dyDescent="0.2">
      <c r="A198" s="40" t="str">
        <f>'[1]BM 05'!A211</f>
        <v>18.11</v>
      </c>
      <c r="B198" s="42" t="str">
        <f>'[1]BM 05'!D211</f>
        <v>PORTA EM ALUMÍNIO DE ABRIR TIPO VENEZIANA COM GUARNIÇÃO, FIXAÇÃO COM PARAFUSOS - FORNECIMENTO E INSTALAÇÃO. AF_12/2019</v>
      </c>
      <c r="C198" s="43" t="str">
        <f>'[1]BM 05'!E211</f>
        <v>m²</v>
      </c>
      <c r="D198" s="27"/>
    </row>
    <row r="199" spans="1:4" ht="38.25" x14ac:dyDescent="0.2">
      <c r="A199" s="40" t="str">
        <f>'[1]BM 05'!A212</f>
        <v>18.12</v>
      </c>
      <c r="B199" s="42" t="str">
        <f>'[1]BM 05'!D212</f>
        <v>CUBA DE EMBUTIR DE AÇO INOXIDÁVEL MÉDIA, INCLUSO VÁLVULA TIPO AMERICANA EM METAL CROMADO E SIFÃO FLEXÍVEL EM PVC - FORNECIMENTO E INSTALAÇÃO. AF_01/2020</v>
      </c>
      <c r="C199" s="43" t="str">
        <f>'[1]BM 05'!E212</f>
        <v>unid</v>
      </c>
      <c r="D199" s="55"/>
    </row>
  </sheetData>
  <mergeCells count="5">
    <mergeCell ref="A1:D2"/>
    <mergeCell ref="A3:A4"/>
    <mergeCell ref="B3:B4"/>
    <mergeCell ref="C3:C4"/>
    <mergeCell ref="D3:D4"/>
  </mergeCells>
  <pageMargins left="0.23622047244094491" right="0.23622047244094491" top="0.74803149606299213" bottom="0.74803149606299213" header="0.31496062992125984" footer="0.31496062992125984"/>
  <pageSetup paperSize="9" scale="58" fitToHeight="0" orientation="portrait" r:id="rId1"/>
  <rowBreaks count="1" manualBreakCount="1">
    <brk id="148" max="3" man="1"/>
  </rowBreak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1BB56-3F8A-42D0-BF2E-E885950617D6}">
  <dimension ref="A1"/>
  <sheetViews>
    <sheetView workbookViewId="0"/>
  </sheetViews>
  <sheetFormatPr defaultRowHeight="15" x14ac:dyDescent="0.25"/>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BE6C0-D8B8-43E6-B8E4-48C5A4B01D89}">
  <sheetPr>
    <pageSetUpPr fitToPage="1"/>
  </sheetPr>
  <dimension ref="A1:L189"/>
  <sheetViews>
    <sheetView view="pageBreakPreview" topLeftCell="A171" zoomScale="80" zoomScaleNormal="80" zoomScaleSheetLayoutView="80" workbookViewId="0">
      <selection activeCell="D27" sqref="D27"/>
    </sheetView>
  </sheetViews>
  <sheetFormatPr defaultColWidth="10" defaultRowHeight="14.25" x14ac:dyDescent="0.2"/>
  <cols>
    <col min="1" max="1" width="6.5703125" style="1" customWidth="1"/>
    <col min="2" max="2" width="68.5703125" style="1" bestFit="1" customWidth="1"/>
    <col min="3" max="3" width="5.140625" style="1" bestFit="1" customWidth="1"/>
    <col min="4" max="4" width="89.7109375" style="1" customWidth="1"/>
    <col min="5" max="16384" width="10" style="1"/>
  </cols>
  <sheetData>
    <row r="1" spans="1:12" x14ac:dyDescent="0.2">
      <c r="A1" s="91" t="s">
        <v>541</v>
      </c>
      <c r="B1" s="91"/>
      <c r="C1" s="91"/>
      <c r="D1" s="91"/>
    </row>
    <row r="2" spans="1:12" x14ac:dyDescent="0.2">
      <c r="A2" s="91"/>
      <c r="B2" s="91"/>
      <c r="C2" s="91"/>
      <c r="D2" s="91"/>
    </row>
    <row r="3" spans="1:12" ht="14.25" customHeight="1" x14ac:dyDescent="0.2">
      <c r="A3" s="90" t="s">
        <v>30</v>
      </c>
      <c r="B3" s="90" t="s">
        <v>33</v>
      </c>
      <c r="C3" s="90" t="s">
        <v>34</v>
      </c>
      <c r="D3" s="90" t="s">
        <v>542</v>
      </c>
      <c r="E3" s="26"/>
      <c r="F3" s="26"/>
      <c r="G3" s="26"/>
      <c r="H3" s="26"/>
      <c r="I3" s="26"/>
      <c r="J3" s="26"/>
      <c r="K3" s="26"/>
      <c r="L3" s="26"/>
    </row>
    <row r="4" spans="1:12" x14ac:dyDescent="0.2">
      <c r="A4" s="90"/>
      <c r="B4" s="90"/>
      <c r="C4" s="90"/>
      <c r="D4" s="90"/>
      <c r="E4" s="26"/>
      <c r="F4" s="26"/>
      <c r="G4" s="26"/>
      <c r="H4" s="26"/>
      <c r="I4" s="26"/>
      <c r="J4" s="26"/>
      <c r="K4" s="26"/>
      <c r="L4" s="26"/>
    </row>
    <row r="5" spans="1:12" ht="24" customHeight="1" x14ac:dyDescent="0.2">
      <c r="A5" s="9" t="s">
        <v>46</v>
      </c>
      <c r="B5" s="9" t="s">
        <v>47</v>
      </c>
      <c r="C5" s="9"/>
      <c r="D5" s="27"/>
    </row>
    <row r="6" spans="1:12" ht="24" customHeight="1" x14ac:dyDescent="0.2">
      <c r="A6" s="14" t="s">
        <v>48</v>
      </c>
      <c r="B6" s="14" t="s">
        <v>51</v>
      </c>
      <c r="C6" s="15" t="s">
        <v>52</v>
      </c>
      <c r="D6" s="27" t="s">
        <v>543</v>
      </c>
      <c r="E6" s="1">
        <v>2.4900000000000002</v>
      </c>
    </row>
    <row r="7" spans="1:12" ht="36" customHeight="1" x14ac:dyDescent="0.2">
      <c r="A7" s="14" t="s">
        <v>53</v>
      </c>
      <c r="B7" s="14" t="s">
        <v>56</v>
      </c>
      <c r="C7" s="15" t="s">
        <v>52</v>
      </c>
      <c r="D7" s="27" t="s">
        <v>544</v>
      </c>
      <c r="E7" s="1">
        <v>12</v>
      </c>
    </row>
    <row r="8" spans="1:12" ht="38.25" x14ac:dyDescent="0.2">
      <c r="A8" s="14" t="s">
        <v>57</v>
      </c>
      <c r="B8" s="14" t="s">
        <v>59</v>
      </c>
      <c r="C8" s="15" t="s">
        <v>60</v>
      </c>
      <c r="D8" s="27" t="s">
        <v>545</v>
      </c>
      <c r="E8" s="1">
        <f>11.9+17.76+1.1+14.17+3.7+3.7+11.9+17.76+14.17+5</f>
        <v>101.16000000000003</v>
      </c>
    </row>
    <row r="9" spans="1:12" ht="25.5" x14ac:dyDescent="0.2">
      <c r="A9" s="14" t="s">
        <v>61</v>
      </c>
      <c r="B9" s="14" t="s">
        <v>63</v>
      </c>
      <c r="C9" s="15" t="s">
        <v>64</v>
      </c>
      <c r="D9" s="27" t="s">
        <v>546</v>
      </c>
      <c r="E9" s="1">
        <f>ROUND(419.98*0.53,2)</f>
        <v>222.59</v>
      </c>
      <c r="F9" s="1">
        <f>11.9*17.76+13*14.17+3.7*6.6</f>
        <v>419.97400000000005</v>
      </c>
      <c r="G9" s="1">
        <f>419.98*0.53</f>
        <v>222.58940000000001</v>
      </c>
    </row>
    <row r="10" spans="1:12" ht="24" customHeight="1" x14ac:dyDescent="0.2">
      <c r="A10" s="9" t="s">
        <v>65</v>
      </c>
      <c r="B10" s="9" t="s">
        <v>66</v>
      </c>
      <c r="C10" s="9"/>
      <c r="D10" s="27"/>
    </row>
    <row r="11" spans="1:12" ht="24" customHeight="1" x14ac:dyDescent="0.2">
      <c r="A11" s="14" t="s">
        <v>67</v>
      </c>
      <c r="B11" s="14" t="s">
        <v>69</v>
      </c>
      <c r="C11" s="15" t="s">
        <v>64</v>
      </c>
      <c r="D11" s="27" t="s">
        <v>547</v>
      </c>
      <c r="E11" s="1">
        <v>28.88</v>
      </c>
    </row>
    <row r="12" spans="1:12" ht="24" customHeight="1" x14ac:dyDescent="0.2">
      <c r="A12" s="14" t="s">
        <v>70</v>
      </c>
      <c r="B12" s="14" t="s">
        <v>72</v>
      </c>
      <c r="C12" s="15" t="s">
        <v>64</v>
      </c>
      <c r="D12" s="27" t="s">
        <v>548</v>
      </c>
      <c r="E12" s="1">
        <v>52.16</v>
      </c>
      <c r="F12" s="1">
        <f>52.16/60</f>
        <v>0.86933333333333329</v>
      </c>
    </row>
    <row r="13" spans="1:12" ht="24" customHeight="1" x14ac:dyDescent="0.2">
      <c r="A13" s="9" t="s">
        <v>73</v>
      </c>
      <c r="B13" s="9" t="s">
        <v>74</v>
      </c>
      <c r="C13" s="9"/>
      <c r="D13" s="27"/>
    </row>
    <row r="14" spans="1:12" ht="24" customHeight="1" x14ac:dyDescent="0.2">
      <c r="A14" s="9" t="s">
        <v>75</v>
      </c>
      <c r="B14" s="9" t="s">
        <v>76</v>
      </c>
      <c r="C14" s="9"/>
      <c r="D14" s="27"/>
    </row>
    <row r="15" spans="1:12" ht="24" customHeight="1" x14ac:dyDescent="0.2">
      <c r="A15" s="14" t="s">
        <v>77</v>
      </c>
      <c r="B15" s="14" t="s">
        <v>79</v>
      </c>
      <c r="C15" s="15" t="s">
        <v>64</v>
      </c>
      <c r="D15" s="27" t="s">
        <v>549</v>
      </c>
      <c r="E15" s="1">
        <v>5.16</v>
      </c>
    </row>
    <row r="16" spans="1:12" ht="36" customHeight="1" x14ac:dyDescent="0.2">
      <c r="A16" s="14" t="s">
        <v>80</v>
      </c>
      <c r="B16" s="14" t="s">
        <v>82</v>
      </c>
      <c r="C16" s="15" t="s">
        <v>52</v>
      </c>
      <c r="D16" s="27" t="s">
        <v>550</v>
      </c>
      <c r="E16" s="1">
        <v>96.48</v>
      </c>
    </row>
    <row r="17" spans="1:5" ht="24" customHeight="1" x14ac:dyDescent="0.2">
      <c r="A17" s="14" t="s">
        <v>83</v>
      </c>
      <c r="B17" s="14" t="s">
        <v>85</v>
      </c>
      <c r="C17" s="15" t="s">
        <v>86</v>
      </c>
      <c r="D17" s="27" t="s">
        <v>551</v>
      </c>
      <c r="E17" s="1">
        <f>241+389.6</f>
        <v>630.6</v>
      </c>
    </row>
    <row r="18" spans="1:5" ht="24" customHeight="1" x14ac:dyDescent="0.2">
      <c r="A18" s="14" t="s">
        <v>87</v>
      </c>
      <c r="B18" s="14" t="s">
        <v>89</v>
      </c>
      <c r="C18" s="15" t="s">
        <v>86</v>
      </c>
      <c r="D18" s="27" t="s">
        <v>550</v>
      </c>
      <c r="E18" s="1">
        <v>235.2</v>
      </c>
    </row>
    <row r="19" spans="1:5" ht="36" customHeight="1" x14ac:dyDescent="0.2">
      <c r="A19" s="14" t="s">
        <v>90</v>
      </c>
      <c r="B19" s="14" t="s">
        <v>92</v>
      </c>
      <c r="C19" s="15" t="s">
        <v>52</v>
      </c>
      <c r="D19" s="27" t="s">
        <v>552</v>
      </c>
      <c r="E19" s="1">
        <v>220.31</v>
      </c>
    </row>
    <row r="20" spans="1:5" ht="24" customHeight="1" x14ac:dyDescent="0.2">
      <c r="A20" s="14" t="s">
        <v>93</v>
      </c>
      <c r="B20" s="14" t="s">
        <v>95</v>
      </c>
      <c r="C20" s="15" t="s">
        <v>86</v>
      </c>
      <c r="D20" s="27" t="s">
        <v>550</v>
      </c>
      <c r="E20" s="1">
        <v>18.100000000000001</v>
      </c>
    </row>
    <row r="21" spans="1:5" ht="24" customHeight="1" x14ac:dyDescent="0.2">
      <c r="A21" s="14" t="s">
        <v>96</v>
      </c>
      <c r="B21" s="14" t="s">
        <v>98</v>
      </c>
      <c r="C21" s="15" t="s">
        <v>86</v>
      </c>
      <c r="D21" s="27" t="s">
        <v>550</v>
      </c>
      <c r="E21" s="1">
        <v>7.6</v>
      </c>
    </row>
    <row r="22" spans="1:5" ht="24" customHeight="1" x14ac:dyDescent="0.2">
      <c r="A22" s="14" t="s">
        <v>99</v>
      </c>
      <c r="B22" s="14" t="s">
        <v>101</v>
      </c>
      <c r="C22" s="15" t="s">
        <v>86</v>
      </c>
      <c r="D22" s="27" t="s">
        <v>551</v>
      </c>
      <c r="E22" s="1">
        <f>65.1+212</f>
        <v>277.10000000000002</v>
      </c>
    </row>
    <row r="23" spans="1:5" ht="24" customHeight="1" x14ac:dyDescent="0.2">
      <c r="A23" s="14" t="s">
        <v>102</v>
      </c>
      <c r="B23" s="14" t="s">
        <v>104</v>
      </c>
      <c r="C23" s="15" t="s">
        <v>64</v>
      </c>
      <c r="D23" s="27" t="s">
        <v>551</v>
      </c>
      <c r="E23" s="1">
        <f>10.06+13.22</f>
        <v>23.28</v>
      </c>
    </row>
    <row r="24" spans="1:5" ht="36" customHeight="1" x14ac:dyDescent="0.2">
      <c r="A24" s="14" t="s">
        <v>105</v>
      </c>
      <c r="B24" s="14" t="s">
        <v>107</v>
      </c>
      <c r="C24" s="15" t="s">
        <v>64</v>
      </c>
      <c r="D24" s="27" t="s">
        <v>551</v>
      </c>
      <c r="E24" s="1">
        <f>E23</f>
        <v>23.28</v>
      </c>
    </row>
    <row r="25" spans="1:5" ht="24" customHeight="1" x14ac:dyDescent="0.2">
      <c r="A25" s="9" t="s">
        <v>108</v>
      </c>
      <c r="B25" s="9" t="s">
        <v>109</v>
      </c>
      <c r="C25" s="9"/>
      <c r="D25" s="27"/>
    </row>
    <row r="26" spans="1:5" ht="24" customHeight="1" x14ac:dyDescent="0.2">
      <c r="A26" s="9" t="s">
        <v>110</v>
      </c>
      <c r="B26" s="9" t="s">
        <v>111</v>
      </c>
      <c r="C26" s="9"/>
      <c r="D26" s="27"/>
    </row>
    <row r="27" spans="1:5" ht="36" customHeight="1" x14ac:dyDescent="0.2">
      <c r="A27" s="14" t="s">
        <v>112</v>
      </c>
      <c r="B27" s="14" t="s">
        <v>114</v>
      </c>
      <c r="C27" s="15" t="s">
        <v>52</v>
      </c>
      <c r="D27" s="27"/>
    </row>
    <row r="28" spans="1:5" ht="48" customHeight="1" x14ac:dyDescent="0.2">
      <c r="A28" s="14" t="s">
        <v>115</v>
      </c>
      <c r="B28" s="14" t="s">
        <v>117</v>
      </c>
      <c r="C28" s="15" t="s">
        <v>52</v>
      </c>
      <c r="D28" s="27"/>
    </row>
    <row r="29" spans="1:5" ht="36" customHeight="1" x14ac:dyDescent="0.2">
      <c r="A29" s="14" t="s">
        <v>118</v>
      </c>
      <c r="B29" s="14" t="s">
        <v>120</v>
      </c>
      <c r="C29" s="15" t="s">
        <v>52</v>
      </c>
      <c r="D29" s="27"/>
    </row>
    <row r="30" spans="1:5" ht="48" customHeight="1" x14ac:dyDescent="0.2">
      <c r="A30" s="14" t="s">
        <v>121</v>
      </c>
      <c r="B30" s="14" t="s">
        <v>123</v>
      </c>
      <c r="C30" s="15" t="s">
        <v>86</v>
      </c>
      <c r="D30" s="27"/>
    </row>
    <row r="31" spans="1:5" ht="48" customHeight="1" x14ac:dyDescent="0.2">
      <c r="A31" s="14" t="s">
        <v>124</v>
      </c>
      <c r="B31" s="14" t="s">
        <v>126</v>
      </c>
      <c r="C31" s="15" t="s">
        <v>86</v>
      </c>
      <c r="D31" s="27"/>
    </row>
    <row r="32" spans="1:5" ht="36" customHeight="1" x14ac:dyDescent="0.2">
      <c r="A32" s="14" t="s">
        <v>127</v>
      </c>
      <c r="B32" s="14" t="s">
        <v>107</v>
      </c>
      <c r="C32" s="15" t="s">
        <v>64</v>
      </c>
      <c r="D32" s="27"/>
    </row>
    <row r="33" spans="1:4" ht="48" customHeight="1" x14ac:dyDescent="0.2">
      <c r="A33" s="14" t="s">
        <v>128</v>
      </c>
      <c r="B33" s="14" t="s">
        <v>130</v>
      </c>
      <c r="C33" s="15" t="s">
        <v>86</v>
      </c>
      <c r="D33" s="27"/>
    </row>
    <row r="34" spans="1:4" ht="48" customHeight="1" x14ac:dyDescent="0.2">
      <c r="A34" s="14" t="s">
        <v>131</v>
      </c>
      <c r="B34" s="14" t="s">
        <v>133</v>
      </c>
      <c r="C34" s="15" t="s">
        <v>86</v>
      </c>
      <c r="D34" s="27"/>
    </row>
    <row r="35" spans="1:4" ht="48" customHeight="1" x14ac:dyDescent="0.2">
      <c r="A35" s="14" t="s">
        <v>134</v>
      </c>
      <c r="B35" s="14" t="s">
        <v>136</v>
      </c>
      <c r="C35" s="15" t="s">
        <v>86</v>
      </c>
      <c r="D35" s="27"/>
    </row>
    <row r="36" spans="1:4" ht="48" customHeight="1" x14ac:dyDescent="0.2">
      <c r="A36" s="14" t="s">
        <v>137</v>
      </c>
      <c r="B36" s="14" t="s">
        <v>139</v>
      </c>
      <c r="C36" s="15" t="s">
        <v>86</v>
      </c>
      <c r="D36" s="27"/>
    </row>
    <row r="37" spans="1:4" ht="48" customHeight="1" x14ac:dyDescent="0.2">
      <c r="A37" s="14" t="s">
        <v>140</v>
      </c>
      <c r="B37" s="14" t="s">
        <v>142</v>
      </c>
      <c r="C37" s="15" t="s">
        <v>86</v>
      </c>
      <c r="D37" s="27"/>
    </row>
    <row r="38" spans="1:4" ht="48" customHeight="1" x14ac:dyDescent="0.2">
      <c r="A38" s="14" t="s">
        <v>143</v>
      </c>
      <c r="B38" s="14" t="s">
        <v>145</v>
      </c>
      <c r="C38" s="15" t="s">
        <v>86</v>
      </c>
      <c r="D38" s="27"/>
    </row>
    <row r="39" spans="1:4" ht="24" customHeight="1" x14ac:dyDescent="0.2">
      <c r="A39" s="14" t="s">
        <v>146</v>
      </c>
      <c r="B39" s="14" t="s">
        <v>104</v>
      </c>
      <c r="C39" s="15" t="s">
        <v>64</v>
      </c>
      <c r="D39" s="27"/>
    </row>
    <row r="40" spans="1:4" ht="24" customHeight="1" x14ac:dyDescent="0.2">
      <c r="A40" s="14" t="s">
        <v>147</v>
      </c>
      <c r="B40" s="14" t="s">
        <v>149</v>
      </c>
      <c r="C40" s="15" t="s">
        <v>60</v>
      </c>
      <c r="D40" s="27"/>
    </row>
    <row r="41" spans="1:4" ht="24" customHeight="1" x14ac:dyDescent="0.2">
      <c r="A41" s="14" t="s">
        <v>150</v>
      </c>
      <c r="B41" s="14" t="s">
        <v>152</v>
      </c>
      <c r="C41" s="15" t="s">
        <v>60</v>
      </c>
      <c r="D41" s="27"/>
    </row>
    <row r="42" spans="1:4" ht="48" customHeight="1" x14ac:dyDescent="0.2">
      <c r="A42" s="14" t="s">
        <v>153</v>
      </c>
      <c r="B42" s="14" t="s">
        <v>155</v>
      </c>
      <c r="C42" s="15" t="s">
        <v>52</v>
      </c>
      <c r="D42" s="27"/>
    </row>
    <row r="43" spans="1:4" ht="24" customHeight="1" x14ac:dyDescent="0.2">
      <c r="A43" s="9" t="s">
        <v>156</v>
      </c>
      <c r="B43" s="9" t="s">
        <v>157</v>
      </c>
      <c r="C43" s="9"/>
      <c r="D43" s="27"/>
    </row>
    <row r="44" spans="1:4" ht="24" customHeight="1" x14ac:dyDescent="0.2">
      <c r="A44" s="9" t="s">
        <v>158</v>
      </c>
      <c r="B44" s="9" t="s">
        <v>159</v>
      </c>
      <c r="C44" s="9"/>
      <c r="D44" s="27"/>
    </row>
    <row r="45" spans="1:4" ht="36" customHeight="1" x14ac:dyDescent="0.2">
      <c r="A45" s="14" t="s">
        <v>160</v>
      </c>
      <c r="B45" s="14" t="s">
        <v>162</v>
      </c>
      <c r="C45" s="15" t="s">
        <v>52</v>
      </c>
      <c r="D45" s="27"/>
    </row>
    <row r="46" spans="1:4" ht="24" customHeight="1" x14ac:dyDescent="0.2">
      <c r="A46" s="9" t="s">
        <v>163</v>
      </c>
      <c r="B46" s="9" t="s">
        <v>164</v>
      </c>
      <c r="C46" s="9"/>
      <c r="D46" s="27"/>
    </row>
    <row r="47" spans="1:4" ht="60" customHeight="1" x14ac:dyDescent="0.2">
      <c r="A47" s="14" t="s">
        <v>165</v>
      </c>
      <c r="B47" s="14" t="s">
        <v>167</v>
      </c>
      <c r="C47" s="15" t="s">
        <v>52</v>
      </c>
      <c r="D47" s="27"/>
    </row>
    <row r="48" spans="1:4" ht="36" customHeight="1" x14ac:dyDescent="0.2">
      <c r="A48" s="14" t="s">
        <v>168</v>
      </c>
      <c r="B48" s="14" t="s">
        <v>170</v>
      </c>
      <c r="C48" s="15" t="s">
        <v>52</v>
      </c>
      <c r="D48" s="27"/>
    </row>
    <row r="49" spans="1:4" ht="72" customHeight="1" x14ac:dyDescent="0.2">
      <c r="A49" s="14" t="s">
        <v>171</v>
      </c>
      <c r="B49" s="14" t="s">
        <v>174</v>
      </c>
      <c r="C49" s="15" t="s">
        <v>60</v>
      </c>
      <c r="D49" s="27"/>
    </row>
    <row r="50" spans="1:4" ht="24" customHeight="1" x14ac:dyDescent="0.2">
      <c r="A50" s="9" t="s">
        <v>175</v>
      </c>
      <c r="B50" s="9" t="s">
        <v>176</v>
      </c>
      <c r="C50" s="9"/>
      <c r="D50" s="27"/>
    </row>
    <row r="51" spans="1:4" ht="24" customHeight="1" x14ac:dyDescent="0.2">
      <c r="A51" s="9" t="s">
        <v>177</v>
      </c>
      <c r="B51" s="9" t="s">
        <v>178</v>
      </c>
      <c r="C51" s="9"/>
      <c r="D51" s="27"/>
    </row>
    <row r="52" spans="1:4" ht="60" customHeight="1" x14ac:dyDescent="0.2">
      <c r="A52" s="14" t="s">
        <v>179</v>
      </c>
      <c r="B52" s="14" t="s">
        <v>181</v>
      </c>
      <c r="C52" s="15" t="s">
        <v>182</v>
      </c>
      <c r="D52" s="27"/>
    </row>
    <row r="53" spans="1:4" ht="24" customHeight="1" x14ac:dyDescent="0.2">
      <c r="A53" s="9" t="s">
        <v>183</v>
      </c>
      <c r="B53" s="9" t="s">
        <v>184</v>
      </c>
      <c r="C53" s="9"/>
      <c r="D53" s="27"/>
    </row>
    <row r="54" spans="1:4" ht="36" customHeight="1" x14ac:dyDescent="0.2">
      <c r="A54" s="14" t="s">
        <v>185</v>
      </c>
      <c r="B54" s="14" t="s">
        <v>187</v>
      </c>
      <c r="C54" s="15" t="s">
        <v>52</v>
      </c>
      <c r="D54" s="27"/>
    </row>
    <row r="55" spans="1:4" ht="24" customHeight="1" x14ac:dyDescent="0.2">
      <c r="A55" s="9" t="s">
        <v>188</v>
      </c>
      <c r="B55" s="9" t="s">
        <v>189</v>
      </c>
      <c r="C55" s="9"/>
      <c r="D55" s="27"/>
    </row>
    <row r="56" spans="1:4" ht="48" customHeight="1" x14ac:dyDescent="0.2">
      <c r="A56" s="14" t="s">
        <v>190</v>
      </c>
      <c r="B56" s="14" t="s">
        <v>192</v>
      </c>
      <c r="C56" s="15" t="s">
        <v>52</v>
      </c>
      <c r="D56" s="27"/>
    </row>
    <row r="57" spans="1:4" ht="48" customHeight="1" x14ac:dyDescent="0.2">
      <c r="A57" s="14" t="s">
        <v>193</v>
      </c>
      <c r="B57" s="14" t="s">
        <v>195</v>
      </c>
      <c r="C57" s="15" t="s">
        <v>52</v>
      </c>
      <c r="D57" s="27"/>
    </row>
    <row r="58" spans="1:4" ht="24" customHeight="1" x14ac:dyDescent="0.2">
      <c r="A58" s="9" t="s">
        <v>196</v>
      </c>
      <c r="B58" s="9" t="s">
        <v>197</v>
      </c>
      <c r="C58" s="9"/>
      <c r="D58" s="27"/>
    </row>
    <row r="59" spans="1:4" ht="36" customHeight="1" x14ac:dyDescent="0.2">
      <c r="A59" s="14" t="s">
        <v>198</v>
      </c>
      <c r="B59" s="14" t="s">
        <v>200</v>
      </c>
      <c r="C59" s="15" t="s">
        <v>52</v>
      </c>
      <c r="D59" s="27"/>
    </row>
    <row r="60" spans="1:4" ht="48" customHeight="1" x14ac:dyDescent="0.2">
      <c r="A60" s="14" t="s">
        <v>201</v>
      </c>
      <c r="B60" s="14" t="s">
        <v>203</v>
      </c>
      <c r="C60" s="15" t="s">
        <v>60</v>
      </c>
      <c r="D60" s="27"/>
    </row>
    <row r="61" spans="1:4" ht="36" customHeight="1" x14ac:dyDescent="0.2">
      <c r="A61" s="14" t="s">
        <v>204</v>
      </c>
      <c r="B61" s="14" t="s">
        <v>206</v>
      </c>
      <c r="C61" s="15" t="s">
        <v>60</v>
      </c>
      <c r="D61" s="27"/>
    </row>
    <row r="62" spans="1:4" ht="48" customHeight="1" x14ac:dyDescent="0.2">
      <c r="A62" s="14" t="s">
        <v>207</v>
      </c>
      <c r="B62" s="14" t="s">
        <v>209</v>
      </c>
      <c r="C62" s="15" t="s">
        <v>52</v>
      </c>
      <c r="D62" s="27"/>
    </row>
    <row r="63" spans="1:4" ht="24" customHeight="1" x14ac:dyDescent="0.2">
      <c r="A63" s="9" t="s">
        <v>210</v>
      </c>
      <c r="B63" s="9" t="s">
        <v>211</v>
      </c>
      <c r="C63" s="9"/>
      <c r="D63" s="27"/>
    </row>
    <row r="64" spans="1:4" ht="36" customHeight="1" x14ac:dyDescent="0.2">
      <c r="A64" s="14" t="s">
        <v>212</v>
      </c>
      <c r="B64" s="14" t="s">
        <v>214</v>
      </c>
      <c r="C64" s="15" t="s">
        <v>52</v>
      </c>
      <c r="D64" s="27"/>
    </row>
    <row r="65" spans="1:7" ht="42" customHeight="1" x14ac:dyDescent="0.2">
      <c r="A65" s="14" t="s">
        <v>215</v>
      </c>
      <c r="B65" s="14" t="s">
        <v>217</v>
      </c>
      <c r="C65" s="15" t="s">
        <v>52</v>
      </c>
      <c r="D65" s="28" t="s">
        <v>553</v>
      </c>
      <c r="E65" s="1">
        <v>213.98</v>
      </c>
      <c r="F65" s="1">
        <f>35.38*2+1.17+35.38-2.78+19.52*2+19.52-2.56-3.37+8.55+11.9*5+2.21+2.18+4.54+1.61+13.06*3+4.67+3.46+2.25</f>
        <v>285.31</v>
      </c>
      <c r="G65" s="1">
        <f>F65*(0.15+0.3+0.3)</f>
        <v>213.98250000000002</v>
      </c>
    </row>
    <row r="66" spans="1:7" ht="24" customHeight="1" x14ac:dyDescent="0.2">
      <c r="A66" s="9" t="s">
        <v>218</v>
      </c>
      <c r="B66" s="9" t="s">
        <v>219</v>
      </c>
      <c r="C66" s="9"/>
      <c r="D66" s="27"/>
    </row>
    <row r="67" spans="1:7" ht="48" customHeight="1" x14ac:dyDescent="0.2">
      <c r="A67" s="14" t="s">
        <v>220</v>
      </c>
      <c r="B67" s="14" t="s">
        <v>222</v>
      </c>
      <c r="C67" s="15" t="s">
        <v>52</v>
      </c>
      <c r="D67" s="27"/>
    </row>
    <row r="68" spans="1:7" ht="48" customHeight="1" x14ac:dyDescent="0.2">
      <c r="A68" s="14" t="s">
        <v>223</v>
      </c>
      <c r="B68" s="14" t="s">
        <v>225</v>
      </c>
      <c r="C68" s="15" t="s">
        <v>52</v>
      </c>
      <c r="D68" s="27"/>
    </row>
    <row r="69" spans="1:7" ht="48" customHeight="1" x14ac:dyDescent="0.2">
      <c r="A69" s="14" t="s">
        <v>226</v>
      </c>
      <c r="B69" s="14" t="s">
        <v>228</v>
      </c>
      <c r="C69" s="15" t="s">
        <v>52</v>
      </c>
      <c r="D69" s="27"/>
    </row>
    <row r="70" spans="1:7" ht="60" customHeight="1" x14ac:dyDescent="0.2">
      <c r="A70" s="14" t="s">
        <v>229</v>
      </c>
      <c r="B70" s="14" t="s">
        <v>231</v>
      </c>
      <c r="C70" s="15" t="s">
        <v>52</v>
      </c>
      <c r="D70" s="27"/>
    </row>
    <row r="71" spans="1:7" ht="60" customHeight="1" x14ac:dyDescent="0.2">
      <c r="A71" s="14" t="s">
        <v>232</v>
      </c>
      <c r="B71" s="14" t="s">
        <v>234</v>
      </c>
      <c r="C71" s="15" t="s">
        <v>52</v>
      </c>
      <c r="D71" s="27"/>
    </row>
    <row r="72" spans="1:7" ht="48" customHeight="1" x14ac:dyDescent="0.2">
      <c r="A72" s="14" t="s">
        <v>235</v>
      </c>
      <c r="B72" s="14" t="s">
        <v>237</v>
      </c>
      <c r="C72" s="15" t="s">
        <v>52</v>
      </c>
      <c r="D72" s="27"/>
    </row>
    <row r="73" spans="1:7" ht="60" customHeight="1" x14ac:dyDescent="0.2">
      <c r="A73" s="14" t="s">
        <v>238</v>
      </c>
      <c r="B73" s="14" t="s">
        <v>240</v>
      </c>
      <c r="C73" s="15" t="s">
        <v>52</v>
      </c>
      <c r="D73" s="27"/>
    </row>
    <row r="74" spans="1:7" ht="60" customHeight="1" x14ac:dyDescent="0.2">
      <c r="A74" s="14" t="s">
        <v>238</v>
      </c>
      <c r="B74" s="14" t="s">
        <v>240</v>
      </c>
      <c r="C74" s="15" t="s">
        <v>52</v>
      </c>
      <c r="D74" s="27"/>
    </row>
    <row r="75" spans="1:7" ht="48" customHeight="1" x14ac:dyDescent="0.2">
      <c r="A75" s="14" t="s">
        <v>241</v>
      </c>
      <c r="B75" s="14" t="s">
        <v>243</v>
      </c>
      <c r="C75" s="15" t="s">
        <v>52</v>
      </c>
      <c r="D75" s="27"/>
    </row>
    <row r="76" spans="1:7" ht="24" customHeight="1" x14ac:dyDescent="0.2">
      <c r="A76" s="9" t="s">
        <v>244</v>
      </c>
      <c r="B76" s="9" t="s">
        <v>245</v>
      </c>
      <c r="C76" s="9"/>
      <c r="D76" s="27"/>
    </row>
    <row r="77" spans="1:7" ht="36" customHeight="1" x14ac:dyDescent="0.2">
      <c r="A77" s="14" t="s">
        <v>246</v>
      </c>
      <c r="B77" s="14" t="s">
        <v>248</v>
      </c>
      <c r="C77" s="15" t="s">
        <v>52</v>
      </c>
      <c r="D77" s="27"/>
    </row>
    <row r="78" spans="1:7" ht="36" customHeight="1" x14ac:dyDescent="0.2">
      <c r="A78" s="14" t="s">
        <v>249</v>
      </c>
      <c r="B78" s="14" t="s">
        <v>251</v>
      </c>
      <c r="C78" s="15" t="s">
        <v>52</v>
      </c>
      <c r="D78" s="27"/>
    </row>
    <row r="79" spans="1:7" ht="24" customHeight="1" x14ac:dyDescent="0.2">
      <c r="A79" s="14" t="s">
        <v>252</v>
      </c>
      <c r="B79" s="14" t="s">
        <v>254</v>
      </c>
      <c r="C79" s="15" t="s">
        <v>52</v>
      </c>
      <c r="D79" s="27"/>
    </row>
    <row r="80" spans="1:7" ht="24" customHeight="1" x14ac:dyDescent="0.2">
      <c r="A80" s="14" t="s">
        <v>255</v>
      </c>
      <c r="B80" s="14" t="s">
        <v>257</v>
      </c>
      <c r="C80" s="15" t="s">
        <v>60</v>
      </c>
      <c r="D80" s="27"/>
    </row>
    <row r="81" spans="1:4" ht="36" customHeight="1" x14ac:dyDescent="0.2">
      <c r="A81" s="14" t="s">
        <v>258</v>
      </c>
      <c r="B81" s="14" t="s">
        <v>260</v>
      </c>
      <c r="C81" s="15" t="s">
        <v>52</v>
      </c>
      <c r="D81" s="27"/>
    </row>
    <row r="82" spans="1:4" ht="36" customHeight="1" x14ac:dyDescent="0.2">
      <c r="A82" s="14" t="s">
        <v>261</v>
      </c>
      <c r="B82" s="14" t="s">
        <v>263</v>
      </c>
      <c r="C82" s="15" t="s">
        <v>64</v>
      </c>
      <c r="D82" s="27"/>
    </row>
    <row r="83" spans="1:4" ht="36" customHeight="1" x14ac:dyDescent="0.2">
      <c r="A83" s="14" t="s">
        <v>264</v>
      </c>
      <c r="B83" s="14" t="s">
        <v>266</v>
      </c>
      <c r="C83" s="15" t="s">
        <v>52</v>
      </c>
      <c r="D83" s="27"/>
    </row>
    <row r="84" spans="1:4" ht="24" customHeight="1" x14ac:dyDescent="0.2">
      <c r="A84" s="14" t="s">
        <v>267</v>
      </c>
      <c r="B84" s="14" t="s">
        <v>269</v>
      </c>
      <c r="C84" s="15" t="s">
        <v>52</v>
      </c>
      <c r="D84" s="27"/>
    </row>
    <row r="85" spans="1:4" ht="24" customHeight="1" x14ac:dyDescent="0.2">
      <c r="A85" s="14" t="s">
        <v>270</v>
      </c>
      <c r="B85" s="14" t="s">
        <v>272</v>
      </c>
      <c r="C85" s="15" t="s">
        <v>60</v>
      </c>
      <c r="D85" s="27"/>
    </row>
    <row r="86" spans="1:4" ht="24" customHeight="1" x14ac:dyDescent="0.2">
      <c r="A86" s="14" t="s">
        <v>273</v>
      </c>
      <c r="B86" s="14" t="s">
        <v>275</v>
      </c>
      <c r="C86" s="15" t="s">
        <v>52</v>
      </c>
      <c r="D86" s="27"/>
    </row>
    <row r="87" spans="1:4" ht="24" customHeight="1" x14ac:dyDescent="0.2">
      <c r="A87" s="9" t="s">
        <v>276</v>
      </c>
      <c r="B87" s="9" t="s">
        <v>277</v>
      </c>
      <c r="C87" s="9"/>
      <c r="D87" s="27"/>
    </row>
    <row r="88" spans="1:4" ht="24" customHeight="1" x14ac:dyDescent="0.2">
      <c r="A88" s="14" t="s">
        <v>278</v>
      </c>
      <c r="B88" s="14" t="s">
        <v>280</v>
      </c>
      <c r="C88" s="15" t="s">
        <v>60</v>
      </c>
      <c r="D88" s="27"/>
    </row>
    <row r="89" spans="1:4" ht="24" customHeight="1" x14ac:dyDescent="0.2">
      <c r="A89" s="14" t="s">
        <v>281</v>
      </c>
      <c r="B89" s="14" t="s">
        <v>283</v>
      </c>
      <c r="C89" s="15" t="s">
        <v>60</v>
      </c>
      <c r="D89" s="27"/>
    </row>
    <row r="90" spans="1:4" ht="36" customHeight="1" x14ac:dyDescent="0.2">
      <c r="A90" s="14" t="s">
        <v>284</v>
      </c>
      <c r="B90" s="14" t="s">
        <v>286</v>
      </c>
      <c r="C90" s="15" t="s">
        <v>60</v>
      </c>
      <c r="D90" s="27"/>
    </row>
    <row r="91" spans="1:4" ht="24" customHeight="1" x14ac:dyDescent="0.2">
      <c r="A91" s="9" t="s">
        <v>287</v>
      </c>
      <c r="B91" s="9" t="s">
        <v>288</v>
      </c>
      <c r="C91" s="9"/>
      <c r="D91" s="27"/>
    </row>
    <row r="92" spans="1:4" ht="24" customHeight="1" x14ac:dyDescent="0.2">
      <c r="A92" s="14" t="s">
        <v>289</v>
      </c>
      <c r="B92" s="14" t="s">
        <v>291</v>
      </c>
      <c r="C92" s="15" t="s">
        <v>52</v>
      </c>
      <c r="D92" s="27"/>
    </row>
    <row r="93" spans="1:4" ht="24" customHeight="1" x14ac:dyDescent="0.2">
      <c r="A93" s="14" t="s">
        <v>292</v>
      </c>
      <c r="B93" s="14" t="s">
        <v>294</v>
      </c>
      <c r="C93" s="15" t="s">
        <v>52</v>
      </c>
      <c r="D93" s="27"/>
    </row>
    <row r="94" spans="1:4" ht="24" customHeight="1" x14ac:dyDescent="0.2">
      <c r="A94" s="14" t="s">
        <v>295</v>
      </c>
      <c r="B94" s="14" t="s">
        <v>297</v>
      </c>
      <c r="C94" s="15" t="s">
        <v>52</v>
      </c>
      <c r="D94" s="27"/>
    </row>
    <row r="95" spans="1:4" ht="24" customHeight="1" x14ac:dyDescent="0.2">
      <c r="A95" s="14" t="s">
        <v>298</v>
      </c>
      <c r="B95" s="14" t="s">
        <v>300</v>
      </c>
      <c r="C95" s="15" t="s">
        <v>52</v>
      </c>
      <c r="D95" s="27"/>
    </row>
    <row r="96" spans="1:4" ht="24" customHeight="1" x14ac:dyDescent="0.2">
      <c r="A96" s="14" t="s">
        <v>301</v>
      </c>
      <c r="B96" s="14" t="s">
        <v>303</v>
      </c>
      <c r="C96" s="15" t="s">
        <v>52</v>
      </c>
      <c r="D96" s="27"/>
    </row>
    <row r="97" spans="1:4" ht="48" customHeight="1" x14ac:dyDescent="0.2">
      <c r="A97" s="14" t="s">
        <v>304</v>
      </c>
      <c r="B97" s="14" t="s">
        <v>306</v>
      </c>
      <c r="C97" s="15" t="s">
        <v>52</v>
      </c>
      <c r="D97" s="27"/>
    </row>
    <row r="98" spans="1:4" ht="24" customHeight="1" x14ac:dyDescent="0.2">
      <c r="A98" s="9" t="s">
        <v>307</v>
      </c>
      <c r="B98" s="9" t="s">
        <v>308</v>
      </c>
      <c r="C98" s="9"/>
      <c r="D98" s="27"/>
    </row>
    <row r="99" spans="1:4" ht="24" customHeight="1" x14ac:dyDescent="0.2">
      <c r="A99" s="14" t="s">
        <v>309</v>
      </c>
      <c r="B99" s="14" t="s">
        <v>311</v>
      </c>
      <c r="C99" s="15" t="s">
        <v>182</v>
      </c>
      <c r="D99" s="27"/>
    </row>
    <row r="100" spans="1:4" ht="24" customHeight="1" x14ac:dyDescent="0.2">
      <c r="A100" s="14" t="s">
        <v>312</v>
      </c>
      <c r="B100" s="14" t="s">
        <v>314</v>
      </c>
      <c r="C100" s="15" t="s">
        <v>182</v>
      </c>
      <c r="D100" s="27"/>
    </row>
    <row r="101" spans="1:4" ht="24" customHeight="1" x14ac:dyDescent="0.2">
      <c r="A101" s="14" t="s">
        <v>315</v>
      </c>
      <c r="B101" s="14" t="s">
        <v>317</v>
      </c>
      <c r="C101" s="15" t="s">
        <v>182</v>
      </c>
      <c r="D101" s="27"/>
    </row>
    <row r="102" spans="1:4" ht="36" customHeight="1" x14ac:dyDescent="0.2">
      <c r="A102" s="14" t="s">
        <v>318</v>
      </c>
      <c r="B102" s="14" t="s">
        <v>320</v>
      </c>
      <c r="C102" s="15" t="s">
        <v>182</v>
      </c>
      <c r="D102" s="27"/>
    </row>
    <row r="103" spans="1:4" ht="36" customHeight="1" x14ac:dyDescent="0.2">
      <c r="A103" s="14" t="s">
        <v>321</v>
      </c>
      <c r="B103" s="14" t="s">
        <v>323</v>
      </c>
      <c r="C103" s="15" t="s">
        <v>182</v>
      </c>
      <c r="D103" s="27"/>
    </row>
    <row r="104" spans="1:4" ht="36" customHeight="1" x14ac:dyDescent="0.2">
      <c r="A104" s="14" t="s">
        <v>324</v>
      </c>
      <c r="B104" s="14" t="s">
        <v>326</v>
      </c>
      <c r="C104" s="15" t="s">
        <v>182</v>
      </c>
      <c r="D104" s="27"/>
    </row>
    <row r="105" spans="1:4" ht="36" customHeight="1" x14ac:dyDescent="0.2">
      <c r="A105" s="14" t="s">
        <v>327</v>
      </c>
      <c r="B105" s="14" t="s">
        <v>329</v>
      </c>
      <c r="C105" s="15" t="s">
        <v>182</v>
      </c>
      <c r="D105" s="27"/>
    </row>
    <row r="106" spans="1:4" ht="36" customHeight="1" x14ac:dyDescent="0.2">
      <c r="A106" s="14" t="s">
        <v>330</v>
      </c>
      <c r="B106" s="14" t="s">
        <v>332</v>
      </c>
      <c r="C106" s="15" t="s">
        <v>182</v>
      </c>
      <c r="D106" s="27"/>
    </row>
    <row r="107" spans="1:4" ht="36" customHeight="1" x14ac:dyDescent="0.2">
      <c r="A107" s="14" t="s">
        <v>333</v>
      </c>
      <c r="B107" s="14" t="s">
        <v>335</v>
      </c>
      <c r="C107" s="15" t="s">
        <v>182</v>
      </c>
      <c r="D107" s="27"/>
    </row>
    <row r="108" spans="1:4" ht="48" customHeight="1" x14ac:dyDescent="0.2">
      <c r="A108" s="14" t="s">
        <v>336</v>
      </c>
      <c r="B108" s="14" t="s">
        <v>338</v>
      </c>
      <c r="C108" s="15" t="s">
        <v>182</v>
      </c>
      <c r="D108" s="27"/>
    </row>
    <row r="109" spans="1:4" ht="36" customHeight="1" x14ac:dyDescent="0.2">
      <c r="A109" s="14" t="s">
        <v>339</v>
      </c>
      <c r="B109" s="14" t="s">
        <v>341</v>
      </c>
      <c r="C109" s="15" t="s">
        <v>60</v>
      </c>
      <c r="D109" s="27"/>
    </row>
    <row r="110" spans="1:4" ht="36" customHeight="1" x14ac:dyDescent="0.2">
      <c r="A110" s="14" t="s">
        <v>342</v>
      </c>
      <c r="B110" s="14" t="s">
        <v>344</v>
      </c>
      <c r="C110" s="15" t="s">
        <v>60</v>
      </c>
      <c r="D110" s="27"/>
    </row>
    <row r="111" spans="1:4" ht="36" customHeight="1" x14ac:dyDescent="0.2">
      <c r="A111" s="14" t="s">
        <v>345</v>
      </c>
      <c r="B111" s="14" t="s">
        <v>347</v>
      </c>
      <c r="C111" s="15" t="s">
        <v>60</v>
      </c>
      <c r="D111" s="27"/>
    </row>
    <row r="112" spans="1:4" ht="36" customHeight="1" x14ac:dyDescent="0.2">
      <c r="A112" s="14" t="s">
        <v>348</v>
      </c>
      <c r="B112" s="14" t="s">
        <v>350</v>
      </c>
      <c r="C112" s="15" t="s">
        <v>60</v>
      </c>
      <c r="D112" s="27"/>
    </row>
    <row r="113" spans="1:4" ht="36" customHeight="1" x14ac:dyDescent="0.2">
      <c r="A113" s="14" t="s">
        <v>351</v>
      </c>
      <c r="B113" s="14" t="s">
        <v>353</v>
      </c>
      <c r="C113" s="15" t="s">
        <v>60</v>
      </c>
      <c r="D113" s="27"/>
    </row>
    <row r="114" spans="1:4" ht="36" customHeight="1" x14ac:dyDescent="0.2">
      <c r="A114" s="14" t="s">
        <v>354</v>
      </c>
      <c r="B114" s="14" t="s">
        <v>356</v>
      </c>
      <c r="C114" s="15" t="s">
        <v>60</v>
      </c>
      <c r="D114" s="27"/>
    </row>
    <row r="115" spans="1:4" ht="36" customHeight="1" x14ac:dyDescent="0.2">
      <c r="A115" s="14" t="s">
        <v>357</v>
      </c>
      <c r="B115" s="14" t="s">
        <v>359</v>
      </c>
      <c r="C115" s="15" t="s">
        <v>60</v>
      </c>
      <c r="D115" s="27"/>
    </row>
    <row r="116" spans="1:4" ht="36" customHeight="1" x14ac:dyDescent="0.2">
      <c r="A116" s="14" t="s">
        <v>360</v>
      </c>
      <c r="B116" s="14" t="s">
        <v>362</v>
      </c>
      <c r="C116" s="15" t="s">
        <v>60</v>
      </c>
      <c r="D116" s="27"/>
    </row>
    <row r="117" spans="1:4" ht="36" customHeight="1" x14ac:dyDescent="0.2">
      <c r="A117" s="14" t="s">
        <v>363</v>
      </c>
      <c r="B117" s="14" t="s">
        <v>365</v>
      </c>
      <c r="C117" s="15" t="s">
        <v>60</v>
      </c>
      <c r="D117" s="27"/>
    </row>
    <row r="118" spans="1:4" ht="36" customHeight="1" x14ac:dyDescent="0.2">
      <c r="A118" s="14" t="s">
        <v>366</v>
      </c>
      <c r="B118" s="14" t="s">
        <v>368</v>
      </c>
      <c r="C118" s="15" t="s">
        <v>60</v>
      </c>
      <c r="D118" s="27"/>
    </row>
    <row r="119" spans="1:4" ht="36" customHeight="1" x14ac:dyDescent="0.2">
      <c r="A119" s="14" t="s">
        <v>369</v>
      </c>
      <c r="B119" s="14" t="s">
        <v>371</v>
      </c>
      <c r="C119" s="15" t="s">
        <v>60</v>
      </c>
      <c r="D119" s="27"/>
    </row>
    <row r="120" spans="1:4" ht="36" customHeight="1" x14ac:dyDescent="0.2">
      <c r="A120" s="14" t="s">
        <v>372</v>
      </c>
      <c r="B120" s="14" t="s">
        <v>374</v>
      </c>
      <c r="C120" s="15" t="s">
        <v>60</v>
      </c>
      <c r="D120" s="27"/>
    </row>
    <row r="121" spans="1:4" ht="36" customHeight="1" x14ac:dyDescent="0.2">
      <c r="A121" s="14" t="s">
        <v>375</v>
      </c>
      <c r="B121" s="14" t="s">
        <v>377</v>
      </c>
      <c r="C121" s="15" t="s">
        <v>60</v>
      </c>
      <c r="D121" s="27"/>
    </row>
    <row r="122" spans="1:4" ht="36" customHeight="1" x14ac:dyDescent="0.2">
      <c r="A122" s="14" t="s">
        <v>378</v>
      </c>
      <c r="B122" s="14" t="s">
        <v>380</v>
      </c>
      <c r="C122" s="15" t="s">
        <v>60</v>
      </c>
      <c r="D122" s="27"/>
    </row>
    <row r="123" spans="1:4" ht="36" customHeight="1" x14ac:dyDescent="0.2">
      <c r="A123" s="14" t="s">
        <v>381</v>
      </c>
      <c r="B123" s="14" t="s">
        <v>383</v>
      </c>
      <c r="C123" s="15" t="s">
        <v>60</v>
      </c>
      <c r="D123" s="27"/>
    </row>
    <row r="124" spans="1:4" ht="36" customHeight="1" x14ac:dyDescent="0.2">
      <c r="A124" s="14" t="s">
        <v>384</v>
      </c>
      <c r="B124" s="14" t="s">
        <v>386</v>
      </c>
      <c r="C124" s="15" t="s">
        <v>182</v>
      </c>
      <c r="D124" s="27"/>
    </row>
    <row r="125" spans="1:4" ht="36" customHeight="1" x14ac:dyDescent="0.2">
      <c r="A125" s="14" t="s">
        <v>387</v>
      </c>
      <c r="B125" s="14" t="s">
        <v>389</v>
      </c>
      <c r="C125" s="15" t="s">
        <v>182</v>
      </c>
      <c r="D125" s="27"/>
    </row>
    <row r="126" spans="1:4" ht="24" customHeight="1" x14ac:dyDescent="0.2">
      <c r="A126" s="14" t="s">
        <v>390</v>
      </c>
      <c r="B126" s="14" t="s">
        <v>392</v>
      </c>
      <c r="C126" s="15" t="s">
        <v>182</v>
      </c>
      <c r="D126" s="27"/>
    </row>
    <row r="127" spans="1:4" ht="24" customHeight="1" x14ac:dyDescent="0.2">
      <c r="A127" s="14" t="s">
        <v>393</v>
      </c>
      <c r="B127" s="14" t="s">
        <v>395</v>
      </c>
      <c r="C127" s="15" t="s">
        <v>182</v>
      </c>
      <c r="D127" s="27"/>
    </row>
    <row r="128" spans="1:4" ht="24" customHeight="1" x14ac:dyDescent="0.2">
      <c r="A128" s="14" t="s">
        <v>396</v>
      </c>
      <c r="B128" s="14" t="s">
        <v>398</v>
      </c>
      <c r="C128" s="15" t="s">
        <v>182</v>
      </c>
      <c r="D128" s="27"/>
    </row>
    <row r="129" spans="1:4" ht="24" customHeight="1" x14ac:dyDescent="0.2">
      <c r="A129" s="14" t="s">
        <v>399</v>
      </c>
      <c r="B129" s="14" t="s">
        <v>401</v>
      </c>
      <c r="C129" s="15" t="s">
        <v>182</v>
      </c>
      <c r="D129" s="27"/>
    </row>
    <row r="130" spans="1:4" ht="24" customHeight="1" x14ac:dyDescent="0.2">
      <c r="A130" s="14" t="s">
        <v>402</v>
      </c>
      <c r="B130" s="14" t="s">
        <v>404</v>
      </c>
      <c r="C130" s="15" t="s">
        <v>182</v>
      </c>
      <c r="D130" s="27"/>
    </row>
    <row r="131" spans="1:4" ht="36" customHeight="1" x14ac:dyDescent="0.2">
      <c r="A131" s="14" t="s">
        <v>405</v>
      </c>
      <c r="B131" s="14" t="s">
        <v>407</v>
      </c>
      <c r="C131" s="15" t="s">
        <v>182</v>
      </c>
      <c r="D131" s="27"/>
    </row>
    <row r="132" spans="1:4" ht="24" customHeight="1" x14ac:dyDescent="0.2">
      <c r="A132" s="14" t="s">
        <v>408</v>
      </c>
      <c r="B132" s="14" t="s">
        <v>410</v>
      </c>
      <c r="C132" s="15" t="s">
        <v>182</v>
      </c>
      <c r="D132" s="27"/>
    </row>
    <row r="133" spans="1:4" ht="36" customHeight="1" x14ac:dyDescent="0.2">
      <c r="A133" s="14" t="s">
        <v>411</v>
      </c>
      <c r="B133" s="14" t="s">
        <v>413</v>
      </c>
      <c r="C133" s="15" t="s">
        <v>182</v>
      </c>
      <c r="D133" s="27"/>
    </row>
    <row r="134" spans="1:4" ht="36" customHeight="1" x14ac:dyDescent="0.2">
      <c r="A134" s="14" t="s">
        <v>414</v>
      </c>
      <c r="B134" s="14" t="s">
        <v>416</v>
      </c>
      <c r="C134" s="15" t="s">
        <v>182</v>
      </c>
      <c r="D134" s="27"/>
    </row>
    <row r="135" spans="1:4" ht="24" customHeight="1" x14ac:dyDescent="0.2">
      <c r="A135" s="9" t="s">
        <v>417</v>
      </c>
      <c r="B135" s="9" t="s">
        <v>418</v>
      </c>
      <c r="C135" s="9"/>
      <c r="D135" s="27"/>
    </row>
    <row r="136" spans="1:4" ht="60" customHeight="1" x14ac:dyDescent="0.2">
      <c r="A136" s="14" t="s">
        <v>419</v>
      </c>
      <c r="B136" s="14" t="s">
        <v>421</v>
      </c>
      <c r="C136" s="15" t="s">
        <v>60</v>
      </c>
      <c r="D136" s="27"/>
    </row>
    <row r="137" spans="1:4" ht="60" customHeight="1" x14ac:dyDescent="0.2">
      <c r="A137" s="14" t="s">
        <v>422</v>
      </c>
      <c r="B137" s="14" t="s">
        <v>424</v>
      </c>
      <c r="C137" s="15" t="s">
        <v>60</v>
      </c>
      <c r="D137" s="27"/>
    </row>
    <row r="138" spans="1:4" ht="60" customHeight="1" x14ac:dyDescent="0.2">
      <c r="A138" s="14" t="s">
        <v>425</v>
      </c>
      <c r="B138" s="14" t="s">
        <v>427</v>
      </c>
      <c r="C138" s="15" t="s">
        <v>60</v>
      </c>
      <c r="D138" s="27"/>
    </row>
    <row r="139" spans="1:4" ht="48" customHeight="1" x14ac:dyDescent="0.2">
      <c r="A139" s="14" t="s">
        <v>428</v>
      </c>
      <c r="B139" s="14" t="s">
        <v>430</v>
      </c>
      <c r="C139" s="15" t="s">
        <v>60</v>
      </c>
      <c r="D139" s="27"/>
    </row>
    <row r="140" spans="1:4" ht="24" customHeight="1" x14ac:dyDescent="0.2">
      <c r="A140" s="14" t="s">
        <v>431</v>
      </c>
      <c r="B140" s="14" t="s">
        <v>433</v>
      </c>
      <c r="C140" s="15" t="s">
        <v>182</v>
      </c>
      <c r="D140" s="27"/>
    </row>
    <row r="141" spans="1:4" ht="24" customHeight="1" x14ac:dyDescent="0.2">
      <c r="A141" s="14" t="s">
        <v>434</v>
      </c>
      <c r="B141" s="14" t="s">
        <v>436</v>
      </c>
      <c r="C141" s="15" t="s">
        <v>182</v>
      </c>
      <c r="D141" s="27"/>
    </row>
    <row r="142" spans="1:4" ht="24" customHeight="1" x14ac:dyDescent="0.2">
      <c r="A142" s="14" t="s">
        <v>437</v>
      </c>
      <c r="B142" s="14" t="s">
        <v>439</v>
      </c>
      <c r="C142" s="15" t="s">
        <v>182</v>
      </c>
      <c r="D142" s="27"/>
    </row>
    <row r="143" spans="1:4" ht="24" customHeight="1" x14ac:dyDescent="0.2">
      <c r="A143" s="14" t="s">
        <v>440</v>
      </c>
      <c r="B143" s="14" t="s">
        <v>442</v>
      </c>
      <c r="C143" s="15" t="s">
        <v>182</v>
      </c>
      <c r="D143" s="27"/>
    </row>
    <row r="144" spans="1:4" ht="36" customHeight="1" x14ac:dyDescent="0.2">
      <c r="A144" s="14" t="s">
        <v>443</v>
      </c>
      <c r="B144" s="14" t="s">
        <v>445</v>
      </c>
      <c r="C144" s="15" t="s">
        <v>182</v>
      </c>
      <c r="D144" s="27"/>
    </row>
    <row r="145" spans="1:4" ht="36" customHeight="1" x14ac:dyDescent="0.2">
      <c r="A145" s="14" t="s">
        <v>446</v>
      </c>
      <c r="B145" s="14" t="s">
        <v>448</v>
      </c>
      <c r="C145" s="15" t="s">
        <v>182</v>
      </c>
      <c r="D145" s="27"/>
    </row>
    <row r="146" spans="1:4" ht="36" customHeight="1" x14ac:dyDescent="0.2">
      <c r="A146" s="14" t="s">
        <v>449</v>
      </c>
      <c r="B146" s="14" t="s">
        <v>451</v>
      </c>
      <c r="C146" s="15" t="s">
        <v>182</v>
      </c>
      <c r="D146" s="27"/>
    </row>
    <row r="147" spans="1:4" ht="24" customHeight="1" x14ac:dyDescent="0.2">
      <c r="A147" s="9" t="s">
        <v>452</v>
      </c>
      <c r="B147" s="9" t="s">
        <v>453</v>
      </c>
      <c r="C147" s="9"/>
      <c r="D147" s="27"/>
    </row>
    <row r="148" spans="1:4" ht="60" customHeight="1" x14ac:dyDescent="0.2">
      <c r="A148" s="14" t="s">
        <v>454</v>
      </c>
      <c r="B148" s="14" t="s">
        <v>427</v>
      </c>
      <c r="C148" s="15" t="s">
        <v>60</v>
      </c>
      <c r="D148" s="27"/>
    </row>
    <row r="149" spans="1:4" ht="60" customHeight="1" x14ac:dyDescent="0.2">
      <c r="A149" s="14" t="s">
        <v>455</v>
      </c>
      <c r="B149" s="14" t="s">
        <v>457</v>
      </c>
      <c r="C149" s="15" t="s">
        <v>60</v>
      </c>
      <c r="D149" s="27"/>
    </row>
    <row r="150" spans="1:4" ht="60" customHeight="1" x14ac:dyDescent="0.2">
      <c r="A150" s="14" t="s">
        <v>458</v>
      </c>
      <c r="B150" s="14" t="s">
        <v>460</v>
      </c>
      <c r="C150" s="15" t="s">
        <v>60</v>
      </c>
      <c r="D150" s="27"/>
    </row>
    <row r="151" spans="1:4" ht="60" customHeight="1" x14ac:dyDescent="0.2">
      <c r="A151" s="14" t="s">
        <v>461</v>
      </c>
      <c r="B151" s="14" t="s">
        <v>463</v>
      </c>
      <c r="C151" s="15" t="s">
        <v>60</v>
      </c>
      <c r="D151" s="27"/>
    </row>
    <row r="152" spans="1:4" ht="36" customHeight="1" x14ac:dyDescent="0.2">
      <c r="A152" s="14" t="s">
        <v>464</v>
      </c>
      <c r="B152" s="14" t="s">
        <v>466</v>
      </c>
      <c r="C152" s="15" t="s">
        <v>182</v>
      </c>
      <c r="D152" s="27"/>
    </row>
    <row r="153" spans="1:4" ht="36" customHeight="1" x14ac:dyDescent="0.2">
      <c r="A153" s="14" t="s">
        <v>467</v>
      </c>
      <c r="B153" s="14" t="s">
        <v>469</v>
      </c>
      <c r="C153" s="15" t="s">
        <v>182</v>
      </c>
      <c r="D153" s="27"/>
    </row>
    <row r="154" spans="1:4" ht="24" customHeight="1" x14ac:dyDescent="0.2">
      <c r="A154" s="14" t="s">
        <v>470</v>
      </c>
      <c r="B154" s="14" t="s">
        <v>472</v>
      </c>
      <c r="C154" s="15" t="s">
        <v>182</v>
      </c>
      <c r="D154" s="27"/>
    </row>
    <row r="155" spans="1:4" ht="24" customHeight="1" x14ac:dyDescent="0.2">
      <c r="A155" s="9" t="s">
        <v>473</v>
      </c>
      <c r="B155" s="9" t="s">
        <v>474</v>
      </c>
      <c r="C155" s="9"/>
      <c r="D155" s="27"/>
    </row>
    <row r="156" spans="1:4" ht="24" customHeight="1" x14ac:dyDescent="0.2">
      <c r="A156" s="9" t="s">
        <v>475</v>
      </c>
      <c r="B156" s="9" t="s">
        <v>476</v>
      </c>
      <c r="C156" s="9"/>
      <c r="D156" s="27"/>
    </row>
    <row r="157" spans="1:4" ht="36" customHeight="1" x14ac:dyDescent="0.2">
      <c r="A157" s="14" t="s">
        <v>477</v>
      </c>
      <c r="B157" s="14" t="s">
        <v>479</v>
      </c>
      <c r="C157" s="15" t="s">
        <v>182</v>
      </c>
      <c r="D157" s="27"/>
    </row>
    <row r="158" spans="1:4" ht="36" customHeight="1" x14ac:dyDescent="0.2">
      <c r="A158" s="14" t="s">
        <v>480</v>
      </c>
      <c r="B158" s="14" t="s">
        <v>482</v>
      </c>
      <c r="C158" s="15" t="s">
        <v>182</v>
      </c>
      <c r="D158" s="27"/>
    </row>
    <row r="159" spans="1:4" ht="60" customHeight="1" x14ac:dyDescent="0.2">
      <c r="A159" s="14" t="s">
        <v>483</v>
      </c>
      <c r="B159" s="14" t="s">
        <v>485</v>
      </c>
      <c r="C159" s="15" t="s">
        <v>182</v>
      </c>
      <c r="D159" s="27"/>
    </row>
    <row r="160" spans="1:4" ht="36" customHeight="1" x14ac:dyDescent="0.2">
      <c r="A160" s="14" t="s">
        <v>486</v>
      </c>
      <c r="B160" s="14" t="s">
        <v>488</v>
      </c>
      <c r="C160" s="15" t="s">
        <v>182</v>
      </c>
      <c r="D160" s="27"/>
    </row>
    <row r="161" spans="1:4" ht="24" customHeight="1" x14ac:dyDescent="0.2">
      <c r="A161" s="14" t="s">
        <v>489</v>
      </c>
      <c r="B161" s="14" t="s">
        <v>491</v>
      </c>
      <c r="C161" s="15" t="s">
        <v>182</v>
      </c>
      <c r="D161" s="27"/>
    </row>
    <row r="162" spans="1:4" ht="36" customHeight="1" x14ac:dyDescent="0.2">
      <c r="A162" s="14" t="s">
        <v>492</v>
      </c>
      <c r="B162" s="14" t="s">
        <v>494</v>
      </c>
      <c r="C162" s="15" t="s">
        <v>182</v>
      </c>
      <c r="D162" s="27"/>
    </row>
    <row r="163" spans="1:4" ht="24" customHeight="1" x14ac:dyDescent="0.2">
      <c r="A163" s="9" t="s">
        <v>495</v>
      </c>
      <c r="B163" s="9" t="s">
        <v>496</v>
      </c>
      <c r="C163" s="9"/>
      <c r="D163" s="27"/>
    </row>
    <row r="164" spans="1:4" ht="24" customHeight="1" x14ac:dyDescent="0.2">
      <c r="A164" s="14" t="s">
        <v>497</v>
      </c>
      <c r="B164" s="14" t="s">
        <v>499</v>
      </c>
      <c r="C164" s="15" t="s">
        <v>182</v>
      </c>
      <c r="D164" s="27"/>
    </row>
    <row r="165" spans="1:4" ht="36" customHeight="1" x14ac:dyDescent="0.2">
      <c r="A165" s="14" t="s">
        <v>500</v>
      </c>
      <c r="B165" s="14" t="s">
        <v>482</v>
      </c>
      <c r="C165" s="15" t="s">
        <v>182</v>
      </c>
      <c r="D165" s="27"/>
    </row>
    <row r="166" spans="1:4" ht="36" customHeight="1" x14ac:dyDescent="0.2">
      <c r="A166" s="14" t="s">
        <v>501</v>
      </c>
      <c r="B166" s="14" t="s">
        <v>503</v>
      </c>
      <c r="C166" s="15" t="s">
        <v>182</v>
      </c>
      <c r="D166" s="27"/>
    </row>
    <row r="167" spans="1:4" ht="36" customHeight="1" x14ac:dyDescent="0.2">
      <c r="A167" s="14" t="s">
        <v>504</v>
      </c>
      <c r="B167" s="14" t="s">
        <v>488</v>
      </c>
      <c r="C167" s="15" t="s">
        <v>182</v>
      </c>
      <c r="D167" s="27"/>
    </row>
    <row r="168" spans="1:4" ht="24" customHeight="1" x14ac:dyDescent="0.2">
      <c r="A168" s="14" t="s">
        <v>505</v>
      </c>
      <c r="B168" s="14" t="s">
        <v>491</v>
      </c>
      <c r="C168" s="15" t="s">
        <v>182</v>
      </c>
      <c r="D168" s="27"/>
    </row>
    <row r="169" spans="1:4" ht="24" customHeight="1" x14ac:dyDescent="0.2">
      <c r="A169" s="14" t="s">
        <v>506</v>
      </c>
      <c r="B169" s="14" t="s">
        <v>508</v>
      </c>
      <c r="C169" s="15" t="s">
        <v>182</v>
      </c>
      <c r="D169" s="27"/>
    </row>
    <row r="170" spans="1:4" ht="24" customHeight="1" x14ac:dyDescent="0.2">
      <c r="A170" s="9" t="s">
        <v>509</v>
      </c>
      <c r="B170" s="9" t="s">
        <v>510</v>
      </c>
      <c r="C170" s="9"/>
      <c r="D170" s="27"/>
    </row>
    <row r="171" spans="1:4" ht="48" customHeight="1" x14ac:dyDescent="0.2">
      <c r="A171" s="14" t="s">
        <v>511</v>
      </c>
      <c r="B171" s="14" t="s">
        <v>513</v>
      </c>
      <c r="C171" s="15" t="s">
        <v>182</v>
      </c>
      <c r="D171" s="27"/>
    </row>
    <row r="172" spans="1:4" ht="36" customHeight="1" x14ac:dyDescent="0.2">
      <c r="A172" s="14" t="s">
        <v>514</v>
      </c>
      <c r="B172" s="14" t="s">
        <v>482</v>
      </c>
      <c r="C172" s="15" t="s">
        <v>182</v>
      </c>
      <c r="D172" s="27"/>
    </row>
    <row r="173" spans="1:4" ht="60" customHeight="1" x14ac:dyDescent="0.2">
      <c r="A173" s="14" t="s">
        <v>515</v>
      </c>
      <c r="B173" s="14" t="s">
        <v>485</v>
      </c>
      <c r="C173" s="15" t="s">
        <v>182</v>
      </c>
      <c r="D173" s="27"/>
    </row>
    <row r="174" spans="1:4" ht="36" customHeight="1" x14ac:dyDescent="0.2">
      <c r="A174" s="14" t="s">
        <v>516</v>
      </c>
      <c r="B174" s="14" t="s">
        <v>488</v>
      </c>
      <c r="C174" s="15" t="s">
        <v>182</v>
      </c>
      <c r="D174" s="27"/>
    </row>
    <row r="175" spans="1:4" ht="36" customHeight="1" x14ac:dyDescent="0.2">
      <c r="A175" s="14" t="s">
        <v>517</v>
      </c>
      <c r="B175" s="14" t="s">
        <v>519</v>
      </c>
      <c r="C175" s="15" t="s">
        <v>182</v>
      </c>
      <c r="D175" s="27"/>
    </row>
    <row r="176" spans="1:4" ht="24" customHeight="1" x14ac:dyDescent="0.2">
      <c r="A176" s="14" t="s">
        <v>520</v>
      </c>
      <c r="B176" s="14" t="s">
        <v>491</v>
      </c>
      <c r="C176" s="15" t="s">
        <v>182</v>
      </c>
      <c r="D176" s="27"/>
    </row>
    <row r="177" spans="1:4" ht="24" customHeight="1" x14ac:dyDescent="0.2">
      <c r="A177" s="14" t="s">
        <v>521</v>
      </c>
      <c r="B177" s="14" t="s">
        <v>508</v>
      </c>
      <c r="C177" s="15" t="s">
        <v>182</v>
      </c>
      <c r="D177" s="27"/>
    </row>
    <row r="178" spans="1:4" ht="36" customHeight="1" x14ac:dyDescent="0.2">
      <c r="A178" s="14" t="s">
        <v>522</v>
      </c>
      <c r="B178" s="14" t="s">
        <v>479</v>
      </c>
      <c r="C178" s="15" t="s">
        <v>182</v>
      </c>
      <c r="D178" s="27"/>
    </row>
    <row r="179" spans="1:4" ht="36" customHeight="1" x14ac:dyDescent="0.2">
      <c r="A179" s="14" t="s">
        <v>523</v>
      </c>
      <c r="B179" s="14" t="s">
        <v>503</v>
      </c>
      <c r="C179" s="15" t="s">
        <v>182</v>
      </c>
      <c r="D179" s="27"/>
    </row>
    <row r="180" spans="1:4" ht="36" customHeight="1" x14ac:dyDescent="0.2">
      <c r="A180" s="14" t="s">
        <v>524</v>
      </c>
      <c r="B180" s="14" t="s">
        <v>494</v>
      </c>
      <c r="C180" s="15" t="s">
        <v>182</v>
      </c>
      <c r="D180" s="27"/>
    </row>
    <row r="181" spans="1:4" ht="24" customHeight="1" x14ac:dyDescent="0.2">
      <c r="A181" s="9" t="s">
        <v>525</v>
      </c>
      <c r="B181" s="9" t="s">
        <v>526</v>
      </c>
      <c r="C181" s="9"/>
      <c r="D181" s="27"/>
    </row>
    <row r="182" spans="1:4" ht="24" customHeight="1" x14ac:dyDescent="0.2">
      <c r="A182" s="14" t="s">
        <v>527</v>
      </c>
      <c r="B182" s="14" t="s">
        <v>529</v>
      </c>
      <c r="C182" s="15" t="s">
        <v>52</v>
      </c>
      <c r="D182" s="27"/>
    </row>
    <row r="183" spans="1:4" ht="48" customHeight="1" x14ac:dyDescent="0.2">
      <c r="A183" s="14" t="s">
        <v>530</v>
      </c>
      <c r="B183" s="14" t="s">
        <v>532</v>
      </c>
      <c r="C183" s="15" t="s">
        <v>182</v>
      </c>
      <c r="D183" s="27"/>
    </row>
    <row r="184" spans="1:4" ht="48" customHeight="1" x14ac:dyDescent="0.2">
      <c r="A184" s="14" t="s">
        <v>533</v>
      </c>
      <c r="B184" s="14" t="s">
        <v>532</v>
      </c>
      <c r="C184" s="15" t="s">
        <v>182</v>
      </c>
      <c r="D184" s="27"/>
    </row>
    <row r="185" spans="1:4" ht="24" customHeight="1" x14ac:dyDescent="0.2">
      <c r="A185" s="14" t="s">
        <v>534</v>
      </c>
      <c r="B185" s="14" t="s">
        <v>536</v>
      </c>
      <c r="C185" s="15" t="s">
        <v>182</v>
      </c>
      <c r="D185" s="27"/>
    </row>
    <row r="186" spans="1:4" ht="36" customHeight="1" x14ac:dyDescent="0.2">
      <c r="A186" s="14" t="s">
        <v>537</v>
      </c>
      <c r="B186" s="14" t="s">
        <v>539</v>
      </c>
      <c r="C186" s="15" t="s">
        <v>182</v>
      </c>
      <c r="D186" s="27"/>
    </row>
    <row r="187" spans="1:4" x14ac:dyDescent="0.2">
      <c r="A187" s="24"/>
      <c r="B187" s="24"/>
      <c r="C187" s="24"/>
    </row>
    <row r="188" spans="1:4" ht="60" customHeight="1" x14ac:dyDescent="0.2">
      <c r="A188" s="23"/>
      <c r="B188" s="23"/>
      <c r="C188" s="23"/>
    </row>
    <row r="189" spans="1:4" ht="70.150000000000006" customHeight="1" x14ac:dyDescent="0.2">
      <c r="A189" s="88"/>
      <c r="B189" s="88"/>
      <c r="C189" s="88"/>
    </row>
  </sheetData>
  <mergeCells count="6">
    <mergeCell ref="A189:C189"/>
    <mergeCell ref="A1:D2"/>
    <mergeCell ref="A3:A4"/>
    <mergeCell ref="B3:B4"/>
    <mergeCell ref="C3:C4"/>
    <mergeCell ref="D3:D4"/>
  </mergeCells>
  <pageMargins left="0.25" right="0.25" top="0.75" bottom="0.75" header="0.3" footer="0.3"/>
  <pageSetup paperSize="9" scale="5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555D0-7BC3-4736-AE05-B4769C9EC2D1}">
  <sheetPr>
    <pageSetUpPr fitToPage="1"/>
  </sheetPr>
  <dimension ref="A2:P202"/>
  <sheetViews>
    <sheetView view="pageBreakPreview" topLeftCell="A26" zoomScale="80" zoomScaleNormal="80" zoomScaleSheetLayoutView="80" workbookViewId="0">
      <selection activeCell="D161" sqref="D161"/>
    </sheetView>
  </sheetViews>
  <sheetFormatPr defaultColWidth="10" defaultRowHeight="14.25" x14ac:dyDescent="0.2"/>
  <cols>
    <col min="1" max="1" width="8.28515625" style="1" customWidth="1"/>
    <col min="2" max="2" width="9" style="25" customWidth="1"/>
    <col min="3" max="3" width="7.7109375" style="1" bestFit="1" customWidth="1"/>
    <col min="4" max="4" width="68.5703125" style="1" bestFit="1" customWidth="1"/>
    <col min="5" max="5" width="5.140625" style="1" bestFit="1" customWidth="1"/>
    <col min="6" max="6" width="7.85546875" style="1" bestFit="1" customWidth="1"/>
    <col min="7" max="7" width="11" style="1" bestFit="1" customWidth="1"/>
    <col min="8" max="8" width="10.85546875" style="1" bestFit="1" customWidth="1"/>
    <col min="9" max="9" width="14.28515625" style="1" customWidth="1"/>
    <col min="10" max="10" width="12.42578125" style="1" customWidth="1"/>
    <col min="11" max="11" width="14.42578125" style="1" customWidth="1"/>
    <col min="12" max="12" width="14.28515625" style="1" customWidth="1"/>
    <col min="13" max="13" width="10.85546875" style="1" customWidth="1"/>
    <col min="14" max="14" width="14.42578125" style="1" customWidth="1"/>
    <col min="15" max="15" width="10" style="1" bestFit="1" customWidth="1"/>
    <col min="16" max="16384" width="10" style="1"/>
  </cols>
  <sheetData>
    <row r="2" spans="1:16" ht="15" customHeight="1" x14ac:dyDescent="0.2">
      <c r="A2" s="56" t="s">
        <v>0</v>
      </c>
      <c r="B2" s="56"/>
      <c r="C2" s="56"/>
      <c r="D2" s="56"/>
      <c r="E2" s="56"/>
      <c r="F2" s="56"/>
      <c r="G2" s="56"/>
      <c r="H2" s="56"/>
      <c r="I2" s="56"/>
      <c r="J2" s="56"/>
      <c r="K2" s="56"/>
      <c r="L2" s="56"/>
      <c r="M2" s="56"/>
      <c r="N2" s="56"/>
      <c r="O2" s="57"/>
    </row>
    <row r="3" spans="1:16" ht="15" customHeight="1" x14ac:dyDescent="0.2">
      <c r="A3" s="56" t="s">
        <v>1</v>
      </c>
      <c r="B3" s="56"/>
      <c r="C3" s="56"/>
      <c r="D3" s="56"/>
      <c r="E3" s="56"/>
      <c r="F3" s="56"/>
      <c r="G3" s="56"/>
      <c r="H3" s="56"/>
      <c r="I3" s="56"/>
      <c r="J3" s="56"/>
      <c r="K3" s="56"/>
      <c r="L3" s="56"/>
      <c r="M3" s="56"/>
      <c r="N3" s="56"/>
      <c r="O3" s="57"/>
    </row>
    <row r="4" spans="1:16" ht="15.75" customHeight="1" x14ac:dyDescent="0.2">
      <c r="A4" s="58" t="s">
        <v>2</v>
      </c>
      <c r="B4" s="58"/>
      <c r="C4" s="58"/>
      <c r="D4" s="58"/>
      <c r="E4" s="58"/>
      <c r="F4" s="58"/>
      <c r="G4" s="58"/>
      <c r="H4" s="58"/>
      <c r="I4" s="58"/>
      <c r="J4" s="58"/>
      <c r="K4" s="58"/>
      <c r="L4" s="58"/>
      <c r="M4" s="58"/>
      <c r="N4" s="58"/>
      <c r="O4" s="59"/>
    </row>
    <row r="5" spans="1:16" ht="15" customHeight="1" x14ac:dyDescent="0.2">
      <c r="A5" s="60" t="s">
        <v>3</v>
      </c>
      <c r="B5" s="60"/>
      <c r="C5" s="60"/>
      <c r="D5" s="2"/>
      <c r="E5" s="60" t="s">
        <v>4</v>
      </c>
      <c r="F5" s="60"/>
      <c r="G5" s="60"/>
      <c r="H5" s="60" t="s">
        <v>5</v>
      </c>
      <c r="I5" s="60"/>
      <c r="J5" s="60"/>
      <c r="K5" s="60"/>
      <c r="L5" s="2" t="s">
        <v>6</v>
      </c>
      <c r="M5" s="60" t="s">
        <v>7</v>
      </c>
      <c r="N5" s="60"/>
      <c r="O5" s="60"/>
    </row>
    <row r="6" spans="1:16" x14ac:dyDescent="0.2">
      <c r="A6" s="61" t="s">
        <v>8</v>
      </c>
      <c r="B6" s="62"/>
      <c r="C6" s="63"/>
      <c r="D6" s="3"/>
      <c r="E6" s="64">
        <v>44845</v>
      </c>
      <c r="F6" s="65"/>
      <c r="G6" s="65"/>
      <c r="H6" s="66">
        <v>44980</v>
      </c>
      <c r="I6" s="66"/>
      <c r="J6" s="66"/>
      <c r="K6" s="66"/>
      <c r="L6" s="4">
        <v>0.25219999999999998</v>
      </c>
      <c r="M6" s="67">
        <f>H200</f>
        <v>845452.13000000012</v>
      </c>
      <c r="N6" s="67"/>
      <c r="O6" s="67"/>
    </row>
    <row r="7" spans="1:16" x14ac:dyDescent="0.2">
      <c r="A7" s="60" t="s">
        <v>9</v>
      </c>
      <c r="B7" s="60"/>
      <c r="C7" s="60"/>
      <c r="D7" s="2"/>
      <c r="E7" s="68" t="s">
        <v>10</v>
      </c>
      <c r="F7" s="69"/>
      <c r="G7" s="69"/>
      <c r="H7" s="69"/>
      <c r="I7" s="69"/>
      <c r="J7" s="69"/>
      <c r="K7" s="70"/>
      <c r="L7" s="2" t="s">
        <v>11</v>
      </c>
      <c r="M7" s="60" t="s">
        <v>12</v>
      </c>
      <c r="N7" s="60"/>
      <c r="O7" s="60"/>
    </row>
    <row r="8" spans="1:16" x14ac:dyDescent="0.2">
      <c r="A8" s="71" t="s">
        <v>13</v>
      </c>
      <c r="B8" s="72"/>
      <c r="C8" s="73"/>
      <c r="D8" s="5"/>
      <c r="E8" s="74" t="s">
        <v>14</v>
      </c>
      <c r="F8" s="75"/>
      <c r="G8" s="75"/>
      <c r="H8" s="75"/>
      <c r="I8" s="75"/>
      <c r="J8" s="75"/>
      <c r="K8" s="75"/>
      <c r="L8" s="6">
        <v>0.87229999999999996</v>
      </c>
      <c r="M8" s="67">
        <v>0</v>
      </c>
      <c r="N8" s="67"/>
      <c r="O8" s="67"/>
    </row>
    <row r="9" spans="1:16" x14ac:dyDescent="0.2">
      <c r="A9" s="76" t="s">
        <v>15</v>
      </c>
      <c r="B9" s="76"/>
      <c r="C9" s="76"/>
      <c r="D9" s="76"/>
      <c r="E9" s="76" t="s">
        <v>16</v>
      </c>
      <c r="F9" s="76"/>
      <c r="G9" s="76"/>
      <c r="H9" s="76"/>
      <c r="I9" s="76"/>
      <c r="J9" s="76"/>
      <c r="K9" s="76"/>
      <c r="L9" s="76"/>
      <c r="M9" s="60" t="s">
        <v>17</v>
      </c>
      <c r="N9" s="60"/>
      <c r="O9" s="60"/>
    </row>
    <row r="10" spans="1:16" ht="15.75" customHeight="1" x14ac:dyDescent="0.2">
      <c r="A10" s="77" t="s">
        <v>18</v>
      </c>
      <c r="B10" s="77"/>
      <c r="C10" s="77"/>
      <c r="D10" s="77"/>
      <c r="E10" s="77" t="s">
        <v>19</v>
      </c>
      <c r="F10" s="77"/>
      <c r="G10" s="77"/>
      <c r="H10" s="77"/>
      <c r="I10" s="77"/>
      <c r="J10" s="77"/>
      <c r="K10" s="77"/>
      <c r="L10" s="77"/>
      <c r="M10" s="67">
        <f>M6+M8</f>
        <v>845452.13000000012</v>
      </c>
      <c r="N10" s="67"/>
      <c r="O10" s="67"/>
    </row>
    <row r="11" spans="1:16" x14ac:dyDescent="0.2">
      <c r="A11" s="76" t="s">
        <v>20</v>
      </c>
      <c r="B11" s="76"/>
      <c r="C11" s="76"/>
      <c r="D11" s="76"/>
      <c r="E11" s="76"/>
      <c r="F11" s="76"/>
      <c r="G11" s="76"/>
      <c r="H11" s="76"/>
      <c r="I11" s="76"/>
      <c r="J11" s="76"/>
      <c r="K11" s="76"/>
      <c r="L11" s="76"/>
      <c r="M11" s="76"/>
      <c r="N11" s="76"/>
      <c r="O11" s="76"/>
    </row>
    <row r="12" spans="1:16" ht="14.25" customHeight="1" x14ac:dyDescent="0.2">
      <c r="A12" s="74" t="s">
        <v>21</v>
      </c>
      <c r="B12" s="74"/>
      <c r="C12" s="74"/>
      <c r="D12" s="74"/>
      <c r="E12" s="74"/>
      <c r="F12" s="74"/>
      <c r="G12" s="74"/>
      <c r="H12" s="74"/>
      <c r="I12" s="74"/>
      <c r="J12" s="74"/>
      <c r="K12" s="74"/>
      <c r="L12" s="74"/>
      <c r="M12" s="74"/>
      <c r="N12" s="74"/>
      <c r="O12" s="74"/>
    </row>
    <row r="13" spans="1:16" x14ac:dyDescent="0.2">
      <c r="A13" s="2" t="s">
        <v>22</v>
      </c>
      <c r="B13" s="2"/>
      <c r="C13" s="2" t="s">
        <v>23</v>
      </c>
      <c r="D13" s="2"/>
      <c r="E13" s="78" t="s">
        <v>24</v>
      </c>
      <c r="F13" s="79"/>
      <c r="G13" s="79"/>
      <c r="H13" s="80"/>
      <c r="I13" s="2" t="s">
        <v>25</v>
      </c>
      <c r="J13" s="2"/>
      <c r="K13" s="60" t="s">
        <v>26</v>
      </c>
      <c r="L13" s="60"/>
      <c r="M13" s="60"/>
      <c r="N13" s="60" t="s">
        <v>27</v>
      </c>
      <c r="O13" s="60"/>
    </row>
    <row r="14" spans="1:16" ht="15.75" customHeight="1" x14ac:dyDescent="0.2">
      <c r="A14" s="81" t="s">
        <v>554</v>
      </c>
      <c r="B14" s="75"/>
      <c r="C14" s="82">
        <f>M200</f>
        <v>130352.03</v>
      </c>
      <c r="D14" s="83"/>
      <c r="E14" s="84" t="s">
        <v>555</v>
      </c>
      <c r="F14" s="65"/>
      <c r="G14" s="65"/>
      <c r="H14" s="65"/>
      <c r="I14" s="85">
        <f>L200</f>
        <v>114585.33</v>
      </c>
      <c r="J14" s="75"/>
      <c r="K14" s="86">
        <f>N200</f>
        <v>244937.36</v>
      </c>
      <c r="L14" s="86"/>
      <c r="M14" s="86"/>
      <c r="N14" s="67">
        <f>M10-K14</f>
        <v>600514.77000000014</v>
      </c>
      <c r="O14" s="67"/>
      <c r="P14" s="29">
        <f>K14/N14</f>
        <v>0.4078789935508163</v>
      </c>
    </row>
    <row r="15" spans="1:16" ht="15" x14ac:dyDescent="0.25">
      <c r="A15" s="89"/>
      <c r="B15" s="89"/>
      <c r="C15" s="89"/>
      <c r="D15" s="89"/>
      <c r="E15" s="89"/>
      <c r="F15" s="89"/>
      <c r="G15" s="89"/>
      <c r="H15" s="89"/>
      <c r="I15" s="89"/>
      <c r="J15" s="89"/>
      <c r="K15" s="89"/>
      <c r="L15" s="89"/>
      <c r="M15" s="89"/>
      <c r="N15" s="89"/>
      <c r="O15" s="89"/>
    </row>
    <row r="16" spans="1:16" x14ac:dyDescent="0.2">
      <c r="A16" s="90" t="s">
        <v>30</v>
      </c>
      <c r="B16" s="90" t="s">
        <v>31</v>
      </c>
      <c r="C16" s="90" t="s">
        <v>32</v>
      </c>
      <c r="D16" s="90" t="s">
        <v>33</v>
      </c>
      <c r="E16" s="90" t="s">
        <v>34</v>
      </c>
      <c r="F16" s="90" t="s">
        <v>35</v>
      </c>
      <c r="G16" s="90"/>
      <c r="H16" s="90"/>
      <c r="I16" s="90" t="s">
        <v>36</v>
      </c>
      <c r="J16" s="90"/>
      <c r="K16" s="90"/>
      <c r="L16" s="90" t="s">
        <v>37</v>
      </c>
      <c r="M16" s="90"/>
      <c r="N16" s="90"/>
      <c r="O16" s="8" t="s">
        <v>38</v>
      </c>
    </row>
    <row r="17" spans="1:16" ht="38.25" x14ac:dyDescent="0.2">
      <c r="A17" s="90"/>
      <c r="B17" s="90"/>
      <c r="C17" s="90"/>
      <c r="D17" s="90"/>
      <c r="E17" s="90"/>
      <c r="F17" s="8" t="s">
        <v>39</v>
      </c>
      <c r="G17" s="8" t="s">
        <v>40</v>
      </c>
      <c r="H17" s="8" t="s">
        <v>41</v>
      </c>
      <c r="I17" s="7" t="s">
        <v>42</v>
      </c>
      <c r="J17" s="7" t="s">
        <v>43</v>
      </c>
      <c r="K17" s="7" t="s">
        <v>44</v>
      </c>
      <c r="L17" s="7" t="s">
        <v>42</v>
      </c>
      <c r="M17" s="7" t="s">
        <v>43</v>
      </c>
      <c r="N17" s="7" t="s">
        <v>45</v>
      </c>
      <c r="O17" s="8"/>
    </row>
    <row r="18" spans="1:16" ht="24" customHeight="1" x14ac:dyDescent="0.2">
      <c r="A18" s="9" t="s">
        <v>46</v>
      </c>
      <c r="B18" s="10"/>
      <c r="C18" s="9"/>
      <c r="D18" s="9" t="s">
        <v>47</v>
      </c>
      <c r="E18" s="9"/>
      <c r="F18" s="11"/>
      <c r="G18" s="9"/>
      <c r="H18" s="12">
        <v>36166.44</v>
      </c>
      <c r="I18" s="12"/>
      <c r="J18" s="12"/>
      <c r="K18" s="12"/>
      <c r="L18" s="12">
        <f>SUM(L19:L22)</f>
        <v>34439.33</v>
      </c>
      <c r="M18" s="12">
        <f t="shared" ref="M18:N18" si="0">SUM(M19:M22)</f>
        <v>0</v>
      </c>
      <c r="N18" s="12">
        <f t="shared" si="0"/>
        <v>34439.33</v>
      </c>
      <c r="O18" s="13">
        <v>4.2777631892653697E-2</v>
      </c>
    </row>
    <row r="19" spans="1:16" ht="24" customHeight="1" x14ac:dyDescent="0.2">
      <c r="A19" s="14" t="s">
        <v>48</v>
      </c>
      <c r="B19" s="15" t="s">
        <v>49</v>
      </c>
      <c r="C19" s="14" t="s">
        <v>50</v>
      </c>
      <c r="D19" s="14" t="s">
        <v>51</v>
      </c>
      <c r="E19" s="15" t="s">
        <v>52</v>
      </c>
      <c r="F19" s="16">
        <v>2.4900000000000002</v>
      </c>
      <c r="G19" s="17">
        <v>289.08</v>
      </c>
      <c r="H19" s="17">
        <v>719.8</v>
      </c>
      <c r="I19" s="17">
        <f>'[1]BM 01'!K19</f>
        <v>2.4900000000000002</v>
      </c>
      <c r="J19" s="17">
        <f>'[1]Memória 02'!E6</f>
        <v>0</v>
      </c>
      <c r="K19" s="17">
        <f>I19+J19</f>
        <v>2.4900000000000002</v>
      </c>
      <c r="L19" s="17">
        <f>ROUND(I19*G19,2)</f>
        <v>719.81</v>
      </c>
      <c r="M19" s="17">
        <f>ROUND(J19*G19,2)</f>
        <v>0</v>
      </c>
      <c r="N19" s="17">
        <f>ROUND(K19*G19,2)</f>
        <v>719.81</v>
      </c>
      <c r="O19" s="18">
        <v>8.513787764660313E-4</v>
      </c>
    </row>
    <row r="20" spans="1:16" ht="36" customHeight="1" x14ac:dyDescent="0.2">
      <c r="A20" s="14" t="s">
        <v>53</v>
      </c>
      <c r="B20" s="15" t="s">
        <v>54</v>
      </c>
      <c r="C20" s="14" t="s">
        <v>55</v>
      </c>
      <c r="D20" s="14" t="s">
        <v>56</v>
      </c>
      <c r="E20" s="15" t="s">
        <v>52</v>
      </c>
      <c r="F20" s="16">
        <v>12.43</v>
      </c>
      <c r="G20" s="17">
        <v>916.39</v>
      </c>
      <c r="H20" s="17">
        <v>11390.72</v>
      </c>
      <c r="I20" s="17">
        <f>'[1]BM 01'!K20</f>
        <v>12</v>
      </c>
      <c r="J20" s="17">
        <f>'[1]Memória 02'!E7</f>
        <v>0</v>
      </c>
      <c r="K20" s="17">
        <f t="shared" ref="K20:K83" si="1">I20+J20</f>
        <v>12</v>
      </c>
      <c r="L20" s="17">
        <f t="shared" ref="L20:L83" si="2">ROUND(I20*G20,2)</f>
        <v>10996.68</v>
      </c>
      <c r="M20" s="17">
        <f t="shared" ref="M20:M83" si="3">ROUND(J20*G20,2)</f>
        <v>0</v>
      </c>
      <c r="N20" s="17">
        <f t="shared" ref="N20:N83" si="4">ROUND(K20*G20,2)</f>
        <v>10996.68</v>
      </c>
      <c r="O20" s="18">
        <v>1.3472933115680956E-2</v>
      </c>
    </row>
    <row r="21" spans="1:16" ht="36" customHeight="1" x14ac:dyDescent="0.2">
      <c r="A21" s="14" t="s">
        <v>57</v>
      </c>
      <c r="B21" s="15" t="s">
        <v>58</v>
      </c>
      <c r="C21" s="14" t="s">
        <v>55</v>
      </c>
      <c r="D21" s="14" t="s">
        <v>59</v>
      </c>
      <c r="E21" s="15" t="s">
        <v>60</v>
      </c>
      <c r="F21" s="16">
        <v>101.16</v>
      </c>
      <c r="G21" s="17">
        <v>56.14</v>
      </c>
      <c r="H21" s="17">
        <v>5679.12</v>
      </c>
      <c r="I21" s="17">
        <f>'[1]BM 01'!K21</f>
        <v>101.16000000000003</v>
      </c>
      <c r="J21" s="17">
        <f>'[1]Memória 02'!E8</f>
        <v>0</v>
      </c>
      <c r="K21" s="17">
        <f t="shared" si="1"/>
        <v>101.16000000000003</v>
      </c>
      <c r="L21" s="17">
        <f t="shared" si="2"/>
        <v>5679.12</v>
      </c>
      <c r="M21" s="17">
        <f t="shared" si="3"/>
        <v>0</v>
      </c>
      <c r="N21" s="17">
        <f t="shared" si="4"/>
        <v>5679.12</v>
      </c>
      <c r="O21" s="18">
        <v>6.7172579008110134E-3</v>
      </c>
    </row>
    <row r="22" spans="1:16" ht="24" customHeight="1" x14ac:dyDescent="0.2">
      <c r="A22" s="14" t="s">
        <v>61</v>
      </c>
      <c r="B22" s="15" t="s">
        <v>62</v>
      </c>
      <c r="C22" s="14" t="s">
        <v>55</v>
      </c>
      <c r="D22" s="14" t="s">
        <v>63</v>
      </c>
      <c r="E22" s="15" t="s">
        <v>64</v>
      </c>
      <c r="F22" s="16">
        <v>240</v>
      </c>
      <c r="G22" s="17">
        <v>76.569999999999993</v>
      </c>
      <c r="H22" s="17">
        <v>18376.8</v>
      </c>
      <c r="I22" s="17">
        <f>'[1]BM 01'!K22</f>
        <v>222.59</v>
      </c>
      <c r="J22" s="17">
        <f>'[1]Memória 02'!E9</f>
        <v>0</v>
      </c>
      <c r="K22" s="17">
        <f t="shared" si="1"/>
        <v>222.59</v>
      </c>
      <c r="L22" s="17">
        <f t="shared" si="2"/>
        <v>17043.72</v>
      </c>
      <c r="M22" s="17">
        <f t="shared" si="3"/>
        <v>0</v>
      </c>
      <c r="N22" s="17">
        <f t="shared" si="4"/>
        <v>17043.72</v>
      </c>
      <c r="O22" s="18">
        <v>2.1736062099695697E-2</v>
      </c>
      <c r="P22" s="19"/>
    </row>
    <row r="23" spans="1:16" ht="24" customHeight="1" x14ac:dyDescent="0.2">
      <c r="A23" s="9" t="s">
        <v>65</v>
      </c>
      <c r="B23" s="10"/>
      <c r="C23" s="9"/>
      <c r="D23" s="9" t="s">
        <v>66</v>
      </c>
      <c r="E23" s="9"/>
      <c r="F23" s="11"/>
      <c r="G23" s="9"/>
      <c r="H23" s="12">
        <v>4491.2299999999996</v>
      </c>
      <c r="I23" s="17"/>
      <c r="J23" s="17"/>
      <c r="K23" s="20"/>
      <c r="L23" s="20">
        <f>SUM(L24:L25)</f>
        <v>4491.2300000000005</v>
      </c>
      <c r="M23" s="20">
        <f t="shared" ref="M23:N23" si="5">SUM(M24:M25)</f>
        <v>0</v>
      </c>
      <c r="N23" s="20">
        <f t="shared" si="5"/>
        <v>4491.2300000000005</v>
      </c>
      <c r="O23" s="13">
        <v>5.3122227038448645E-3</v>
      </c>
    </row>
    <row r="24" spans="1:16" ht="24" customHeight="1" x14ac:dyDescent="0.2">
      <c r="A24" s="14" t="s">
        <v>67</v>
      </c>
      <c r="B24" s="15" t="s">
        <v>68</v>
      </c>
      <c r="C24" s="14" t="s">
        <v>55</v>
      </c>
      <c r="D24" s="14" t="s">
        <v>69</v>
      </c>
      <c r="E24" s="15" t="s">
        <v>64</v>
      </c>
      <c r="F24" s="16">
        <v>28.88</v>
      </c>
      <c r="G24" s="17">
        <v>28.13</v>
      </c>
      <c r="H24" s="17">
        <v>812.39</v>
      </c>
      <c r="I24" s="17">
        <f>'[1]BM 01'!K24</f>
        <v>28.88</v>
      </c>
      <c r="J24" s="17">
        <f>'[1]Memória 02'!E11</f>
        <v>0</v>
      </c>
      <c r="K24" s="17">
        <f t="shared" si="1"/>
        <v>28.88</v>
      </c>
      <c r="L24" s="17">
        <f t="shared" si="2"/>
        <v>812.39</v>
      </c>
      <c r="M24" s="17">
        <f t="shared" si="3"/>
        <v>0</v>
      </c>
      <c r="N24" s="17">
        <f t="shared" si="4"/>
        <v>812.39</v>
      </c>
      <c r="O24" s="18">
        <v>9.6089414311369701E-4</v>
      </c>
    </row>
    <row r="25" spans="1:16" ht="24" customHeight="1" x14ac:dyDescent="0.2">
      <c r="A25" s="14" t="s">
        <v>70</v>
      </c>
      <c r="B25" s="15" t="s">
        <v>71</v>
      </c>
      <c r="C25" s="14" t="s">
        <v>55</v>
      </c>
      <c r="D25" s="14" t="s">
        <v>72</v>
      </c>
      <c r="E25" s="15" t="s">
        <v>64</v>
      </c>
      <c r="F25" s="16">
        <v>52.16</v>
      </c>
      <c r="G25" s="17">
        <v>70.53</v>
      </c>
      <c r="H25" s="17">
        <v>3678.84</v>
      </c>
      <c r="I25" s="17">
        <f>'[1]BM 01'!K25</f>
        <v>52.16</v>
      </c>
      <c r="J25" s="17">
        <f>'[1]Memória 02'!E12</f>
        <v>0</v>
      </c>
      <c r="K25" s="17">
        <f t="shared" si="1"/>
        <v>52.16</v>
      </c>
      <c r="L25" s="17">
        <f t="shared" si="2"/>
        <v>3678.84</v>
      </c>
      <c r="M25" s="17">
        <f t="shared" si="3"/>
        <v>0</v>
      </c>
      <c r="N25" s="17">
        <f t="shared" si="4"/>
        <v>3678.84</v>
      </c>
      <c r="O25" s="18">
        <v>4.3513285607311679E-3</v>
      </c>
    </row>
    <row r="26" spans="1:16" ht="24" customHeight="1" x14ac:dyDescent="0.2">
      <c r="A26" s="9" t="s">
        <v>73</v>
      </c>
      <c r="B26" s="10"/>
      <c r="C26" s="9"/>
      <c r="D26" s="9" t="s">
        <v>74</v>
      </c>
      <c r="E26" s="9"/>
      <c r="F26" s="11"/>
      <c r="G26" s="9"/>
      <c r="H26" s="12">
        <v>65745.289999999994</v>
      </c>
      <c r="I26" s="17"/>
      <c r="J26" s="17"/>
      <c r="K26" s="17"/>
      <c r="L26" s="20">
        <f>L27</f>
        <v>65745.36</v>
      </c>
      <c r="M26" s="20">
        <f t="shared" ref="M26:N26" si="6">M27</f>
        <v>0</v>
      </c>
      <c r="N26" s="20">
        <f t="shared" si="6"/>
        <v>65745.36</v>
      </c>
      <c r="O26" s="13">
        <v>7.7763468405952205E-2</v>
      </c>
    </row>
    <row r="27" spans="1:16" ht="24" customHeight="1" x14ac:dyDescent="0.2">
      <c r="A27" s="9" t="s">
        <v>75</v>
      </c>
      <c r="B27" s="10"/>
      <c r="C27" s="9"/>
      <c r="D27" s="9" t="s">
        <v>76</v>
      </c>
      <c r="E27" s="9"/>
      <c r="F27" s="11"/>
      <c r="G27" s="9"/>
      <c r="H27" s="12">
        <v>65745.289999999994</v>
      </c>
      <c r="I27" s="17"/>
      <c r="J27" s="17"/>
      <c r="K27" s="17"/>
      <c r="L27" s="20">
        <f>SUM(L28:L37)</f>
        <v>65745.36</v>
      </c>
      <c r="M27" s="20">
        <f t="shared" ref="M27:N27" si="7">SUM(M28:M37)</f>
        <v>0</v>
      </c>
      <c r="N27" s="20">
        <f t="shared" si="7"/>
        <v>65745.36</v>
      </c>
      <c r="O27" s="13">
        <v>7.7763468405952205E-2</v>
      </c>
    </row>
    <row r="28" spans="1:16" ht="24" customHeight="1" x14ac:dyDescent="0.2">
      <c r="A28" s="14" t="s">
        <v>77</v>
      </c>
      <c r="B28" s="15" t="s">
        <v>78</v>
      </c>
      <c r="C28" s="14" t="s">
        <v>55</v>
      </c>
      <c r="D28" s="14" t="s">
        <v>79</v>
      </c>
      <c r="E28" s="15" t="s">
        <v>64</v>
      </c>
      <c r="F28" s="16">
        <v>5.16</v>
      </c>
      <c r="G28" s="17">
        <v>554.19000000000005</v>
      </c>
      <c r="H28" s="17">
        <v>2859.62</v>
      </c>
      <c r="I28" s="17">
        <f>'[1]BM 01'!K28</f>
        <v>5.16</v>
      </c>
      <c r="J28" s="17">
        <f>'[1]Memória 02'!E15</f>
        <v>0</v>
      </c>
      <c r="K28" s="17">
        <f t="shared" si="1"/>
        <v>5.16</v>
      </c>
      <c r="L28" s="17">
        <f t="shared" si="2"/>
        <v>2859.62</v>
      </c>
      <c r="M28" s="17">
        <f t="shared" si="3"/>
        <v>0</v>
      </c>
      <c r="N28" s="17">
        <f t="shared" si="4"/>
        <v>2859.62</v>
      </c>
      <c r="O28" s="18">
        <v>3.3823558999135765E-3</v>
      </c>
    </row>
    <row r="29" spans="1:16" ht="36" customHeight="1" x14ac:dyDescent="0.2">
      <c r="A29" s="14" t="s">
        <v>80</v>
      </c>
      <c r="B29" s="15" t="s">
        <v>81</v>
      </c>
      <c r="C29" s="14" t="s">
        <v>55</v>
      </c>
      <c r="D29" s="14" t="s">
        <v>82</v>
      </c>
      <c r="E29" s="15" t="s">
        <v>52</v>
      </c>
      <c r="F29" s="16">
        <v>96.48</v>
      </c>
      <c r="G29" s="17">
        <v>143.88999999999999</v>
      </c>
      <c r="H29" s="17">
        <v>13882.5</v>
      </c>
      <c r="I29" s="17">
        <f>'[1]BM 01'!K29</f>
        <v>96.48</v>
      </c>
      <c r="J29" s="17">
        <f>'[1]Memória 02'!E16</f>
        <v>0</v>
      </c>
      <c r="K29" s="17">
        <f t="shared" si="1"/>
        <v>96.48</v>
      </c>
      <c r="L29" s="17">
        <f t="shared" si="2"/>
        <v>13882.51</v>
      </c>
      <c r="M29" s="17">
        <f t="shared" si="3"/>
        <v>0</v>
      </c>
      <c r="N29" s="17">
        <f t="shared" si="4"/>
        <v>13882.51</v>
      </c>
      <c r="O29" s="18">
        <v>1.6420208202680853E-2</v>
      </c>
    </row>
    <row r="30" spans="1:16" ht="24" customHeight="1" x14ac:dyDescent="0.2">
      <c r="A30" s="14" t="s">
        <v>83</v>
      </c>
      <c r="B30" s="15" t="s">
        <v>84</v>
      </c>
      <c r="C30" s="14" t="s">
        <v>55</v>
      </c>
      <c r="D30" s="14" t="s">
        <v>85</v>
      </c>
      <c r="E30" s="15" t="s">
        <v>86</v>
      </c>
      <c r="F30" s="16">
        <v>630.6</v>
      </c>
      <c r="G30" s="17">
        <v>19.23</v>
      </c>
      <c r="H30" s="17">
        <v>12126.43</v>
      </c>
      <c r="I30" s="17">
        <f>'[1]BM 01'!K30</f>
        <v>630.6</v>
      </c>
      <c r="J30" s="17">
        <f>'[1]Memória 02'!E17</f>
        <v>0</v>
      </c>
      <c r="K30" s="17">
        <f t="shared" si="1"/>
        <v>630.6</v>
      </c>
      <c r="L30" s="17">
        <f t="shared" si="2"/>
        <v>12126.44</v>
      </c>
      <c r="M30" s="17">
        <f t="shared" si="3"/>
        <v>0</v>
      </c>
      <c r="N30" s="17">
        <f t="shared" si="4"/>
        <v>12126.44</v>
      </c>
      <c r="O30" s="18">
        <v>1.4343130225480656E-2</v>
      </c>
    </row>
    <row r="31" spans="1:16" ht="24" customHeight="1" x14ac:dyDescent="0.2">
      <c r="A31" s="14" t="s">
        <v>87</v>
      </c>
      <c r="B31" s="15" t="s">
        <v>88</v>
      </c>
      <c r="C31" s="14" t="s">
        <v>55</v>
      </c>
      <c r="D31" s="14" t="s">
        <v>89</v>
      </c>
      <c r="E31" s="15" t="s">
        <v>86</v>
      </c>
      <c r="F31" s="16">
        <v>235.2</v>
      </c>
      <c r="G31" s="17">
        <v>16.39</v>
      </c>
      <c r="H31" s="17">
        <v>3854.92</v>
      </c>
      <c r="I31" s="17">
        <f>'[1]BM 01'!K31</f>
        <v>235.2</v>
      </c>
      <c r="J31" s="17">
        <f>'[1]Memória 02'!E18</f>
        <v>0</v>
      </c>
      <c r="K31" s="17">
        <f t="shared" si="1"/>
        <v>235.2</v>
      </c>
      <c r="L31" s="17">
        <f t="shared" si="2"/>
        <v>3854.93</v>
      </c>
      <c r="M31" s="17">
        <f t="shared" si="3"/>
        <v>0</v>
      </c>
      <c r="N31" s="17">
        <f t="shared" si="4"/>
        <v>3854.93</v>
      </c>
      <c r="O31" s="18">
        <v>4.5595958224151616E-3</v>
      </c>
    </row>
    <row r="32" spans="1:16" ht="36" customHeight="1" x14ac:dyDescent="0.2">
      <c r="A32" s="14" t="s">
        <v>90</v>
      </c>
      <c r="B32" s="15" t="s">
        <v>91</v>
      </c>
      <c r="C32" s="14" t="s">
        <v>55</v>
      </c>
      <c r="D32" s="14" t="s">
        <v>92</v>
      </c>
      <c r="E32" s="15" t="s">
        <v>52</v>
      </c>
      <c r="F32" s="16">
        <v>220.31</v>
      </c>
      <c r="G32" s="17">
        <v>75.290000000000006</v>
      </c>
      <c r="H32" s="17">
        <v>16587.13</v>
      </c>
      <c r="I32" s="17">
        <f>'[1]BM 01'!K32</f>
        <v>220.31</v>
      </c>
      <c r="J32" s="17">
        <f>'[1]Memória 02'!E19</f>
        <v>0</v>
      </c>
      <c r="K32" s="17">
        <f t="shared" si="1"/>
        <v>220.31</v>
      </c>
      <c r="L32" s="17">
        <f t="shared" si="2"/>
        <v>16587.14</v>
      </c>
      <c r="M32" s="17">
        <f t="shared" si="3"/>
        <v>0</v>
      </c>
      <c r="N32" s="17">
        <f t="shared" si="4"/>
        <v>16587.14</v>
      </c>
      <c r="O32" s="18">
        <v>1.9619242073469021E-2</v>
      </c>
    </row>
    <row r="33" spans="1:15" ht="24" customHeight="1" x14ac:dyDescent="0.2">
      <c r="A33" s="14" t="s">
        <v>93</v>
      </c>
      <c r="B33" s="15" t="s">
        <v>94</v>
      </c>
      <c r="C33" s="14" t="s">
        <v>55</v>
      </c>
      <c r="D33" s="14" t="s">
        <v>95</v>
      </c>
      <c r="E33" s="15" t="s">
        <v>86</v>
      </c>
      <c r="F33" s="16">
        <v>18.100000000000001</v>
      </c>
      <c r="G33" s="17">
        <v>13.91</v>
      </c>
      <c r="H33" s="17">
        <v>251.77</v>
      </c>
      <c r="I33" s="17">
        <f>'[1]BM 01'!K33</f>
        <v>18.100000000000001</v>
      </c>
      <c r="J33" s="17">
        <f>'[1]Memória 02'!E20</f>
        <v>0</v>
      </c>
      <c r="K33" s="17">
        <f t="shared" si="1"/>
        <v>18.100000000000001</v>
      </c>
      <c r="L33" s="17">
        <f t="shared" si="2"/>
        <v>251.77</v>
      </c>
      <c r="M33" s="17">
        <f t="shared" si="3"/>
        <v>0</v>
      </c>
      <c r="N33" s="17">
        <f t="shared" si="4"/>
        <v>251.77</v>
      </c>
      <c r="O33" s="18">
        <v>2.9779332391060388E-4</v>
      </c>
    </row>
    <row r="34" spans="1:15" ht="24" customHeight="1" x14ac:dyDescent="0.2">
      <c r="A34" s="14" t="s">
        <v>96</v>
      </c>
      <c r="B34" s="15" t="s">
        <v>97</v>
      </c>
      <c r="C34" s="14" t="s">
        <v>55</v>
      </c>
      <c r="D34" s="14" t="s">
        <v>98</v>
      </c>
      <c r="E34" s="15" t="s">
        <v>86</v>
      </c>
      <c r="F34" s="16">
        <v>7.6</v>
      </c>
      <c r="G34" s="17">
        <v>13.26</v>
      </c>
      <c r="H34" s="17">
        <v>100.77</v>
      </c>
      <c r="I34" s="17">
        <f>'[1]BM 01'!K34</f>
        <v>7.6</v>
      </c>
      <c r="J34" s="17">
        <f>'[1]Memória 02'!E21</f>
        <v>0</v>
      </c>
      <c r="K34" s="17">
        <f t="shared" si="1"/>
        <v>7.6</v>
      </c>
      <c r="L34" s="17">
        <f t="shared" si="2"/>
        <v>100.78</v>
      </c>
      <c r="M34" s="17">
        <f t="shared" si="3"/>
        <v>0</v>
      </c>
      <c r="N34" s="17">
        <f t="shared" si="4"/>
        <v>100.78</v>
      </c>
      <c r="O34" s="18">
        <v>1.1919066310708804E-4</v>
      </c>
    </row>
    <row r="35" spans="1:15" ht="24" customHeight="1" x14ac:dyDescent="0.2">
      <c r="A35" s="14" t="s">
        <v>99</v>
      </c>
      <c r="B35" s="15" t="s">
        <v>100</v>
      </c>
      <c r="C35" s="14" t="s">
        <v>55</v>
      </c>
      <c r="D35" s="14" t="s">
        <v>101</v>
      </c>
      <c r="E35" s="15" t="s">
        <v>86</v>
      </c>
      <c r="F35" s="16">
        <v>277.10000000000002</v>
      </c>
      <c r="G35" s="17">
        <v>20.14</v>
      </c>
      <c r="H35" s="17">
        <v>5580.79</v>
      </c>
      <c r="I35" s="17">
        <f>'[1]BM 01'!K35</f>
        <v>277.10000000000002</v>
      </c>
      <c r="J35" s="17">
        <f>'[1]Memória 02'!E22</f>
        <v>0</v>
      </c>
      <c r="K35" s="17">
        <f t="shared" si="1"/>
        <v>277.10000000000002</v>
      </c>
      <c r="L35" s="17">
        <f t="shared" si="2"/>
        <v>5580.79</v>
      </c>
      <c r="M35" s="17">
        <f t="shared" si="3"/>
        <v>0</v>
      </c>
      <c r="N35" s="17">
        <f t="shared" si="4"/>
        <v>5580.79</v>
      </c>
      <c r="O35" s="18">
        <v>6.6009532674546579E-3</v>
      </c>
    </row>
    <row r="36" spans="1:15" ht="24" customHeight="1" x14ac:dyDescent="0.2">
      <c r="A36" s="14" t="s">
        <v>102</v>
      </c>
      <c r="B36" s="15" t="s">
        <v>103</v>
      </c>
      <c r="C36" s="14" t="s">
        <v>55</v>
      </c>
      <c r="D36" s="14" t="s">
        <v>104</v>
      </c>
      <c r="E36" s="15" t="s">
        <v>64</v>
      </c>
      <c r="F36" s="16">
        <v>23.28</v>
      </c>
      <c r="G36" s="17">
        <v>30.21</v>
      </c>
      <c r="H36" s="17">
        <v>703.28</v>
      </c>
      <c r="I36" s="17">
        <f>'[1]BM 01'!K36</f>
        <v>23.28</v>
      </c>
      <c r="J36" s="17">
        <f>'[1]Memória 02'!E23</f>
        <v>0</v>
      </c>
      <c r="K36" s="17">
        <f t="shared" si="1"/>
        <v>23.28</v>
      </c>
      <c r="L36" s="17">
        <f t="shared" si="2"/>
        <v>703.29</v>
      </c>
      <c r="M36" s="17">
        <f t="shared" si="3"/>
        <v>0</v>
      </c>
      <c r="N36" s="17">
        <f t="shared" si="4"/>
        <v>703.29</v>
      </c>
      <c r="O36" s="18">
        <v>8.3183893569467972E-4</v>
      </c>
    </row>
    <row r="37" spans="1:15" ht="36" customHeight="1" x14ac:dyDescent="0.2">
      <c r="A37" s="14" t="s">
        <v>105</v>
      </c>
      <c r="B37" s="15" t="s">
        <v>106</v>
      </c>
      <c r="C37" s="14" t="s">
        <v>55</v>
      </c>
      <c r="D37" s="14" t="s">
        <v>107</v>
      </c>
      <c r="E37" s="15" t="s">
        <v>64</v>
      </c>
      <c r="F37" s="16">
        <v>23.28</v>
      </c>
      <c r="G37" s="17">
        <v>420.88</v>
      </c>
      <c r="H37" s="17">
        <v>9798.08</v>
      </c>
      <c r="I37" s="17">
        <f>'[1]BM 01'!K37</f>
        <v>23.28</v>
      </c>
      <c r="J37" s="17">
        <f>'[1]Memória 02'!E24</f>
        <v>0</v>
      </c>
      <c r="K37" s="17">
        <f t="shared" si="1"/>
        <v>23.28</v>
      </c>
      <c r="L37" s="17">
        <f t="shared" si="2"/>
        <v>9798.09</v>
      </c>
      <c r="M37" s="17">
        <f t="shared" si="3"/>
        <v>0</v>
      </c>
      <c r="N37" s="17">
        <f t="shared" si="4"/>
        <v>9798.09</v>
      </c>
      <c r="O37" s="18">
        <v>1.1589159991825913E-2</v>
      </c>
    </row>
    <row r="38" spans="1:15" ht="24" customHeight="1" x14ac:dyDescent="0.2">
      <c r="A38" s="9" t="s">
        <v>108</v>
      </c>
      <c r="B38" s="10"/>
      <c r="C38" s="9"/>
      <c r="D38" s="9" t="s">
        <v>109</v>
      </c>
      <c r="E38" s="9"/>
      <c r="F38" s="11"/>
      <c r="G38" s="9"/>
      <c r="H38" s="12">
        <v>200468.53</v>
      </c>
      <c r="I38" s="17"/>
      <c r="J38" s="17"/>
      <c r="K38" s="17"/>
      <c r="L38" s="20">
        <f>L39</f>
        <v>0</v>
      </c>
      <c r="M38" s="20">
        <f t="shared" ref="M38:N38" si="8">M39</f>
        <v>99782.27</v>
      </c>
      <c r="N38" s="20">
        <f t="shared" si="8"/>
        <v>99782.27</v>
      </c>
      <c r="O38" s="13">
        <v>0.23711399248589035</v>
      </c>
    </row>
    <row r="39" spans="1:15" ht="24" customHeight="1" x14ac:dyDescent="0.2">
      <c r="A39" s="9" t="s">
        <v>110</v>
      </c>
      <c r="B39" s="10"/>
      <c r="C39" s="9"/>
      <c r="D39" s="9" t="s">
        <v>111</v>
      </c>
      <c r="E39" s="9"/>
      <c r="F39" s="11"/>
      <c r="G39" s="9"/>
      <c r="H39" s="12">
        <v>200468.53</v>
      </c>
      <c r="I39" s="17"/>
      <c r="J39" s="17"/>
      <c r="K39" s="17"/>
      <c r="L39" s="20">
        <f>SUM(L40:L55)</f>
        <v>0</v>
      </c>
      <c r="M39" s="20">
        <f t="shared" ref="M39:N39" si="9">SUM(M40:M55)</f>
        <v>99782.27</v>
      </c>
      <c r="N39" s="20">
        <f t="shared" si="9"/>
        <v>99782.27</v>
      </c>
      <c r="O39" s="13">
        <v>0.23711399248589035</v>
      </c>
    </row>
    <row r="40" spans="1:15" ht="36" customHeight="1" x14ac:dyDescent="0.2">
      <c r="A40" s="14" t="s">
        <v>112</v>
      </c>
      <c r="B40" s="15" t="s">
        <v>113</v>
      </c>
      <c r="C40" s="14" t="s">
        <v>55</v>
      </c>
      <c r="D40" s="14" t="s">
        <v>114</v>
      </c>
      <c r="E40" s="15" t="s">
        <v>52</v>
      </c>
      <c r="F40" s="16">
        <v>264.23</v>
      </c>
      <c r="G40" s="17">
        <v>166.45</v>
      </c>
      <c r="H40" s="17">
        <v>43981.08</v>
      </c>
      <c r="I40" s="17">
        <f>'[1]BM 01'!K40</f>
        <v>0</v>
      </c>
      <c r="J40" s="17">
        <f>'[1]Memória 02'!E27</f>
        <v>264.23</v>
      </c>
      <c r="K40" s="17">
        <f t="shared" si="1"/>
        <v>264.23</v>
      </c>
      <c r="L40" s="17">
        <f t="shared" si="2"/>
        <v>0</v>
      </c>
      <c r="M40" s="17">
        <f t="shared" si="3"/>
        <v>43981.08</v>
      </c>
      <c r="N40" s="17">
        <f t="shared" si="4"/>
        <v>43981.08</v>
      </c>
      <c r="O40" s="18">
        <v>5.2020780880876132E-2</v>
      </c>
    </row>
    <row r="41" spans="1:15" ht="48" customHeight="1" x14ac:dyDescent="0.2">
      <c r="A41" s="14" t="s">
        <v>115</v>
      </c>
      <c r="B41" s="15" t="s">
        <v>116</v>
      </c>
      <c r="C41" s="14" t="s">
        <v>55</v>
      </c>
      <c r="D41" s="14" t="s">
        <v>117</v>
      </c>
      <c r="E41" s="15" t="s">
        <v>52</v>
      </c>
      <c r="F41" s="16">
        <v>199.64</v>
      </c>
      <c r="G41" s="17">
        <v>39.729999999999997</v>
      </c>
      <c r="H41" s="17">
        <v>7931.69</v>
      </c>
      <c r="I41" s="17">
        <f>'[1]BM 01'!K41</f>
        <v>0</v>
      </c>
      <c r="J41" s="17">
        <f>'[1]Memória 02'!E28</f>
        <v>163.5</v>
      </c>
      <c r="K41" s="17">
        <f t="shared" si="1"/>
        <v>163.5</v>
      </c>
      <c r="L41" s="17">
        <f t="shared" si="2"/>
        <v>0</v>
      </c>
      <c r="M41" s="17">
        <f t="shared" si="3"/>
        <v>6495.86</v>
      </c>
      <c r="N41" s="17">
        <f t="shared" si="4"/>
        <v>6495.86</v>
      </c>
      <c r="O41" s="18">
        <v>9.3815956203221109E-3</v>
      </c>
    </row>
    <row r="42" spans="1:15" ht="36" customHeight="1" x14ac:dyDescent="0.2">
      <c r="A42" s="14" t="s">
        <v>118</v>
      </c>
      <c r="B42" s="15" t="s">
        <v>119</v>
      </c>
      <c r="C42" s="14" t="s">
        <v>55</v>
      </c>
      <c r="D42" s="14" t="s">
        <v>120</v>
      </c>
      <c r="E42" s="15" t="s">
        <v>52</v>
      </c>
      <c r="F42" s="16">
        <v>54.1</v>
      </c>
      <c r="G42" s="17">
        <v>153.55000000000001</v>
      </c>
      <c r="H42" s="17">
        <v>8307.0499999999993</v>
      </c>
      <c r="I42" s="17">
        <f>'[1]BM 01'!K42</f>
        <v>0</v>
      </c>
      <c r="J42" s="17">
        <f>'[1]Memória 02'!E29</f>
        <v>0</v>
      </c>
      <c r="K42" s="17">
        <f t="shared" si="1"/>
        <v>0</v>
      </c>
      <c r="L42" s="17">
        <f t="shared" si="2"/>
        <v>0</v>
      </c>
      <c r="M42" s="17">
        <f t="shared" si="3"/>
        <v>0</v>
      </c>
      <c r="N42" s="17">
        <f t="shared" si="4"/>
        <v>0</v>
      </c>
      <c r="O42" s="18">
        <v>9.8255710823036187E-3</v>
      </c>
    </row>
    <row r="43" spans="1:15" ht="48" customHeight="1" x14ac:dyDescent="0.2">
      <c r="A43" s="14" t="s">
        <v>121</v>
      </c>
      <c r="B43" s="15" t="s">
        <v>122</v>
      </c>
      <c r="C43" s="14" t="s">
        <v>55</v>
      </c>
      <c r="D43" s="14" t="s">
        <v>123</v>
      </c>
      <c r="E43" s="15" t="s">
        <v>86</v>
      </c>
      <c r="F43" s="16">
        <v>516.29999999999995</v>
      </c>
      <c r="G43" s="17">
        <v>20.13</v>
      </c>
      <c r="H43" s="17">
        <v>10393.11</v>
      </c>
      <c r="I43" s="17">
        <f>'[1]BM 01'!K43</f>
        <v>0</v>
      </c>
      <c r="J43" s="17">
        <f>'[1]Memória 02'!E30</f>
        <v>463.3</v>
      </c>
      <c r="K43" s="17">
        <f t="shared" si="1"/>
        <v>463.3</v>
      </c>
      <c r="L43" s="17">
        <f t="shared" si="2"/>
        <v>0</v>
      </c>
      <c r="M43" s="17">
        <f t="shared" si="3"/>
        <v>9326.23</v>
      </c>
      <c r="N43" s="17">
        <f t="shared" si="4"/>
        <v>9326.23</v>
      </c>
      <c r="O43" s="18">
        <v>1.22929609273088E-2</v>
      </c>
    </row>
    <row r="44" spans="1:15" ht="48" customHeight="1" x14ac:dyDescent="0.2">
      <c r="A44" s="14" t="s">
        <v>124</v>
      </c>
      <c r="B44" s="15" t="s">
        <v>125</v>
      </c>
      <c r="C44" s="14" t="s">
        <v>55</v>
      </c>
      <c r="D44" s="14" t="s">
        <v>126</v>
      </c>
      <c r="E44" s="15" t="s">
        <v>86</v>
      </c>
      <c r="F44" s="16">
        <v>285.3</v>
      </c>
      <c r="G44" s="17">
        <v>19.25</v>
      </c>
      <c r="H44" s="17">
        <v>5492.02</v>
      </c>
      <c r="I44" s="17">
        <f>'[1]BM 01'!K44</f>
        <v>0</v>
      </c>
      <c r="J44" s="17">
        <f>'[1]Memória 02'!E31</f>
        <v>285.3</v>
      </c>
      <c r="K44" s="17">
        <f t="shared" si="1"/>
        <v>285.3</v>
      </c>
      <c r="L44" s="17">
        <f t="shared" si="2"/>
        <v>0</v>
      </c>
      <c r="M44" s="17">
        <f t="shared" si="3"/>
        <v>5492.03</v>
      </c>
      <c r="N44" s="17">
        <f t="shared" si="4"/>
        <v>5492.03</v>
      </c>
      <c r="O44" s="18">
        <v>6.4959561932855974E-3</v>
      </c>
    </row>
    <row r="45" spans="1:15" ht="36" customHeight="1" x14ac:dyDescent="0.2">
      <c r="A45" s="14" t="s">
        <v>127</v>
      </c>
      <c r="B45" s="15" t="s">
        <v>106</v>
      </c>
      <c r="C45" s="14" t="s">
        <v>55</v>
      </c>
      <c r="D45" s="14" t="s">
        <v>107</v>
      </c>
      <c r="E45" s="15" t="s">
        <v>64</v>
      </c>
      <c r="F45" s="16">
        <v>37.76</v>
      </c>
      <c r="G45" s="17">
        <v>420.88</v>
      </c>
      <c r="H45" s="17">
        <v>15892.42</v>
      </c>
      <c r="I45" s="17">
        <f>'[1]BM 01'!K45</f>
        <v>0</v>
      </c>
      <c r="J45" s="17">
        <f>'[1]Memória 02'!E32</f>
        <v>24.75</v>
      </c>
      <c r="K45" s="17">
        <f t="shared" si="1"/>
        <v>24.75</v>
      </c>
      <c r="L45" s="17">
        <f t="shared" si="2"/>
        <v>0</v>
      </c>
      <c r="M45" s="17">
        <f t="shared" si="3"/>
        <v>10416.780000000001</v>
      </c>
      <c r="N45" s="17">
        <f t="shared" si="4"/>
        <v>10416.780000000001</v>
      </c>
      <c r="O45" s="18">
        <v>1.8797539725874248E-2</v>
      </c>
    </row>
    <row r="46" spans="1:15" ht="48" customHeight="1" x14ac:dyDescent="0.2">
      <c r="A46" s="14" t="s">
        <v>128</v>
      </c>
      <c r="B46" s="15" t="s">
        <v>129</v>
      </c>
      <c r="C46" s="14" t="s">
        <v>55</v>
      </c>
      <c r="D46" s="14" t="s">
        <v>130</v>
      </c>
      <c r="E46" s="15" t="s">
        <v>86</v>
      </c>
      <c r="F46" s="16">
        <v>354.2</v>
      </c>
      <c r="G46" s="17">
        <v>18.18</v>
      </c>
      <c r="H46" s="17">
        <v>6439.35</v>
      </c>
      <c r="I46" s="17">
        <f>'[1]BM 01'!K46</f>
        <v>0</v>
      </c>
      <c r="J46" s="17">
        <f>'[1]Memória 02'!E33</f>
        <v>174.4</v>
      </c>
      <c r="K46" s="17">
        <f t="shared" si="1"/>
        <v>174.4</v>
      </c>
      <c r="L46" s="17">
        <f t="shared" si="2"/>
        <v>0</v>
      </c>
      <c r="M46" s="17">
        <f t="shared" si="3"/>
        <v>3170.59</v>
      </c>
      <c r="N46" s="17">
        <f t="shared" si="4"/>
        <v>3170.59</v>
      </c>
      <c r="O46" s="18">
        <v>7.6164572440074168E-3</v>
      </c>
    </row>
    <row r="47" spans="1:15" ht="48" customHeight="1" x14ac:dyDescent="0.2">
      <c r="A47" s="14" t="s">
        <v>131</v>
      </c>
      <c r="B47" s="15" t="s">
        <v>132</v>
      </c>
      <c r="C47" s="14" t="s">
        <v>55</v>
      </c>
      <c r="D47" s="14" t="s">
        <v>133</v>
      </c>
      <c r="E47" s="15" t="s">
        <v>86</v>
      </c>
      <c r="F47" s="16">
        <v>645.4</v>
      </c>
      <c r="G47" s="17">
        <v>16.309999999999999</v>
      </c>
      <c r="H47" s="17">
        <v>10526.47</v>
      </c>
      <c r="I47" s="17">
        <f>'[1]BM 01'!K47</f>
        <v>0</v>
      </c>
      <c r="J47" s="17">
        <f>'[1]Memória 02'!E34</f>
        <v>548.29999999999995</v>
      </c>
      <c r="K47" s="17">
        <f t="shared" si="1"/>
        <v>548.29999999999995</v>
      </c>
      <c r="L47" s="17">
        <f t="shared" si="2"/>
        <v>0</v>
      </c>
      <c r="M47" s="17">
        <f t="shared" si="3"/>
        <v>8942.77</v>
      </c>
      <c r="N47" s="17">
        <f t="shared" si="4"/>
        <v>8942.77</v>
      </c>
      <c r="O47" s="18">
        <v>1.2450699012373416E-2</v>
      </c>
    </row>
    <row r="48" spans="1:15" ht="48" customHeight="1" x14ac:dyDescent="0.2">
      <c r="A48" s="14" t="s">
        <v>134</v>
      </c>
      <c r="B48" s="15" t="s">
        <v>135</v>
      </c>
      <c r="C48" s="14" t="s">
        <v>55</v>
      </c>
      <c r="D48" s="14" t="s">
        <v>136</v>
      </c>
      <c r="E48" s="15" t="s">
        <v>86</v>
      </c>
      <c r="F48" s="16">
        <v>77.8</v>
      </c>
      <c r="G48" s="17">
        <v>13.77</v>
      </c>
      <c r="H48" s="17">
        <v>1071.3</v>
      </c>
      <c r="I48" s="17">
        <f>'[1]BM 01'!K48</f>
        <v>0</v>
      </c>
      <c r="J48" s="17">
        <f>'[1]Memória 02'!E35</f>
        <v>77.8</v>
      </c>
      <c r="K48" s="17">
        <f t="shared" si="1"/>
        <v>77.8</v>
      </c>
      <c r="L48" s="17">
        <f t="shared" si="2"/>
        <v>0</v>
      </c>
      <c r="M48" s="17">
        <f t="shared" si="3"/>
        <v>1071.31</v>
      </c>
      <c r="N48" s="17">
        <f t="shared" si="4"/>
        <v>1071.31</v>
      </c>
      <c r="O48" s="18">
        <v>1.2671326524424274E-3</v>
      </c>
    </row>
    <row r="49" spans="1:15" ht="48" customHeight="1" x14ac:dyDescent="0.2">
      <c r="A49" s="14" t="s">
        <v>137</v>
      </c>
      <c r="B49" s="15" t="s">
        <v>138</v>
      </c>
      <c r="C49" s="14" t="s">
        <v>55</v>
      </c>
      <c r="D49" s="14" t="s">
        <v>139</v>
      </c>
      <c r="E49" s="15" t="s">
        <v>86</v>
      </c>
      <c r="F49" s="16">
        <v>40.299999999999997</v>
      </c>
      <c r="G49" s="17">
        <v>13.07</v>
      </c>
      <c r="H49" s="17">
        <v>526.72</v>
      </c>
      <c r="I49" s="17">
        <f>'[1]BM 01'!K49</f>
        <v>0</v>
      </c>
      <c r="J49" s="17">
        <f>'[1]Memória 02'!E36</f>
        <v>40.299999999999997</v>
      </c>
      <c r="K49" s="17">
        <f t="shared" si="1"/>
        <v>40.299999999999997</v>
      </c>
      <c r="L49" s="17">
        <f t="shared" si="2"/>
        <v>0</v>
      </c>
      <c r="M49" s="17">
        <f t="shared" si="3"/>
        <v>526.72</v>
      </c>
      <c r="N49" s="17">
        <f t="shared" si="4"/>
        <v>526.72</v>
      </c>
      <c r="O49" s="18">
        <v>6.2300393045316472E-4</v>
      </c>
    </row>
    <row r="50" spans="1:15" ht="48" customHeight="1" x14ac:dyDescent="0.2">
      <c r="A50" s="14" t="s">
        <v>140</v>
      </c>
      <c r="B50" s="15" t="s">
        <v>141</v>
      </c>
      <c r="C50" s="14" t="s">
        <v>55</v>
      </c>
      <c r="D50" s="14" t="s">
        <v>142</v>
      </c>
      <c r="E50" s="15" t="s">
        <v>86</v>
      </c>
      <c r="F50" s="16">
        <v>486.6</v>
      </c>
      <c r="G50" s="17">
        <v>16.97</v>
      </c>
      <c r="H50" s="17">
        <v>8257.6</v>
      </c>
      <c r="I50" s="17">
        <f>'[1]BM 01'!K50</f>
        <v>0</v>
      </c>
      <c r="J50" s="17">
        <f>'[1]Memória 02'!E37</f>
        <v>0</v>
      </c>
      <c r="K50" s="17">
        <f t="shared" si="1"/>
        <v>0</v>
      </c>
      <c r="L50" s="17">
        <f t="shared" si="2"/>
        <v>0</v>
      </c>
      <c r="M50" s="17">
        <f t="shared" si="3"/>
        <v>0</v>
      </c>
      <c r="N50" s="17">
        <f t="shared" si="4"/>
        <v>0</v>
      </c>
      <c r="O50" s="18">
        <v>9.7670816678881636E-3</v>
      </c>
    </row>
    <row r="51" spans="1:15" ht="48" customHeight="1" x14ac:dyDescent="0.2">
      <c r="A51" s="14" t="s">
        <v>143</v>
      </c>
      <c r="B51" s="15" t="s">
        <v>144</v>
      </c>
      <c r="C51" s="14" t="s">
        <v>55</v>
      </c>
      <c r="D51" s="14" t="s">
        <v>145</v>
      </c>
      <c r="E51" s="15" t="s">
        <v>86</v>
      </c>
      <c r="F51" s="16">
        <v>121.9</v>
      </c>
      <c r="G51" s="17">
        <v>15.35</v>
      </c>
      <c r="H51" s="17">
        <v>1871.16</v>
      </c>
      <c r="I51" s="17">
        <f>'[1]BM 01'!K51</f>
        <v>0</v>
      </c>
      <c r="J51" s="17">
        <f>'[1]Memória 02'!E38</f>
        <v>0</v>
      </c>
      <c r="K51" s="17">
        <f t="shared" si="1"/>
        <v>0</v>
      </c>
      <c r="L51" s="17">
        <f t="shared" si="2"/>
        <v>0</v>
      </c>
      <c r="M51" s="17">
        <f t="shared" si="3"/>
        <v>0</v>
      </c>
      <c r="N51" s="17">
        <f t="shared" si="4"/>
        <v>0</v>
      </c>
      <c r="O51" s="18">
        <v>2.2132063231066674E-3</v>
      </c>
    </row>
    <row r="52" spans="1:15" ht="24" customHeight="1" x14ac:dyDescent="0.2">
      <c r="A52" s="14" t="s">
        <v>146</v>
      </c>
      <c r="B52" s="15" t="s">
        <v>103</v>
      </c>
      <c r="C52" s="14" t="s">
        <v>55</v>
      </c>
      <c r="D52" s="14" t="s">
        <v>104</v>
      </c>
      <c r="E52" s="15" t="s">
        <v>64</v>
      </c>
      <c r="F52" s="16">
        <v>37.76</v>
      </c>
      <c r="G52" s="17">
        <v>30.21</v>
      </c>
      <c r="H52" s="17">
        <v>1140.72</v>
      </c>
      <c r="I52" s="17">
        <f>'[1]BM 01'!K52</f>
        <v>0</v>
      </c>
      <c r="J52" s="17">
        <f>'[1]Memória 02'!E39</f>
        <v>0</v>
      </c>
      <c r="K52" s="17">
        <f t="shared" si="1"/>
        <v>0</v>
      </c>
      <c r="L52" s="17">
        <f t="shared" si="2"/>
        <v>0</v>
      </c>
      <c r="M52" s="17">
        <f t="shared" si="3"/>
        <v>0</v>
      </c>
      <c r="N52" s="17">
        <f t="shared" si="4"/>
        <v>0</v>
      </c>
      <c r="O52" s="18">
        <v>1.349242564448918E-3</v>
      </c>
    </row>
    <row r="53" spans="1:15" ht="24" customHeight="1" x14ac:dyDescent="0.2">
      <c r="A53" s="14" t="s">
        <v>147</v>
      </c>
      <c r="B53" s="15" t="s">
        <v>148</v>
      </c>
      <c r="C53" s="14" t="s">
        <v>55</v>
      </c>
      <c r="D53" s="14" t="s">
        <v>149</v>
      </c>
      <c r="E53" s="15" t="s">
        <v>60</v>
      </c>
      <c r="F53" s="16">
        <v>39.32</v>
      </c>
      <c r="G53" s="17">
        <v>91.93</v>
      </c>
      <c r="H53" s="17">
        <v>3614.68</v>
      </c>
      <c r="I53" s="17">
        <f>'[1]BM 01'!K53</f>
        <v>0</v>
      </c>
      <c r="J53" s="17">
        <f>'[1]Memória 02'!E40</f>
        <v>39.32</v>
      </c>
      <c r="K53" s="17">
        <f t="shared" si="1"/>
        <v>39.32</v>
      </c>
      <c r="L53" s="17">
        <f t="shared" si="2"/>
        <v>0</v>
      </c>
      <c r="M53" s="17">
        <f t="shared" si="3"/>
        <v>3614.69</v>
      </c>
      <c r="N53" s="17">
        <f t="shared" si="4"/>
        <v>3614.69</v>
      </c>
      <c r="O53" s="18">
        <v>4.2754401718758462E-3</v>
      </c>
    </row>
    <row r="54" spans="1:15" ht="24" customHeight="1" x14ac:dyDescent="0.2">
      <c r="A54" s="14" t="s">
        <v>150</v>
      </c>
      <c r="B54" s="15" t="s">
        <v>151</v>
      </c>
      <c r="C54" s="14" t="s">
        <v>55</v>
      </c>
      <c r="D54" s="14" t="s">
        <v>152</v>
      </c>
      <c r="E54" s="15" t="s">
        <v>60</v>
      </c>
      <c r="F54" s="16">
        <v>64.2</v>
      </c>
      <c r="G54" s="17">
        <v>105.05</v>
      </c>
      <c r="H54" s="17">
        <v>6744.21</v>
      </c>
      <c r="I54" s="17">
        <f>'[1]BM 01'!K54</f>
        <v>0</v>
      </c>
      <c r="J54" s="17">
        <f>'[1]Memória 02'!E41</f>
        <v>64.2</v>
      </c>
      <c r="K54" s="17">
        <f t="shared" si="1"/>
        <v>64.2</v>
      </c>
      <c r="L54" s="17">
        <f t="shared" si="2"/>
        <v>0</v>
      </c>
      <c r="M54" s="17">
        <f t="shared" si="3"/>
        <v>6744.21</v>
      </c>
      <c r="N54" s="17">
        <f t="shared" si="4"/>
        <v>6744.21</v>
      </c>
      <c r="O54" s="18">
        <v>7.9770453709780108E-3</v>
      </c>
    </row>
    <row r="55" spans="1:15" ht="48" customHeight="1" x14ac:dyDescent="0.2">
      <c r="A55" s="14" t="s">
        <v>153</v>
      </c>
      <c r="B55" s="15" t="s">
        <v>154</v>
      </c>
      <c r="C55" s="14" t="s">
        <v>55</v>
      </c>
      <c r="D55" s="14" t="s">
        <v>155</v>
      </c>
      <c r="E55" s="15" t="s">
        <v>52</v>
      </c>
      <c r="F55" s="16">
        <v>395.11</v>
      </c>
      <c r="G55" s="17">
        <v>172.81</v>
      </c>
      <c r="H55" s="17">
        <v>68278.95</v>
      </c>
      <c r="I55" s="17">
        <f>'[1]BM 01'!K55</f>
        <v>0</v>
      </c>
      <c r="J55" s="17">
        <f>'[1]Memória 02'!E42</f>
        <v>0</v>
      </c>
      <c r="K55" s="17">
        <f t="shared" si="1"/>
        <v>0</v>
      </c>
      <c r="L55" s="17">
        <f t="shared" si="2"/>
        <v>0</v>
      </c>
      <c r="M55" s="17">
        <f t="shared" si="3"/>
        <v>0</v>
      </c>
      <c r="N55" s="17">
        <f t="shared" si="4"/>
        <v>0</v>
      </c>
      <c r="O55" s="18">
        <v>8.0760279118345824E-2</v>
      </c>
    </row>
    <row r="56" spans="1:15" ht="24" customHeight="1" x14ac:dyDescent="0.2">
      <c r="A56" s="9" t="s">
        <v>156</v>
      </c>
      <c r="B56" s="10"/>
      <c r="C56" s="9"/>
      <c r="D56" s="9" t="s">
        <v>157</v>
      </c>
      <c r="E56" s="9"/>
      <c r="F56" s="11"/>
      <c r="G56" s="9"/>
      <c r="H56" s="12">
        <v>81823.53</v>
      </c>
      <c r="I56" s="17"/>
      <c r="J56" s="17"/>
      <c r="K56" s="17"/>
      <c r="L56" s="20">
        <f>L57+L59</f>
        <v>0</v>
      </c>
      <c r="M56" s="20">
        <f t="shared" ref="M56:N56" si="10">M57+M59</f>
        <v>30569.759999999998</v>
      </c>
      <c r="N56" s="20">
        <f t="shared" si="10"/>
        <v>30569.759999999998</v>
      </c>
      <c r="O56" s="13">
        <v>9.678079585653182E-2</v>
      </c>
    </row>
    <row r="57" spans="1:15" ht="24" customHeight="1" x14ac:dyDescent="0.2">
      <c r="A57" s="9" t="s">
        <v>158</v>
      </c>
      <c r="B57" s="10"/>
      <c r="C57" s="9"/>
      <c r="D57" s="9" t="s">
        <v>159</v>
      </c>
      <c r="E57" s="9"/>
      <c r="F57" s="11"/>
      <c r="G57" s="9"/>
      <c r="H57" s="12">
        <v>6102.78</v>
      </c>
      <c r="I57" s="17"/>
      <c r="J57" s="17"/>
      <c r="K57" s="17"/>
      <c r="L57" s="20">
        <f>L58</f>
        <v>0</v>
      </c>
      <c r="M57" s="20">
        <f t="shared" ref="M57:N57" si="11">M58</f>
        <v>0</v>
      </c>
      <c r="N57" s="20">
        <f t="shared" si="11"/>
        <v>0</v>
      </c>
      <c r="O57" s="13">
        <v>7.2183625582680835E-3</v>
      </c>
    </row>
    <row r="58" spans="1:15" ht="36" customHeight="1" x14ac:dyDescent="0.2">
      <c r="A58" s="14" t="s">
        <v>160</v>
      </c>
      <c r="B58" s="15" t="s">
        <v>161</v>
      </c>
      <c r="C58" s="14" t="s">
        <v>55</v>
      </c>
      <c r="D58" s="14" t="s">
        <v>162</v>
      </c>
      <c r="E58" s="15" t="s">
        <v>52</v>
      </c>
      <c r="F58" s="16">
        <v>31.87</v>
      </c>
      <c r="G58" s="17">
        <v>191.49</v>
      </c>
      <c r="H58" s="17">
        <v>6102.78</v>
      </c>
      <c r="I58" s="17">
        <f>'[1]BM 01'!K58</f>
        <v>0</v>
      </c>
      <c r="J58" s="17">
        <f>'[1]Memória 02'!E45</f>
        <v>0</v>
      </c>
      <c r="K58" s="17">
        <f t="shared" si="1"/>
        <v>0</v>
      </c>
      <c r="L58" s="17">
        <f t="shared" si="2"/>
        <v>0</v>
      </c>
      <c r="M58" s="17">
        <f t="shared" si="3"/>
        <v>0</v>
      </c>
      <c r="N58" s="17">
        <f t="shared" si="4"/>
        <v>0</v>
      </c>
      <c r="O58" s="18">
        <v>7.2183625582680835E-3</v>
      </c>
    </row>
    <row r="59" spans="1:15" ht="24" customHeight="1" x14ac:dyDescent="0.2">
      <c r="A59" s="9" t="s">
        <v>163</v>
      </c>
      <c r="B59" s="10"/>
      <c r="C59" s="9"/>
      <c r="D59" s="9" t="s">
        <v>164</v>
      </c>
      <c r="E59" s="9"/>
      <c r="F59" s="11"/>
      <c r="G59" s="9"/>
      <c r="H59" s="12">
        <v>75720.75</v>
      </c>
      <c r="I59" s="17"/>
      <c r="J59" s="17"/>
      <c r="K59" s="17"/>
      <c r="L59" s="20">
        <f>SUM(L60:L62)</f>
        <v>0</v>
      </c>
      <c r="M59" s="20">
        <f t="shared" ref="M59:N59" si="12">SUM(M60:M62)</f>
        <v>30569.759999999998</v>
      </c>
      <c r="N59" s="20">
        <f t="shared" si="12"/>
        <v>30569.759999999998</v>
      </c>
      <c r="O59" s="13">
        <v>8.956243329826373E-2</v>
      </c>
    </row>
    <row r="60" spans="1:15" ht="60" customHeight="1" x14ac:dyDescent="0.2">
      <c r="A60" s="14" t="s">
        <v>165</v>
      </c>
      <c r="B60" s="15" t="s">
        <v>166</v>
      </c>
      <c r="C60" s="14" t="s">
        <v>55</v>
      </c>
      <c r="D60" s="14" t="s">
        <v>167</v>
      </c>
      <c r="E60" s="15" t="s">
        <v>52</v>
      </c>
      <c r="F60" s="16">
        <v>656.2</v>
      </c>
      <c r="G60" s="17">
        <v>70.34</v>
      </c>
      <c r="H60" s="17">
        <v>46157.1</v>
      </c>
      <c r="I60" s="17">
        <f>'[1]BM 01'!K60</f>
        <v>0</v>
      </c>
      <c r="J60" s="17">
        <f>'[1]Memória 02'!E47</f>
        <v>434.6</v>
      </c>
      <c r="K60" s="17">
        <f t="shared" si="1"/>
        <v>434.6</v>
      </c>
      <c r="L60" s="17">
        <f t="shared" si="2"/>
        <v>0</v>
      </c>
      <c r="M60" s="17">
        <f t="shared" si="3"/>
        <v>30569.759999999998</v>
      </c>
      <c r="N60" s="17">
        <f t="shared" si="4"/>
        <v>30569.759999999998</v>
      </c>
      <c r="O60" s="18">
        <v>5.4594575330953389E-2</v>
      </c>
    </row>
    <row r="61" spans="1:15" ht="36" customHeight="1" x14ac:dyDescent="0.2">
      <c r="A61" s="14" t="s">
        <v>168</v>
      </c>
      <c r="B61" s="15" t="s">
        <v>169</v>
      </c>
      <c r="C61" s="14" t="s">
        <v>55</v>
      </c>
      <c r="D61" s="14" t="s">
        <v>170</v>
      </c>
      <c r="E61" s="15" t="s">
        <v>52</v>
      </c>
      <c r="F61" s="16">
        <v>21.03</v>
      </c>
      <c r="G61" s="17">
        <v>650.59</v>
      </c>
      <c r="H61" s="17">
        <v>13681.9</v>
      </c>
      <c r="I61" s="17">
        <f>'[1]BM 01'!K61</f>
        <v>0</v>
      </c>
      <c r="J61" s="17">
        <f>'[1]Memória 02'!E48</f>
        <v>0</v>
      </c>
      <c r="K61" s="17">
        <f t="shared" si="1"/>
        <v>0</v>
      </c>
      <c r="L61" s="17">
        <f t="shared" si="2"/>
        <v>0</v>
      </c>
      <c r="M61" s="17">
        <f t="shared" si="3"/>
        <v>0</v>
      </c>
      <c r="N61" s="17">
        <f t="shared" si="4"/>
        <v>0</v>
      </c>
      <c r="O61" s="18">
        <v>1.6182938707600156E-2</v>
      </c>
    </row>
    <row r="62" spans="1:15" ht="72" customHeight="1" x14ac:dyDescent="0.2">
      <c r="A62" s="14" t="s">
        <v>171</v>
      </c>
      <c r="B62" s="15" t="s">
        <v>172</v>
      </c>
      <c r="C62" s="14" t="s">
        <v>173</v>
      </c>
      <c r="D62" s="14" t="s">
        <v>174</v>
      </c>
      <c r="E62" s="15" t="s">
        <v>60</v>
      </c>
      <c r="F62" s="16">
        <v>21.76</v>
      </c>
      <c r="G62" s="17">
        <v>729.86</v>
      </c>
      <c r="H62" s="17">
        <v>15881.75</v>
      </c>
      <c r="I62" s="17">
        <f>'[1]BM 01'!K62</f>
        <v>0</v>
      </c>
      <c r="J62" s="17">
        <f>'[1]Memória 02'!E49</f>
        <v>0</v>
      </c>
      <c r="K62" s="17">
        <f t="shared" si="1"/>
        <v>0</v>
      </c>
      <c r="L62" s="17">
        <f t="shared" si="2"/>
        <v>0</v>
      </c>
      <c r="M62" s="17">
        <f t="shared" si="3"/>
        <v>0</v>
      </c>
      <c r="N62" s="17">
        <f t="shared" si="4"/>
        <v>0</v>
      </c>
      <c r="O62" s="18">
        <v>1.8784919259710185E-2</v>
      </c>
    </row>
    <row r="63" spans="1:15" ht="24" customHeight="1" x14ac:dyDescent="0.2">
      <c r="A63" s="9" t="s">
        <v>175</v>
      </c>
      <c r="B63" s="10"/>
      <c r="C63" s="9"/>
      <c r="D63" s="9" t="s">
        <v>176</v>
      </c>
      <c r="E63" s="9"/>
      <c r="F63" s="11"/>
      <c r="G63" s="9"/>
      <c r="H63" s="12">
        <v>55017.72</v>
      </c>
      <c r="I63" s="17"/>
      <c r="J63" s="17"/>
      <c r="K63" s="17"/>
      <c r="L63" s="20">
        <f>L64+L66+L68</f>
        <v>0</v>
      </c>
      <c r="M63" s="20">
        <f t="shared" ref="M63:N63" si="13">M64+M66+M68</f>
        <v>0</v>
      </c>
      <c r="N63" s="20">
        <f t="shared" si="13"/>
        <v>0</v>
      </c>
      <c r="O63" s="13">
        <v>6.5074908498959014E-2</v>
      </c>
    </row>
    <row r="64" spans="1:15" ht="24" customHeight="1" x14ac:dyDescent="0.2">
      <c r="A64" s="9" t="s">
        <v>177</v>
      </c>
      <c r="B64" s="10"/>
      <c r="C64" s="9"/>
      <c r="D64" s="9" t="s">
        <v>178</v>
      </c>
      <c r="E64" s="9"/>
      <c r="F64" s="11"/>
      <c r="G64" s="9"/>
      <c r="H64" s="12">
        <v>15876</v>
      </c>
      <c r="I64" s="17"/>
      <c r="J64" s="17"/>
      <c r="K64" s="17"/>
      <c r="L64" s="20">
        <f>L65</f>
        <v>0</v>
      </c>
      <c r="M64" s="20">
        <f t="shared" ref="M64:N64" si="14">M65</f>
        <v>0</v>
      </c>
      <c r="N64" s="20">
        <f t="shared" si="14"/>
        <v>0</v>
      </c>
      <c r="O64" s="13">
        <v>1.8778118165010713E-2</v>
      </c>
    </row>
    <row r="65" spans="1:16" ht="60" customHeight="1" x14ac:dyDescent="0.2">
      <c r="A65" s="14" t="s">
        <v>179</v>
      </c>
      <c r="B65" s="15" t="s">
        <v>180</v>
      </c>
      <c r="C65" s="14" t="s">
        <v>55</v>
      </c>
      <c r="D65" s="14" t="s">
        <v>181</v>
      </c>
      <c r="E65" s="15" t="s">
        <v>182</v>
      </c>
      <c r="F65" s="16">
        <v>20</v>
      </c>
      <c r="G65" s="17">
        <v>793.8</v>
      </c>
      <c r="H65" s="17">
        <v>15876</v>
      </c>
      <c r="I65" s="17">
        <f>'[1]BM 01'!K65</f>
        <v>0</v>
      </c>
      <c r="J65" s="17">
        <f>'[1]Memória 02'!E52</f>
        <v>0</v>
      </c>
      <c r="K65" s="17">
        <f t="shared" si="1"/>
        <v>0</v>
      </c>
      <c r="L65" s="17">
        <f t="shared" si="2"/>
        <v>0</v>
      </c>
      <c r="M65" s="17">
        <f t="shared" si="3"/>
        <v>0</v>
      </c>
      <c r="N65" s="17">
        <f t="shared" si="4"/>
        <v>0</v>
      </c>
      <c r="O65" s="18">
        <v>1.8778118165010713E-2</v>
      </c>
    </row>
    <row r="66" spans="1:16" ht="24" customHeight="1" x14ac:dyDescent="0.2">
      <c r="A66" s="9" t="s">
        <v>183</v>
      </c>
      <c r="B66" s="10"/>
      <c r="C66" s="9"/>
      <c r="D66" s="9" t="s">
        <v>184</v>
      </c>
      <c r="E66" s="9"/>
      <c r="F66" s="11"/>
      <c r="G66" s="9"/>
      <c r="H66" s="12">
        <v>12192.99</v>
      </c>
      <c r="I66" s="17"/>
      <c r="J66" s="17"/>
      <c r="K66" s="17"/>
      <c r="L66" s="20">
        <f>L67</f>
        <v>0</v>
      </c>
      <c r="M66" s="20">
        <f t="shared" ref="M66:N66" si="15">M67</f>
        <v>0</v>
      </c>
      <c r="N66" s="20">
        <f t="shared" si="15"/>
        <v>0</v>
      </c>
      <c r="O66" s="13">
        <v>1.4421857332123582E-2</v>
      </c>
    </row>
    <row r="67" spans="1:16" ht="36" customHeight="1" x14ac:dyDescent="0.2">
      <c r="A67" s="14" t="s">
        <v>185</v>
      </c>
      <c r="B67" s="15" t="s">
        <v>186</v>
      </c>
      <c r="C67" s="14" t="s">
        <v>55</v>
      </c>
      <c r="D67" s="14" t="s">
        <v>187</v>
      </c>
      <c r="E67" s="15" t="s">
        <v>52</v>
      </c>
      <c r="F67" s="16">
        <v>13.69</v>
      </c>
      <c r="G67" s="17">
        <v>890.65</v>
      </c>
      <c r="H67" s="17">
        <v>12192.99</v>
      </c>
      <c r="I67" s="17">
        <f>'[1]BM 01'!K67</f>
        <v>0</v>
      </c>
      <c r="J67" s="17">
        <f>'[1]Memória 02'!E54</f>
        <v>0</v>
      </c>
      <c r="K67" s="17">
        <f t="shared" si="1"/>
        <v>0</v>
      </c>
      <c r="L67" s="17">
        <f t="shared" si="2"/>
        <v>0</v>
      </c>
      <c r="M67" s="17">
        <f t="shared" si="3"/>
        <v>0</v>
      </c>
      <c r="N67" s="17">
        <f t="shared" si="4"/>
        <v>0</v>
      </c>
      <c r="O67" s="18">
        <v>1.4421857332123582E-2</v>
      </c>
    </row>
    <row r="68" spans="1:16" ht="24" customHeight="1" x14ac:dyDescent="0.2">
      <c r="A68" s="9" t="s">
        <v>188</v>
      </c>
      <c r="B68" s="10"/>
      <c r="C68" s="9"/>
      <c r="D68" s="9" t="s">
        <v>189</v>
      </c>
      <c r="E68" s="9"/>
      <c r="F68" s="11"/>
      <c r="G68" s="9"/>
      <c r="H68" s="12">
        <v>26948.73</v>
      </c>
      <c r="I68" s="17"/>
      <c r="J68" s="17"/>
      <c r="K68" s="17"/>
      <c r="L68" s="20">
        <f>SUM(L69:L70)</f>
        <v>0</v>
      </c>
      <c r="M68" s="20">
        <f t="shared" ref="M68:N68" si="16">SUM(M69:M70)</f>
        <v>0</v>
      </c>
      <c r="N68" s="20">
        <f t="shared" si="16"/>
        <v>0</v>
      </c>
      <c r="O68" s="13">
        <v>3.1874933001824715E-2</v>
      </c>
    </row>
    <row r="69" spans="1:16" ht="48" customHeight="1" x14ac:dyDescent="0.2">
      <c r="A69" s="14" t="s">
        <v>190</v>
      </c>
      <c r="B69" s="15" t="s">
        <v>191</v>
      </c>
      <c r="C69" s="14" t="s">
        <v>55</v>
      </c>
      <c r="D69" s="14" t="s">
        <v>192</v>
      </c>
      <c r="E69" s="15" t="s">
        <v>52</v>
      </c>
      <c r="F69" s="16">
        <v>9.7200000000000006</v>
      </c>
      <c r="G69" s="17">
        <v>803.17</v>
      </c>
      <c r="H69" s="17">
        <v>7806.81</v>
      </c>
      <c r="I69" s="17">
        <f>'[1]BM 01'!K69</f>
        <v>0</v>
      </c>
      <c r="J69" s="17">
        <f>'[1]Memória 02'!E56</f>
        <v>0</v>
      </c>
      <c r="K69" s="17">
        <f t="shared" si="1"/>
        <v>0</v>
      </c>
      <c r="L69" s="17">
        <f t="shared" si="2"/>
        <v>0</v>
      </c>
      <c r="M69" s="17">
        <f t="shared" si="3"/>
        <v>0</v>
      </c>
      <c r="N69" s="17">
        <f t="shared" si="4"/>
        <v>0</v>
      </c>
      <c r="O69" s="18">
        <v>9.2338876714403682E-3</v>
      </c>
    </row>
    <row r="70" spans="1:16" ht="48" customHeight="1" x14ac:dyDescent="0.2">
      <c r="A70" s="14" t="s">
        <v>193</v>
      </c>
      <c r="B70" s="15" t="s">
        <v>194</v>
      </c>
      <c r="C70" s="14" t="s">
        <v>55</v>
      </c>
      <c r="D70" s="14" t="s">
        <v>195</v>
      </c>
      <c r="E70" s="15" t="s">
        <v>52</v>
      </c>
      <c r="F70" s="16">
        <v>28.8</v>
      </c>
      <c r="G70" s="17">
        <v>664.65</v>
      </c>
      <c r="H70" s="17">
        <v>19141.919999999998</v>
      </c>
      <c r="I70" s="17">
        <f>'[1]BM 01'!K70</f>
        <v>0</v>
      </c>
      <c r="J70" s="17">
        <f>'[1]Memória 02'!E57</f>
        <v>0</v>
      </c>
      <c r="K70" s="17">
        <f t="shared" si="1"/>
        <v>0</v>
      </c>
      <c r="L70" s="17">
        <f t="shared" si="2"/>
        <v>0</v>
      </c>
      <c r="M70" s="17">
        <f t="shared" si="3"/>
        <v>0</v>
      </c>
      <c r="N70" s="17">
        <f t="shared" si="4"/>
        <v>0</v>
      </c>
      <c r="O70" s="18">
        <v>2.2641045330384347E-2</v>
      </c>
    </row>
    <row r="71" spans="1:16" ht="24" customHeight="1" x14ac:dyDescent="0.2">
      <c r="A71" s="9" t="s">
        <v>196</v>
      </c>
      <c r="B71" s="10"/>
      <c r="C71" s="9"/>
      <c r="D71" s="9" t="s">
        <v>197</v>
      </c>
      <c r="E71" s="9"/>
      <c r="F71" s="11"/>
      <c r="G71" s="9"/>
      <c r="H71" s="12">
        <v>50215.86</v>
      </c>
      <c r="I71" s="17"/>
      <c r="J71" s="17"/>
      <c r="K71" s="17"/>
      <c r="L71" s="20">
        <f>SUM(L72:L75)</f>
        <v>0</v>
      </c>
      <c r="M71" s="20">
        <f t="shared" ref="M71:N71" si="17">SUM(M72:M75)</f>
        <v>0</v>
      </c>
      <c r="N71" s="20">
        <f t="shared" si="17"/>
        <v>0</v>
      </c>
      <c r="O71" s="13">
        <v>5.9395272917462515E-2</v>
      </c>
    </row>
    <row r="72" spans="1:16" ht="36" customHeight="1" x14ac:dyDescent="0.2">
      <c r="A72" s="14" t="s">
        <v>198</v>
      </c>
      <c r="B72" s="15" t="s">
        <v>199</v>
      </c>
      <c r="C72" s="14" t="s">
        <v>55</v>
      </c>
      <c r="D72" s="14" t="s">
        <v>200</v>
      </c>
      <c r="E72" s="15" t="s">
        <v>52</v>
      </c>
      <c r="F72" s="16">
        <v>398.67</v>
      </c>
      <c r="G72" s="17">
        <v>40</v>
      </c>
      <c r="H72" s="17">
        <v>15946.8</v>
      </c>
      <c r="I72" s="17">
        <f>'[1]BM 01'!K72</f>
        <v>0</v>
      </c>
      <c r="J72" s="17">
        <f>'[1]Memória 02'!E59</f>
        <v>0</v>
      </c>
      <c r="K72" s="17">
        <f t="shared" si="1"/>
        <v>0</v>
      </c>
      <c r="L72" s="17">
        <f t="shared" si="2"/>
        <v>0</v>
      </c>
      <c r="M72" s="17">
        <f t="shared" si="3"/>
        <v>0</v>
      </c>
      <c r="N72" s="17">
        <f t="shared" si="4"/>
        <v>0</v>
      </c>
      <c r="O72" s="18">
        <v>1.8861860339745077E-2</v>
      </c>
    </row>
    <row r="73" spans="1:16" ht="48" customHeight="1" x14ac:dyDescent="0.2">
      <c r="A73" s="14" t="s">
        <v>201</v>
      </c>
      <c r="B73" s="15" t="s">
        <v>202</v>
      </c>
      <c r="C73" s="14" t="s">
        <v>55</v>
      </c>
      <c r="D73" s="14" t="s">
        <v>203</v>
      </c>
      <c r="E73" s="15" t="s">
        <v>60</v>
      </c>
      <c r="F73" s="16">
        <v>102.05</v>
      </c>
      <c r="G73" s="17">
        <v>25.65</v>
      </c>
      <c r="H73" s="17">
        <v>2617.58</v>
      </c>
      <c r="I73" s="17">
        <f>'[1]BM 01'!K73</f>
        <v>0</v>
      </c>
      <c r="J73" s="17">
        <f>'[1]Memória 02'!E60</f>
        <v>0</v>
      </c>
      <c r="K73" s="17">
        <f t="shared" si="1"/>
        <v>0</v>
      </c>
      <c r="L73" s="17">
        <f t="shared" si="2"/>
        <v>0</v>
      </c>
      <c r="M73" s="17">
        <f t="shared" si="3"/>
        <v>0</v>
      </c>
      <c r="N73" s="17">
        <f t="shared" si="4"/>
        <v>0</v>
      </c>
      <c r="O73" s="18">
        <v>3.0960712110335567E-3</v>
      </c>
    </row>
    <row r="74" spans="1:16" ht="36" customHeight="1" x14ac:dyDescent="0.2">
      <c r="A74" s="14" t="s">
        <v>204</v>
      </c>
      <c r="B74" s="15" t="s">
        <v>205</v>
      </c>
      <c r="C74" s="14" t="s">
        <v>55</v>
      </c>
      <c r="D74" s="14" t="s">
        <v>206</v>
      </c>
      <c r="E74" s="15" t="s">
        <v>60</v>
      </c>
      <c r="F74" s="16">
        <v>4.04</v>
      </c>
      <c r="G74" s="17">
        <v>70.33</v>
      </c>
      <c r="H74" s="17">
        <v>284.13</v>
      </c>
      <c r="I74" s="17">
        <f>'[1]BM 01'!K74</f>
        <v>0</v>
      </c>
      <c r="J74" s="17">
        <f>'[1]Memória 02'!E61</f>
        <v>0</v>
      </c>
      <c r="K74" s="17">
        <f t="shared" si="1"/>
        <v>0</v>
      </c>
      <c r="L74" s="17">
        <f t="shared" si="2"/>
        <v>0</v>
      </c>
      <c r="M74" s="17">
        <f t="shared" si="3"/>
        <v>0</v>
      </c>
      <c r="N74" s="17">
        <f t="shared" si="4"/>
        <v>0</v>
      </c>
      <c r="O74" s="18">
        <v>3.3606870208015207E-4</v>
      </c>
    </row>
    <row r="75" spans="1:16" ht="48" customHeight="1" x14ac:dyDescent="0.2">
      <c r="A75" s="14" t="s">
        <v>207</v>
      </c>
      <c r="B75" s="15" t="s">
        <v>208</v>
      </c>
      <c r="C75" s="14" t="s">
        <v>55</v>
      </c>
      <c r="D75" s="14" t="s">
        <v>209</v>
      </c>
      <c r="E75" s="15" t="s">
        <v>52</v>
      </c>
      <c r="F75" s="16">
        <v>398.67</v>
      </c>
      <c r="G75" s="17">
        <v>78.680000000000007</v>
      </c>
      <c r="H75" s="17">
        <v>31367.35</v>
      </c>
      <c r="I75" s="17">
        <f>'[1]BM 01'!K75</f>
        <v>0</v>
      </c>
      <c r="J75" s="17">
        <f>'[1]Memória 02'!E62</f>
        <v>0</v>
      </c>
      <c r="K75" s="17">
        <f t="shared" si="1"/>
        <v>0</v>
      </c>
      <c r="L75" s="17">
        <f t="shared" si="2"/>
        <v>0</v>
      </c>
      <c r="M75" s="17">
        <f t="shared" si="3"/>
        <v>0</v>
      </c>
      <c r="N75" s="17">
        <f t="shared" si="4"/>
        <v>0</v>
      </c>
      <c r="O75" s="18">
        <v>3.7101272664603731E-2</v>
      </c>
    </row>
    <row r="76" spans="1:16" ht="24" customHeight="1" x14ac:dyDescent="0.2">
      <c r="A76" s="9" t="s">
        <v>210</v>
      </c>
      <c r="B76" s="10"/>
      <c r="C76" s="9"/>
      <c r="D76" s="9" t="s">
        <v>211</v>
      </c>
      <c r="E76" s="9"/>
      <c r="F76" s="11"/>
      <c r="G76" s="9"/>
      <c r="H76" s="12">
        <v>28247.09</v>
      </c>
      <c r="I76" s="17"/>
      <c r="J76" s="17"/>
      <c r="K76" s="17"/>
      <c r="L76" s="20">
        <f>SUM(L77:L78)</f>
        <v>9909.41</v>
      </c>
      <c r="M76" s="20">
        <f t="shared" ref="M76:N76" si="18">SUM(M77:M78)</f>
        <v>0</v>
      </c>
      <c r="N76" s="20">
        <f t="shared" si="18"/>
        <v>9909.41</v>
      </c>
      <c r="O76" s="13">
        <v>3.3410632012956194E-2</v>
      </c>
    </row>
    <row r="77" spans="1:16" ht="36" customHeight="1" x14ac:dyDescent="0.2">
      <c r="A77" s="14" t="s">
        <v>212</v>
      </c>
      <c r="B77" s="15" t="s">
        <v>213</v>
      </c>
      <c r="C77" s="14" t="s">
        <v>55</v>
      </c>
      <c r="D77" s="14" t="s">
        <v>214</v>
      </c>
      <c r="E77" s="15" t="s">
        <v>52</v>
      </c>
      <c r="F77" s="16">
        <v>92.29</v>
      </c>
      <c r="G77" s="17">
        <v>111.32</v>
      </c>
      <c r="H77" s="17">
        <v>10273.719999999999</v>
      </c>
      <c r="I77" s="17">
        <f>'[1]BM 01'!K77</f>
        <v>0</v>
      </c>
      <c r="J77" s="17">
        <f>'[1]Memória 02'!E64</f>
        <v>0</v>
      </c>
      <c r="K77" s="17">
        <f t="shared" si="1"/>
        <v>0</v>
      </c>
      <c r="L77" s="17">
        <f t="shared" si="2"/>
        <v>0</v>
      </c>
      <c r="M77" s="17">
        <f t="shared" si="3"/>
        <v>0</v>
      </c>
      <c r="N77" s="17">
        <f t="shared" si="4"/>
        <v>0</v>
      </c>
      <c r="O77" s="18">
        <v>1.2151746545366205E-2</v>
      </c>
    </row>
    <row r="78" spans="1:16" ht="24" customHeight="1" x14ac:dyDescent="0.2">
      <c r="A78" s="14" t="s">
        <v>215</v>
      </c>
      <c r="B78" s="15" t="s">
        <v>216</v>
      </c>
      <c r="C78" s="14" t="s">
        <v>55</v>
      </c>
      <c r="D78" s="14" t="s">
        <v>217</v>
      </c>
      <c r="E78" s="15" t="s">
        <v>52</v>
      </c>
      <c r="F78" s="16">
        <v>388.11</v>
      </c>
      <c r="G78" s="17">
        <v>46.31</v>
      </c>
      <c r="H78" s="17">
        <v>17973.37</v>
      </c>
      <c r="I78" s="17">
        <f>'[1]BM 01'!K78</f>
        <v>213.98</v>
      </c>
      <c r="J78" s="17">
        <f>'[1]Memória 02'!E65</f>
        <v>0</v>
      </c>
      <c r="K78" s="17">
        <f t="shared" si="1"/>
        <v>213.98</v>
      </c>
      <c r="L78" s="17">
        <f t="shared" si="2"/>
        <v>9909.41</v>
      </c>
      <c r="M78" s="17">
        <f t="shared" si="3"/>
        <v>0</v>
      </c>
      <c r="N78" s="17">
        <f t="shared" si="4"/>
        <v>9909.41</v>
      </c>
      <c r="O78" s="18">
        <v>2.1258885467589986E-2</v>
      </c>
      <c r="P78" s="19"/>
    </row>
    <row r="79" spans="1:16" ht="24" customHeight="1" x14ac:dyDescent="0.2">
      <c r="A79" s="9" t="s">
        <v>218</v>
      </c>
      <c r="B79" s="10"/>
      <c r="C79" s="9"/>
      <c r="D79" s="9" t="s">
        <v>219</v>
      </c>
      <c r="E79" s="9"/>
      <c r="F79" s="11"/>
      <c r="G79" s="9"/>
      <c r="H79" s="12">
        <v>91391.66</v>
      </c>
      <c r="I79" s="17"/>
      <c r="J79" s="17"/>
      <c r="K79" s="17"/>
      <c r="L79" s="20">
        <f>SUM(L80:L88)</f>
        <v>0</v>
      </c>
      <c r="M79" s="20">
        <f t="shared" ref="M79:N79" si="19">SUM(M80:M88)</f>
        <v>0</v>
      </c>
      <c r="N79" s="20">
        <f t="shared" si="19"/>
        <v>0</v>
      </c>
      <c r="O79" s="13">
        <v>0.10809797120033278</v>
      </c>
    </row>
    <row r="80" spans="1:16" ht="48" customHeight="1" x14ac:dyDescent="0.2">
      <c r="A80" s="14" t="s">
        <v>220</v>
      </c>
      <c r="B80" s="15" t="s">
        <v>221</v>
      </c>
      <c r="C80" s="14" t="s">
        <v>55</v>
      </c>
      <c r="D80" s="14" t="s">
        <v>222</v>
      </c>
      <c r="E80" s="15" t="s">
        <v>52</v>
      </c>
      <c r="F80" s="16">
        <v>757.22</v>
      </c>
      <c r="G80" s="17">
        <v>3.53</v>
      </c>
      <c r="H80" s="17">
        <v>2672.98</v>
      </c>
      <c r="I80" s="17">
        <f>'[1]BM 01'!K80</f>
        <v>0</v>
      </c>
      <c r="J80" s="17">
        <f>'[1]Memória 02'!E67</f>
        <v>0</v>
      </c>
      <c r="K80" s="17">
        <f t="shared" si="1"/>
        <v>0</v>
      </c>
      <c r="L80" s="17">
        <f t="shared" si="2"/>
        <v>0</v>
      </c>
      <c r="M80" s="17">
        <f t="shared" si="3"/>
        <v>0</v>
      </c>
      <c r="N80" s="17">
        <f t="shared" si="4"/>
        <v>0</v>
      </c>
      <c r="O80" s="18">
        <v>3.1615982799641181E-3</v>
      </c>
    </row>
    <row r="81" spans="1:15" ht="48" customHeight="1" x14ac:dyDescent="0.2">
      <c r="A81" s="14" t="s">
        <v>223</v>
      </c>
      <c r="B81" s="15" t="s">
        <v>224</v>
      </c>
      <c r="C81" s="14" t="s">
        <v>55</v>
      </c>
      <c r="D81" s="14" t="s">
        <v>225</v>
      </c>
      <c r="E81" s="15" t="s">
        <v>52</v>
      </c>
      <c r="F81" s="16">
        <v>378.61</v>
      </c>
      <c r="G81" s="17">
        <v>5.72</v>
      </c>
      <c r="H81" s="17">
        <v>2165.64</v>
      </c>
      <c r="I81" s="17">
        <f>'[1]BM 01'!K81</f>
        <v>0</v>
      </c>
      <c r="J81" s="17">
        <f>'[1]Memória 02'!E68</f>
        <v>0</v>
      </c>
      <c r="K81" s="17">
        <f t="shared" si="1"/>
        <v>0</v>
      </c>
      <c r="L81" s="17">
        <f t="shared" si="2"/>
        <v>0</v>
      </c>
      <c r="M81" s="17">
        <f t="shared" si="3"/>
        <v>0</v>
      </c>
      <c r="N81" s="17">
        <f t="shared" si="4"/>
        <v>0</v>
      </c>
      <c r="O81" s="18">
        <v>2.5615169956458681E-3</v>
      </c>
    </row>
    <row r="82" spans="1:15" ht="48" customHeight="1" x14ac:dyDescent="0.2">
      <c r="A82" s="14" t="s">
        <v>226</v>
      </c>
      <c r="B82" s="15" t="s">
        <v>227</v>
      </c>
      <c r="C82" s="14" t="s">
        <v>55</v>
      </c>
      <c r="D82" s="14" t="s">
        <v>228</v>
      </c>
      <c r="E82" s="15" t="s">
        <v>52</v>
      </c>
      <c r="F82" s="16">
        <v>394</v>
      </c>
      <c r="G82" s="17">
        <v>9.27</v>
      </c>
      <c r="H82" s="17">
        <v>3652.38</v>
      </c>
      <c r="I82" s="17">
        <f>'[1]BM 01'!K82</f>
        <v>0</v>
      </c>
      <c r="J82" s="17">
        <f>'[1]Memória 02'!E69</f>
        <v>0</v>
      </c>
      <c r="K82" s="17">
        <f t="shared" si="1"/>
        <v>0</v>
      </c>
      <c r="L82" s="17">
        <f t="shared" si="2"/>
        <v>0</v>
      </c>
      <c r="M82" s="17">
        <f t="shared" si="3"/>
        <v>0</v>
      </c>
      <c r="N82" s="17">
        <f t="shared" si="4"/>
        <v>0</v>
      </c>
      <c r="O82" s="18">
        <v>4.3200316971228163E-3</v>
      </c>
    </row>
    <row r="83" spans="1:15" ht="60" customHeight="1" x14ac:dyDescent="0.2">
      <c r="A83" s="14" t="s">
        <v>229</v>
      </c>
      <c r="B83" s="15" t="s">
        <v>230</v>
      </c>
      <c r="C83" s="14" t="s">
        <v>55</v>
      </c>
      <c r="D83" s="14" t="s">
        <v>231</v>
      </c>
      <c r="E83" s="15" t="s">
        <v>52</v>
      </c>
      <c r="F83" s="16">
        <v>470.96</v>
      </c>
      <c r="G83" s="17">
        <v>25.95</v>
      </c>
      <c r="H83" s="17">
        <v>12221.41</v>
      </c>
      <c r="I83" s="17">
        <f>'[1]BM 01'!K83</f>
        <v>0</v>
      </c>
      <c r="J83" s="17">
        <f>'[1]Memória 02'!E70</f>
        <v>0</v>
      </c>
      <c r="K83" s="17">
        <f t="shared" si="1"/>
        <v>0</v>
      </c>
      <c r="L83" s="17">
        <f t="shared" si="2"/>
        <v>0</v>
      </c>
      <c r="M83" s="17">
        <f t="shared" si="3"/>
        <v>0</v>
      </c>
      <c r="N83" s="17">
        <f t="shared" si="4"/>
        <v>0</v>
      </c>
      <c r="O83" s="18">
        <v>1.4455472481925144E-2</v>
      </c>
    </row>
    <row r="84" spans="1:15" ht="60" customHeight="1" x14ac:dyDescent="0.2">
      <c r="A84" s="14" t="s">
        <v>232</v>
      </c>
      <c r="B84" s="15" t="s">
        <v>233</v>
      </c>
      <c r="C84" s="14" t="s">
        <v>55</v>
      </c>
      <c r="D84" s="14" t="s">
        <v>234</v>
      </c>
      <c r="E84" s="15" t="s">
        <v>52</v>
      </c>
      <c r="F84" s="16">
        <v>286.27</v>
      </c>
      <c r="G84" s="17">
        <v>30.24</v>
      </c>
      <c r="H84" s="17">
        <v>8656.7999999999993</v>
      </c>
      <c r="I84" s="17">
        <f>'[1]BM 01'!K84</f>
        <v>0</v>
      </c>
      <c r="J84" s="17">
        <f>'[1]Memória 02'!E71</f>
        <v>0</v>
      </c>
      <c r="K84" s="17">
        <f t="shared" ref="K84:K147" si="20">I84+J84</f>
        <v>0</v>
      </c>
      <c r="L84" s="17">
        <f t="shared" ref="L84:L147" si="21">ROUND(I84*G84,2)</f>
        <v>0</v>
      </c>
      <c r="M84" s="17">
        <f t="shared" ref="M84:M147" si="22">ROUND(J84*G84,2)</f>
        <v>0</v>
      </c>
      <c r="N84" s="17">
        <f t="shared" ref="N84:N147" si="23">ROUND(K84*G84,2)</f>
        <v>0</v>
      </c>
      <c r="O84" s="18">
        <v>1.023925505989322E-2</v>
      </c>
    </row>
    <row r="85" spans="1:15" ht="48" customHeight="1" x14ac:dyDescent="0.2">
      <c r="A85" s="14" t="s">
        <v>235</v>
      </c>
      <c r="B85" s="15" t="s">
        <v>236</v>
      </c>
      <c r="C85" s="14" t="s">
        <v>55</v>
      </c>
      <c r="D85" s="14" t="s">
        <v>237</v>
      </c>
      <c r="E85" s="15" t="s">
        <v>52</v>
      </c>
      <c r="F85" s="16">
        <v>394</v>
      </c>
      <c r="G85" s="17">
        <v>39.46</v>
      </c>
      <c r="H85" s="17">
        <v>15547.24</v>
      </c>
      <c r="I85" s="17">
        <f>'[1]BM 01'!K85</f>
        <v>0</v>
      </c>
      <c r="J85" s="17">
        <f>'[1]Memória 02'!E72</f>
        <v>0</v>
      </c>
      <c r="K85" s="17">
        <f t="shared" si="20"/>
        <v>0</v>
      </c>
      <c r="L85" s="17">
        <f t="shared" si="21"/>
        <v>0</v>
      </c>
      <c r="M85" s="17">
        <f t="shared" si="22"/>
        <v>0</v>
      </c>
      <c r="N85" s="17">
        <f t="shared" si="23"/>
        <v>0</v>
      </c>
      <c r="O85" s="18">
        <v>1.8389261140071882E-2</v>
      </c>
    </row>
    <row r="86" spans="1:15" ht="60" customHeight="1" x14ac:dyDescent="0.2">
      <c r="A86" s="14" t="s">
        <v>238</v>
      </c>
      <c r="B86" s="15" t="s">
        <v>239</v>
      </c>
      <c r="C86" s="14" t="s">
        <v>55</v>
      </c>
      <c r="D86" s="14" t="s">
        <v>240</v>
      </c>
      <c r="E86" s="15" t="s">
        <v>52</v>
      </c>
      <c r="F86" s="16">
        <v>171.54</v>
      </c>
      <c r="G86" s="17">
        <v>71.38</v>
      </c>
      <c r="H86" s="17">
        <v>12244.52</v>
      </c>
      <c r="I86" s="17">
        <f>'[1]BM 01'!K86</f>
        <v>0</v>
      </c>
      <c r="J86" s="17">
        <f>'[1]Memória 02'!E73</f>
        <v>0</v>
      </c>
      <c r="K86" s="17">
        <f t="shared" si="20"/>
        <v>0</v>
      </c>
      <c r="L86" s="17">
        <f t="shared" si="21"/>
        <v>0</v>
      </c>
      <c r="M86" s="17">
        <f t="shared" si="22"/>
        <v>0</v>
      </c>
      <c r="N86" s="17">
        <f t="shared" si="23"/>
        <v>0</v>
      </c>
      <c r="O86" s="18">
        <v>1.448280696862163E-2</v>
      </c>
    </row>
    <row r="87" spans="1:15" ht="60" customHeight="1" x14ac:dyDescent="0.2">
      <c r="A87" s="14" t="s">
        <v>238</v>
      </c>
      <c r="B87" s="15" t="s">
        <v>239</v>
      </c>
      <c r="C87" s="14" t="s">
        <v>55</v>
      </c>
      <c r="D87" s="14" t="s">
        <v>240</v>
      </c>
      <c r="E87" s="15" t="s">
        <v>52</v>
      </c>
      <c r="F87" s="16">
        <v>171.54</v>
      </c>
      <c r="G87" s="17">
        <v>71.38</v>
      </c>
      <c r="H87" s="17">
        <v>12244.52</v>
      </c>
      <c r="I87" s="17">
        <f>'[1]BM 01'!K87</f>
        <v>0</v>
      </c>
      <c r="J87" s="17">
        <f>'[1]Memória 02'!E74</f>
        <v>0</v>
      </c>
      <c r="K87" s="17">
        <f t="shared" si="20"/>
        <v>0</v>
      </c>
      <c r="L87" s="17">
        <f t="shared" si="21"/>
        <v>0</v>
      </c>
      <c r="M87" s="17">
        <f t="shared" si="22"/>
        <v>0</v>
      </c>
      <c r="N87" s="17">
        <f t="shared" si="23"/>
        <v>0</v>
      </c>
      <c r="O87" s="18">
        <v>1.448280696862163E-2</v>
      </c>
    </row>
    <row r="88" spans="1:15" ht="48" customHeight="1" x14ac:dyDescent="0.2">
      <c r="A88" s="14" t="s">
        <v>241</v>
      </c>
      <c r="B88" s="15" t="s">
        <v>242</v>
      </c>
      <c r="C88" s="14" t="s">
        <v>55</v>
      </c>
      <c r="D88" s="14" t="s">
        <v>243</v>
      </c>
      <c r="E88" s="15" t="s">
        <v>52</v>
      </c>
      <c r="F88" s="16">
        <v>273.63</v>
      </c>
      <c r="G88" s="17">
        <v>80.349999999999994</v>
      </c>
      <c r="H88" s="17">
        <v>21986.17</v>
      </c>
      <c r="I88" s="17">
        <f>'[1]BM 01'!K88</f>
        <v>0</v>
      </c>
      <c r="J88" s="17">
        <f>'[1]Memória 02'!E75</f>
        <v>0</v>
      </c>
      <c r="K88" s="17">
        <f t="shared" si="20"/>
        <v>0</v>
      </c>
      <c r="L88" s="17">
        <f t="shared" si="21"/>
        <v>0</v>
      </c>
      <c r="M88" s="17">
        <f t="shared" si="22"/>
        <v>0</v>
      </c>
      <c r="N88" s="17">
        <f t="shared" si="23"/>
        <v>0</v>
      </c>
      <c r="O88" s="18">
        <v>2.6005221608466467E-2</v>
      </c>
    </row>
    <row r="89" spans="1:15" ht="24" customHeight="1" x14ac:dyDescent="0.2">
      <c r="A89" s="9" t="s">
        <v>244</v>
      </c>
      <c r="B89" s="10"/>
      <c r="C89" s="9"/>
      <c r="D89" s="9" t="s">
        <v>245</v>
      </c>
      <c r="E89" s="9"/>
      <c r="F89" s="11"/>
      <c r="G89" s="9"/>
      <c r="H89" s="12">
        <v>85581.09</v>
      </c>
      <c r="I89" s="17"/>
      <c r="J89" s="17"/>
      <c r="K89" s="17"/>
      <c r="L89" s="20">
        <f>SUM(L90:L99)</f>
        <v>0</v>
      </c>
      <c r="M89" s="20">
        <f t="shared" ref="M89:N89" si="24">SUM(M90:M99)</f>
        <v>0</v>
      </c>
      <c r="N89" s="20">
        <f t="shared" si="24"/>
        <v>0</v>
      </c>
      <c r="O89" s="13">
        <v>0.10122523436069644</v>
      </c>
    </row>
    <row r="90" spans="1:15" ht="36" customHeight="1" x14ac:dyDescent="0.2">
      <c r="A90" s="14" t="s">
        <v>246</v>
      </c>
      <c r="B90" s="15" t="s">
        <v>247</v>
      </c>
      <c r="C90" s="14" t="s">
        <v>55</v>
      </c>
      <c r="D90" s="14" t="s">
        <v>248</v>
      </c>
      <c r="E90" s="15" t="s">
        <v>52</v>
      </c>
      <c r="F90" s="16">
        <v>413.25</v>
      </c>
      <c r="G90" s="17">
        <v>42.06</v>
      </c>
      <c r="H90" s="17">
        <v>17381.29</v>
      </c>
      <c r="I90" s="17">
        <f>'[1]BM 01'!K90</f>
        <v>0</v>
      </c>
      <c r="J90" s="17">
        <f>'[1]Memória 02'!E77</f>
        <v>0</v>
      </c>
      <c r="K90" s="17">
        <f t="shared" si="20"/>
        <v>0</v>
      </c>
      <c r="L90" s="17">
        <f t="shared" si="21"/>
        <v>0</v>
      </c>
      <c r="M90" s="17">
        <f t="shared" si="22"/>
        <v>0</v>
      </c>
      <c r="N90" s="17">
        <f t="shared" si="23"/>
        <v>0</v>
      </c>
      <c r="O90" s="18">
        <v>2.0558573789387698E-2</v>
      </c>
    </row>
    <row r="91" spans="1:15" ht="36" customHeight="1" x14ac:dyDescent="0.2">
      <c r="A91" s="14" t="s">
        <v>249</v>
      </c>
      <c r="B91" s="15" t="s">
        <v>250</v>
      </c>
      <c r="C91" s="14" t="s">
        <v>55</v>
      </c>
      <c r="D91" s="14" t="s">
        <v>251</v>
      </c>
      <c r="E91" s="15" t="s">
        <v>52</v>
      </c>
      <c r="F91" s="16">
        <v>413.25</v>
      </c>
      <c r="G91" s="17">
        <v>43.51</v>
      </c>
      <c r="H91" s="17">
        <v>17980.5</v>
      </c>
      <c r="I91" s="17">
        <f>'[1]BM 01'!K91</f>
        <v>0</v>
      </c>
      <c r="J91" s="17">
        <f>'[1]Memória 02'!E78</f>
        <v>0</v>
      </c>
      <c r="K91" s="17">
        <f t="shared" si="20"/>
        <v>0</v>
      </c>
      <c r="L91" s="17">
        <f t="shared" si="21"/>
        <v>0</v>
      </c>
      <c r="M91" s="17">
        <f t="shared" si="22"/>
        <v>0</v>
      </c>
      <c r="N91" s="17">
        <f t="shared" si="23"/>
        <v>0</v>
      </c>
      <c r="O91" s="18">
        <v>2.1267318825017333E-2</v>
      </c>
    </row>
    <row r="92" spans="1:15" ht="24" customHeight="1" x14ac:dyDescent="0.2">
      <c r="A92" s="14" t="s">
        <v>252</v>
      </c>
      <c r="B92" s="15" t="s">
        <v>253</v>
      </c>
      <c r="C92" s="14" t="s">
        <v>50</v>
      </c>
      <c r="D92" s="14" t="s">
        <v>254</v>
      </c>
      <c r="E92" s="15" t="s">
        <v>52</v>
      </c>
      <c r="F92" s="16">
        <v>413.25</v>
      </c>
      <c r="G92" s="17">
        <v>17.13</v>
      </c>
      <c r="H92" s="17">
        <v>7078.97</v>
      </c>
      <c r="I92" s="17">
        <f>'[1]BM 01'!K92</f>
        <v>0</v>
      </c>
      <c r="J92" s="17">
        <f>'[1]Memória 02'!E79</f>
        <v>0</v>
      </c>
      <c r="K92" s="17">
        <f t="shared" si="20"/>
        <v>0</v>
      </c>
      <c r="L92" s="17">
        <f t="shared" si="21"/>
        <v>0</v>
      </c>
      <c r="M92" s="17">
        <f t="shared" si="22"/>
        <v>0</v>
      </c>
      <c r="N92" s="17">
        <f t="shared" si="23"/>
        <v>0</v>
      </c>
      <c r="O92" s="18">
        <v>8.3729991903858589E-3</v>
      </c>
    </row>
    <row r="93" spans="1:15" ht="24" customHeight="1" x14ac:dyDescent="0.2">
      <c r="A93" s="14" t="s">
        <v>255</v>
      </c>
      <c r="B93" s="15" t="s">
        <v>256</v>
      </c>
      <c r="C93" s="14" t="s">
        <v>55</v>
      </c>
      <c r="D93" s="14" t="s">
        <v>257</v>
      </c>
      <c r="E93" s="15" t="s">
        <v>60</v>
      </c>
      <c r="F93" s="16">
        <v>296.33</v>
      </c>
      <c r="G93" s="17">
        <v>59.65</v>
      </c>
      <c r="H93" s="17">
        <v>17676.080000000002</v>
      </c>
      <c r="I93" s="17">
        <f>'[1]BM 01'!K93</f>
        <v>0</v>
      </c>
      <c r="J93" s="17">
        <f>'[1]Memória 02'!E80</f>
        <v>0</v>
      </c>
      <c r="K93" s="17">
        <f t="shared" si="20"/>
        <v>0</v>
      </c>
      <c r="L93" s="17">
        <f t="shared" si="21"/>
        <v>0</v>
      </c>
      <c r="M93" s="17">
        <f t="shared" si="22"/>
        <v>0</v>
      </c>
      <c r="N93" s="17">
        <f t="shared" si="23"/>
        <v>0</v>
      </c>
      <c r="O93" s="18">
        <v>2.0907251129641129E-2</v>
      </c>
    </row>
    <row r="94" spans="1:15" ht="36" customHeight="1" x14ac:dyDescent="0.2">
      <c r="A94" s="14" t="s">
        <v>258</v>
      </c>
      <c r="B94" s="15" t="s">
        <v>259</v>
      </c>
      <c r="C94" s="14" t="s">
        <v>55</v>
      </c>
      <c r="D94" s="14" t="s">
        <v>260</v>
      </c>
      <c r="E94" s="15" t="s">
        <v>52</v>
      </c>
      <c r="F94" s="16">
        <v>85.92</v>
      </c>
      <c r="G94" s="17">
        <v>26.63</v>
      </c>
      <c r="H94" s="17">
        <v>2288.04</v>
      </c>
      <c r="I94" s="17">
        <f>'[1]BM 01'!K94</f>
        <v>0</v>
      </c>
      <c r="J94" s="17">
        <f>'[1]Memória 02'!E81</f>
        <v>0</v>
      </c>
      <c r="K94" s="17">
        <f t="shared" si="20"/>
        <v>0</v>
      </c>
      <c r="L94" s="17">
        <f t="shared" si="21"/>
        <v>0</v>
      </c>
      <c r="M94" s="17">
        <f t="shared" si="22"/>
        <v>0</v>
      </c>
      <c r="N94" s="17">
        <f t="shared" si="23"/>
        <v>0</v>
      </c>
      <c r="O94" s="18">
        <v>2.7062916028137512E-3</v>
      </c>
    </row>
    <row r="95" spans="1:15" ht="36" customHeight="1" x14ac:dyDescent="0.2">
      <c r="A95" s="14" t="s">
        <v>261</v>
      </c>
      <c r="B95" s="15" t="s">
        <v>262</v>
      </c>
      <c r="C95" s="14" t="s">
        <v>55</v>
      </c>
      <c r="D95" s="14" t="s">
        <v>263</v>
      </c>
      <c r="E95" s="15" t="s">
        <v>64</v>
      </c>
      <c r="F95" s="16">
        <v>4.37</v>
      </c>
      <c r="G95" s="17">
        <v>145.53</v>
      </c>
      <c r="H95" s="17">
        <v>635.96</v>
      </c>
      <c r="I95" s="17">
        <f>'[1]BM 01'!K95</f>
        <v>0</v>
      </c>
      <c r="J95" s="17">
        <f>'[1]Memória 02'!E82</f>
        <v>0</v>
      </c>
      <c r="K95" s="17">
        <f t="shared" si="20"/>
        <v>0</v>
      </c>
      <c r="L95" s="17">
        <f t="shared" si="21"/>
        <v>0</v>
      </c>
      <c r="M95" s="17">
        <f t="shared" si="22"/>
        <v>0</v>
      </c>
      <c r="N95" s="17">
        <f t="shared" si="23"/>
        <v>0</v>
      </c>
      <c r="O95" s="18">
        <v>7.5221290175234406E-4</v>
      </c>
    </row>
    <row r="96" spans="1:15" ht="36" customHeight="1" x14ac:dyDescent="0.2">
      <c r="A96" s="14" t="s">
        <v>264</v>
      </c>
      <c r="B96" s="15" t="s">
        <v>265</v>
      </c>
      <c r="C96" s="14" t="s">
        <v>55</v>
      </c>
      <c r="D96" s="14" t="s">
        <v>266</v>
      </c>
      <c r="E96" s="15" t="s">
        <v>52</v>
      </c>
      <c r="F96" s="16">
        <v>58.61</v>
      </c>
      <c r="G96" s="17">
        <v>60.26</v>
      </c>
      <c r="H96" s="17">
        <v>3531.83</v>
      </c>
      <c r="I96" s="17">
        <f>'[1]BM 01'!K96</f>
        <v>0</v>
      </c>
      <c r="J96" s="17">
        <f>'[1]Memória 02'!E83</f>
        <v>0</v>
      </c>
      <c r="K96" s="17">
        <f t="shared" si="20"/>
        <v>0</v>
      </c>
      <c r="L96" s="17">
        <f t="shared" si="21"/>
        <v>0</v>
      </c>
      <c r="M96" s="17">
        <f t="shared" si="22"/>
        <v>0</v>
      </c>
      <c r="N96" s="17">
        <f t="shared" si="23"/>
        <v>0</v>
      </c>
      <c r="O96" s="18">
        <v>4.177445268249546E-3</v>
      </c>
    </row>
    <row r="97" spans="1:15" ht="24" customHeight="1" x14ac:dyDescent="0.2">
      <c r="A97" s="14" t="s">
        <v>267</v>
      </c>
      <c r="B97" s="15" t="s">
        <v>268</v>
      </c>
      <c r="C97" s="14" t="s">
        <v>50</v>
      </c>
      <c r="D97" s="14" t="s">
        <v>269</v>
      </c>
      <c r="E97" s="15" t="s">
        <v>52</v>
      </c>
      <c r="F97" s="16">
        <v>104.27</v>
      </c>
      <c r="G97" s="17">
        <v>19.29</v>
      </c>
      <c r="H97" s="17">
        <v>2011.36</v>
      </c>
      <c r="I97" s="17">
        <f>'[1]BM 01'!K97</f>
        <v>0</v>
      </c>
      <c r="J97" s="17">
        <f>'[1]Memória 02'!E84</f>
        <v>0</v>
      </c>
      <c r="K97" s="17">
        <f t="shared" si="20"/>
        <v>0</v>
      </c>
      <c r="L97" s="17">
        <f t="shared" si="21"/>
        <v>0</v>
      </c>
      <c r="M97" s="17">
        <f t="shared" si="22"/>
        <v>0</v>
      </c>
      <c r="N97" s="17">
        <f t="shared" si="23"/>
        <v>0</v>
      </c>
      <c r="O97" s="18">
        <v>2.3790347538659583E-3</v>
      </c>
    </row>
    <row r="98" spans="1:15" ht="24" customHeight="1" x14ac:dyDescent="0.2">
      <c r="A98" s="14" t="s">
        <v>270</v>
      </c>
      <c r="B98" s="15" t="s">
        <v>271</v>
      </c>
      <c r="C98" s="14" t="s">
        <v>55</v>
      </c>
      <c r="D98" s="14" t="s">
        <v>272</v>
      </c>
      <c r="E98" s="15" t="s">
        <v>60</v>
      </c>
      <c r="F98" s="16">
        <v>79.48</v>
      </c>
      <c r="G98" s="17">
        <v>174.4</v>
      </c>
      <c r="H98" s="17">
        <v>13861.31</v>
      </c>
      <c r="I98" s="17">
        <f>'[1]BM 01'!K98</f>
        <v>0</v>
      </c>
      <c r="J98" s="17">
        <f>'[1]Memória 02'!E85</f>
        <v>0</v>
      </c>
      <c r="K98" s="17">
        <f t="shared" si="20"/>
        <v>0</v>
      </c>
      <c r="L98" s="17">
        <f t="shared" si="21"/>
        <v>0</v>
      </c>
      <c r="M98" s="17">
        <f t="shared" si="22"/>
        <v>0</v>
      </c>
      <c r="N98" s="17">
        <f t="shared" si="23"/>
        <v>0</v>
      </c>
      <c r="O98" s="18">
        <v>1.6395144690214452E-2</v>
      </c>
    </row>
    <row r="99" spans="1:15" ht="24" customHeight="1" x14ac:dyDescent="0.2">
      <c r="A99" s="14" t="s">
        <v>273</v>
      </c>
      <c r="B99" s="15" t="s">
        <v>274</v>
      </c>
      <c r="C99" s="14" t="s">
        <v>55</v>
      </c>
      <c r="D99" s="14" t="s">
        <v>275</v>
      </c>
      <c r="E99" s="15" t="s">
        <v>52</v>
      </c>
      <c r="F99" s="16">
        <v>200.24</v>
      </c>
      <c r="G99" s="17">
        <v>15.66</v>
      </c>
      <c r="H99" s="17">
        <v>3135.75</v>
      </c>
      <c r="I99" s="17">
        <f>'[1]BM 01'!K99</f>
        <v>0</v>
      </c>
      <c r="J99" s="17">
        <f>'[1]Memória 02'!E86</f>
        <v>0</v>
      </c>
      <c r="K99" s="17">
        <f t="shared" si="20"/>
        <v>0</v>
      </c>
      <c r="L99" s="17">
        <f t="shared" si="21"/>
        <v>0</v>
      </c>
      <c r="M99" s="17">
        <f t="shared" si="22"/>
        <v>0</v>
      </c>
      <c r="N99" s="17">
        <f t="shared" si="23"/>
        <v>0</v>
      </c>
      <c r="O99" s="18">
        <v>3.7089622093683765E-3</v>
      </c>
    </row>
    <row r="100" spans="1:15" ht="24" customHeight="1" x14ac:dyDescent="0.2">
      <c r="A100" s="9" t="s">
        <v>276</v>
      </c>
      <c r="B100" s="10"/>
      <c r="C100" s="9"/>
      <c r="D100" s="9" t="s">
        <v>277</v>
      </c>
      <c r="E100" s="9"/>
      <c r="F100" s="11"/>
      <c r="G100" s="9"/>
      <c r="H100" s="12">
        <v>1621.01</v>
      </c>
      <c r="I100" s="17"/>
      <c r="J100" s="17"/>
      <c r="K100" s="17"/>
      <c r="L100" s="20">
        <f>SUM(L101:L103)</f>
        <v>0</v>
      </c>
      <c r="M100" s="20">
        <f t="shared" ref="M100:N100" si="25">SUM(M101:M103)</f>
        <v>0</v>
      </c>
      <c r="N100" s="20">
        <f t="shared" si="25"/>
        <v>0</v>
      </c>
      <c r="O100" s="13">
        <v>1.9173291337026971E-3</v>
      </c>
    </row>
    <row r="101" spans="1:15" ht="24" customHeight="1" x14ac:dyDescent="0.2">
      <c r="A101" s="14" t="s">
        <v>278</v>
      </c>
      <c r="B101" s="15" t="s">
        <v>279</v>
      </c>
      <c r="C101" s="14" t="s">
        <v>55</v>
      </c>
      <c r="D101" s="14" t="s">
        <v>280</v>
      </c>
      <c r="E101" s="15" t="s">
        <v>60</v>
      </c>
      <c r="F101" s="16">
        <v>48.38</v>
      </c>
      <c r="G101" s="17">
        <v>9.0399999999999991</v>
      </c>
      <c r="H101" s="17">
        <v>437.35</v>
      </c>
      <c r="I101" s="17">
        <f>'[1]BM 01'!K101</f>
        <v>0</v>
      </c>
      <c r="J101" s="17">
        <f>'[1]Memória 02'!E88</f>
        <v>0</v>
      </c>
      <c r="K101" s="17">
        <f t="shared" si="20"/>
        <v>0</v>
      </c>
      <c r="L101" s="17">
        <f t="shared" si="21"/>
        <v>0</v>
      </c>
      <c r="M101" s="17">
        <f t="shared" si="22"/>
        <v>0</v>
      </c>
      <c r="N101" s="17">
        <f t="shared" si="23"/>
        <v>0</v>
      </c>
      <c r="O101" s="18">
        <v>5.1729717683720309E-4</v>
      </c>
    </row>
    <row r="102" spans="1:15" ht="24" customHeight="1" x14ac:dyDescent="0.2">
      <c r="A102" s="14" t="s">
        <v>281</v>
      </c>
      <c r="B102" s="15" t="s">
        <v>282</v>
      </c>
      <c r="C102" s="14" t="s">
        <v>55</v>
      </c>
      <c r="D102" s="14" t="s">
        <v>283</v>
      </c>
      <c r="E102" s="15" t="s">
        <v>60</v>
      </c>
      <c r="F102" s="16">
        <v>12.18</v>
      </c>
      <c r="G102" s="17">
        <v>85.08</v>
      </c>
      <c r="H102" s="17">
        <v>1036.27</v>
      </c>
      <c r="I102" s="17">
        <f>'[1]BM 01'!K102</f>
        <v>0</v>
      </c>
      <c r="J102" s="17">
        <f>'[1]Memória 02'!E89</f>
        <v>0</v>
      </c>
      <c r="K102" s="17">
        <f t="shared" si="20"/>
        <v>0</v>
      </c>
      <c r="L102" s="17">
        <f t="shared" si="21"/>
        <v>0</v>
      </c>
      <c r="M102" s="17">
        <f t="shared" si="22"/>
        <v>0</v>
      </c>
      <c r="N102" s="17">
        <f t="shared" si="23"/>
        <v>0</v>
      </c>
      <c r="O102" s="18">
        <v>1.225699200734168E-3</v>
      </c>
    </row>
    <row r="103" spans="1:15" ht="36" customHeight="1" x14ac:dyDescent="0.2">
      <c r="A103" s="14" t="s">
        <v>284</v>
      </c>
      <c r="B103" s="15" t="s">
        <v>285</v>
      </c>
      <c r="C103" s="14" t="s">
        <v>55</v>
      </c>
      <c r="D103" s="14" t="s">
        <v>286</v>
      </c>
      <c r="E103" s="15" t="s">
        <v>60</v>
      </c>
      <c r="F103" s="16">
        <v>1.49</v>
      </c>
      <c r="G103" s="17">
        <v>98.92</v>
      </c>
      <c r="H103" s="17">
        <v>147.38999999999999</v>
      </c>
      <c r="I103" s="17">
        <f>'[1]BM 01'!K103</f>
        <v>0</v>
      </c>
      <c r="J103" s="17">
        <f>'[1]Memória 02'!E90</f>
        <v>0</v>
      </c>
      <c r="K103" s="17">
        <f t="shared" si="20"/>
        <v>0</v>
      </c>
      <c r="L103" s="17">
        <f t="shared" si="21"/>
        <v>0</v>
      </c>
      <c r="M103" s="17">
        <f t="shared" si="22"/>
        <v>0</v>
      </c>
      <c r="N103" s="17">
        <f t="shared" si="23"/>
        <v>0</v>
      </c>
      <c r="O103" s="18">
        <v>1.7433275613132584E-4</v>
      </c>
    </row>
    <row r="104" spans="1:15" ht="24" customHeight="1" x14ac:dyDescent="0.2">
      <c r="A104" s="9" t="s">
        <v>287</v>
      </c>
      <c r="B104" s="10"/>
      <c r="C104" s="9"/>
      <c r="D104" s="9" t="s">
        <v>288</v>
      </c>
      <c r="E104" s="9"/>
      <c r="F104" s="11"/>
      <c r="G104" s="9"/>
      <c r="H104" s="12">
        <v>33686.25</v>
      </c>
      <c r="I104" s="17"/>
      <c r="J104" s="17"/>
      <c r="K104" s="17"/>
      <c r="L104" s="20">
        <f>SUM(L105:L110)</f>
        <v>0</v>
      </c>
      <c r="M104" s="20">
        <f t="shared" ref="M104:N104" si="26">SUM(M105:M110)</f>
        <v>0</v>
      </c>
      <c r="N104" s="20">
        <f t="shared" si="26"/>
        <v>0</v>
      </c>
      <c r="O104" s="13">
        <v>3.9844065446969779E-2</v>
      </c>
    </row>
    <row r="105" spans="1:15" ht="24" customHeight="1" x14ac:dyDescent="0.2">
      <c r="A105" s="14" t="s">
        <v>289</v>
      </c>
      <c r="B105" s="15" t="s">
        <v>290</v>
      </c>
      <c r="C105" s="14" t="s">
        <v>55</v>
      </c>
      <c r="D105" s="14" t="s">
        <v>291</v>
      </c>
      <c r="E105" s="15" t="s">
        <v>52</v>
      </c>
      <c r="F105" s="16">
        <v>286.27</v>
      </c>
      <c r="G105" s="17">
        <v>25.54</v>
      </c>
      <c r="H105" s="17">
        <v>7311.33</v>
      </c>
      <c r="I105" s="17">
        <f>'[1]BM 01'!K105</f>
        <v>0</v>
      </c>
      <c r="J105" s="17">
        <f>'[1]Memória 02'!E92</f>
        <v>0</v>
      </c>
      <c r="K105" s="17">
        <f t="shared" si="20"/>
        <v>0</v>
      </c>
      <c r="L105" s="17">
        <f t="shared" si="21"/>
        <v>0</v>
      </c>
      <c r="M105" s="17">
        <f t="shared" si="22"/>
        <v>0</v>
      </c>
      <c r="N105" s="17">
        <f t="shared" si="23"/>
        <v>0</v>
      </c>
      <c r="O105" s="18">
        <v>8.6478343841892031E-3</v>
      </c>
    </row>
    <row r="106" spans="1:15" ht="24" customHeight="1" x14ac:dyDescent="0.2">
      <c r="A106" s="14" t="s">
        <v>292</v>
      </c>
      <c r="B106" s="15" t="s">
        <v>293</v>
      </c>
      <c r="C106" s="14" t="s">
        <v>55</v>
      </c>
      <c r="D106" s="14" t="s">
        <v>294</v>
      </c>
      <c r="E106" s="15" t="s">
        <v>52</v>
      </c>
      <c r="F106" s="16">
        <v>394</v>
      </c>
      <c r="G106" s="17">
        <v>14.18</v>
      </c>
      <c r="H106" s="17">
        <v>5586.92</v>
      </c>
      <c r="I106" s="17">
        <f>'[1]BM 01'!K106</f>
        <v>0</v>
      </c>
      <c r="J106" s="17">
        <f>'[1]Memória 02'!E93</f>
        <v>0</v>
      </c>
      <c r="K106" s="17">
        <f t="shared" si="20"/>
        <v>0</v>
      </c>
      <c r="L106" s="17">
        <f t="shared" si="21"/>
        <v>0</v>
      </c>
      <c r="M106" s="17">
        <f t="shared" si="22"/>
        <v>0</v>
      </c>
      <c r="N106" s="17">
        <f t="shared" si="23"/>
        <v>0</v>
      </c>
      <c r="O106" s="18">
        <v>6.6082038258038333E-3</v>
      </c>
    </row>
    <row r="107" spans="1:15" ht="24" customHeight="1" x14ac:dyDescent="0.2">
      <c r="A107" s="14" t="s">
        <v>295</v>
      </c>
      <c r="B107" s="15" t="s">
        <v>296</v>
      </c>
      <c r="C107" s="14" t="s">
        <v>55</v>
      </c>
      <c r="D107" s="14" t="s">
        <v>297</v>
      </c>
      <c r="E107" s="15" t="s">
        <v>52</v>
      </c>
      <c r="F107" s="16">
        <v>286.27</v>
      </c>
      <c r="G107" s="17">
        <v>13.37</v>
      </c>
      <c r="H107" s="17">
        <v>3827.42</v>
      </c>
      <c r="I107" s="17">
        <f>'[1]BM 01'!K107</f>
        <v>0</v>
      </c>
      <c r="J107" s="17">
        <f>'[1]Memória 02'!E94</f>
        <v>0</v>
      </c>
      <c r="K107" s="17">
        <f t="shared" si="20"/>
        <v>0</v>
      </c>
      <c r="L107" s="17">
        <f t="shared" si="21"/>
        <v>0</v>
      </c>
      <c r="M107" s="17">
        <f t="shared" si="22"/>
        <v>0</v>
      </c>
      <c r="N107" s="17">
        <f t="shared" si="23"/>
        <v>0</v>
      </c>
      <c r="O107" s="18">
        <v>4.5270688477655145E-3</v>
      </c>
    </row>
    <row r="108" spans="1:15" ht="24" customHeight="1" x14ac:dyDescent="0.2">
      <c r="A108" s="14" t="s">
        <v>298</v>
      </c>
      <c r="B108" s="15" t="s">
        <v>299</v>
      </c>
      <c r="C108" s="14" t="s">
        <v>55</v>
      </c>
      <c r="D108" s="14" t="s">
        <v>300</v>
      </c>
      <c r="E108" s="15" t="s">
        <v>52</v>
      </c>
      <c r="F108" s="16">
        <v>394</v>
      </c>
      <c r="G108" s="17">
        <v>15.06</v>
      </c>
      <c r="H108" s="17">
        <v>5933.64</v>
      </c>
      <c r="I108" s="17">
        <f>'[1]BM 01'!K108</f>
        <v>0</v>
      </c>
      <c r="J108" s="17">
        <f>'[1]Memória 02'!E95</f>
        <v>0</v>
      </c>
      <c r="K108" s="17">
        <f t="shared" si="20"/>
        <v>0</v>
      </c>
      <c r="L108" s="17">
        <f t="shared" si="21"/>
        <v>0</v>
      </c>
      <c r="M108" s="17">
        <f t="shared" si="22"/>
        <v>0</v>
      </c>
      <c r="N108" s="17">
        <f t="shared" si="23"/>
        <v>0</v>
      </c>
      <c r="O108" s="18">
        <v>7.0183039221865823E-3</v>
      </c>
    </row>
    <row r="109" spans="1:15" ht="24" customHeight="1" x14ac:dyDescent="0.2">
      <c r="A109" s="14" t="s">
        <v>301</v>
      </c>
      <c r="B109" s="15" t="s">
        <v>302</v>
      </c>
      <c r="C109" s="14" t="s">
        <v>55</v>
      </c>
      <c r="D109" s="14" t="s">
        <v>303</v>
      </c>
      <c r="E109" s="15" t="s">
        <v>52</v>
      </c>
      <c r="F109" s="16">
        <v>348.34</v>
      </c>
      <c r="G109" s="17">
        <v>29.47</v>
      </c>
      <c r="H109" s="17">
        <v>10265.57</v>
      </c>
      <c r="I109" s="17">
        <f>'[1]BM 01'!K109</f>
        <v>0</v>
      </c>
      <c r="J109" s="17">
        <f>'[1]Memória 02'!E96</f>
        <v>0</v>
      </c>
      <c r="K109" s="17">
        <f t="shared" si="20"/>
        <v>0</v>
      </c>
      <c r="L109" s="17">
        <f t="shared" si="21"/>
        <v>0</v>
      </c>
      <c r="M109" s="17">
        <f t="shared" si="22"/>
        <v>0</v>
      </c>
      <c r="N109" s="17">
        <f t="shared" si="23"/>
        <v>0</v>
      </c>
      <c r="O109" s="18">
        <v>1.2142106732879129E-2</v>
      </c>
    </row>
    <row r="110" spans="1:15" ht="48" customHeight="1" x14ac:dyDescent="0.2">
      <c r="A110" s="14" t="s">
        <v>304</v>
      </c>
      <c r="B110" s="15" t="s">
        <v>305</v>
      </c>
      <c r="C110" s="14" t="s">
        <v>55</v>
      </c>
      <c r="D110" s="14" t="s">
        <v>306</v>
      </c>
      <c r="E110" s="15" t="s">
        <v>52</v>
      </c>
      <c r="F110" s="16">
        <v>83.21</v>
      </c>
      <c r="G110" s="17">
        <v>9.15</v>
      </c>
      <c r="H110" s="17">
        <v>761.37</v>
      </c>
      <c r="I110" s="17">
        <f>'[1]BM 01'!K110</f>
        <v>0</v>
      </c>
      <c r="J110" s="17">
        <f>'[1]Memória 02'!E97</f>
        <v>0</v>
      </c>
      <c r="K110" s="17">
        <f t="shared" si="20"/>
        <v>0</v>
      </c>
      <c r="L110" s="17">
        <f t="shared" si="21"/>
        <v>0</v>
      </c>
      <c r="M110" s="17">
        <f t="shared" si="22"/>
        <v>0</v>
      </c>
      <c r="N110" s="17">
        <f t="shared" si="23"/>
        <v>0</v>
      </c>
      <c r="O110" s="18">
        <v>9.0054773414551578E-4</v>
      </c>
    </row>
    <row r="111" spans="1:15" ht="24" customHeight="1" x14ac:dyDescent="0.2">
      <c r="A111" s="9" t="s">
        <v>307</v>
      </c>
      <c r="B111" s="10"/>
      <c r="C111" s="9"/>
      <c r="D111" s="9" t="s">
        <v>308</v>
      </c>
      <c r="E111" s="9"/>
      <c r="F111" s="11"/>
      <c r="G111" s="9"/>
      <c r="H111" s="12">
        <v>45424.14</v>
      </c>
      <c r="I111" s="17"/>
      <c r="J111" s="17"/>
      <c r="K111" s="17"/>
      <c r="L111" s="20">
        <f>SUM(L112:L147)</f>
        <v>0</v>
      </c>
      <c r="M111" s="20">
        <f t="shared" ref="M111:N111" si="27">SUM(M112:M147)</f>
        <v>0</v>
      </c>
      <c r="N111" s="20">
        <f t="shared" si="27"/>
        <v>0</v>
      </c>
      <c r="O111" s="13">
        <v>5.3727630918618659E-2</v>
      </c>
    </row>
    <row r="112" spans="1:15" ht="24" customHeight="1" x14ac:dyDescent="0.2">
      <c r="A112" s="14" t="s">
        <v>309</v>
      </c>
      <c r="B112" s="15" t="s">
        <v>310</v>
      </c>
      <c r="C112" s="14" t="s">
        <v>55</v>
      </c>
      <c r="D112" s="14" t="s">
        <v>311</v>
      </c>
      <c r="E112" s="15" t="s">
        <v>182</v>
      </c>
      <c r="F112" s="16">
        <v>14</v>
      </c>
      <c r="G112" s="17">
        <v>25.39</v>
      </c>
      <c r="H112" s="17">
        <v>355.46</v>
      </c>
      <c r="I112" s="17">
        <f>'[1]BM 01'!K112</f>
        <v>0</v>
      </c>
      <c r="J112" s="17">
        <f>'[1]Memória 02'!E99</f>
        <v>0</v>
      </c>
      <c r="K112" s="17">
        <f t="shared" si="20"/>
        <v>0</v>
      </c>
      <c r="L112" s="17">
        <f t="shared" si="21"/>
        <v>0</v>
      </c>
      <c r="M112" s="17">
        <f t="shared" si="22"/>
        <v>0</v>
      </c>
      <c r="N112" s="17">
        <f t="shared" si="23"/>
        <v>0</v>
      </c>
      <c r="O112" s="18">
        <v>4.2043776032594534E-4</v>
      </c>
    </row>
    <row r="113" spans="1:15" ht="24" customHeight="1" x14ac:dyDescent="0.2">
      <c r="A113" s="14" t="s">
        <v>312</v>
      </c>
      <c r="B113" s="15" t="s">
        <v>313</v>
      </c>
      <c r="C113" s="14" t="s">
        <v>55</v>
      </c>
      <c r="D113" s="14" t="s">
        <v>314</v>
      </c>
      <c r="E113" s="15" t="s">
        <v>182</v>
      </c>
      <c r="F113" s="16">
        <v>104</v>
      </c>
      <c r="G113" s="17">
        <v>30.37</v>
      </c>
      <c r="H113" s="17">
        <v>3158.48</v>
      </c>
      <c r="I113" s="17">
        <f>'[1]BM 01'!K113</f>
        <v>0</v>
      </c>
      <c r="J113" s="17">
        <f>'[1]Memória 02'!E100</f>
        <v>0</v>
      </c>
      <c r="K113" s="17">
        <f t="shared" si="20"/>
        <v>0</v>
      </c>
      <c r="L113" s="17">
        <f t="shared" si="21"/>
        <v>0</v>
      </c>
      <c r="M113" s="17">
        <f t="shared" si="22"/>
        <v>0</v>
      </c>
      <c r="N113" s="17">
        <f t="shared" si="23"/>
        <v>0</v>
      </c>
      <c r="O113" s="18">
        <v>3.7358472324151575E-3</v>
      </c>
    </row>
    <row r="114" spans="1:15" ht="24" customHeight="1" x14ac:dyDescent="0.2">
      <c r="A114" s="14" t="s">
        <v>315</v>
      </c>
      <c r="B114" s="15" t="s">
        <v>316</v>
      </c>
      <c r="C114" s="14" t="s">
        <v>55</v>
      </c>
      <c r="D114" s="14" t="s">
        <v>317</v>
      </c>
      <c r="E114" s="15" t="s">
        <v>182</v>
      </c>
      <c r="F114" s="16">
        <v>11</v>
      </c>
      <c r="G114" s="17">
        <v>50.22</v>
      </c>
      <c r="H114" s="17">
        <v>552.41999999999996</v>
      </c>
      <c r="I114" s="17">
        <f>'[1]BM 01'!K114</f>
        <v>0</v>
      </c>
      <c r="J114" s="17">
        <f>'[1]Memória 02'!E101</f>
        <v>0</v>
      </c>
      <c r="K114" s="17">
        <f t="shared" si="20"/>
        <v>0</v>
      </c>
      <c r="L114" s="17">
        <f t="shared" si="21"/>
        <v>0</v>
      </c>
      <c r="M114" s="17">
        <f t="shared" si="22"/>
        <v>0</v>
      </c>
      <c r="N114" s="17">
        <f t="shared" si="23"/>
        <v>0</v>
      </c>
      <c r="O114" s="18">
        <v>6.5340186676210747E-4</v>
      </c>
    </row>
    <row r="115" spans="1:15" ht="36" customHeight="1" x14ac:dyDescent="0.2">
      <c r="A115" s="14" t="s">
        <v>318</v>
      </c>
      <c r="B115" s="15" t="s">
        <v>319</v>
      </c>
      <c r="C115" s="14" t="s">
        <v>55</v>
      </c>
      <c r="D115" s="14" t="s">
        <v>320</v>
      </c>
      <c r="E115" s="15" t="s">
        <v>182</v>
      </c>
      <c r="F115" s="16">
        <v>9</v>
      </c>
      <c r="G115" s="17">
        <v>29.15</v>
      </c>
      <c r="H115" s="17">
        <v>262.35000000000002</v>
      </c>
      <c r="I115" s="17">
        <f>'[1]BM 01'!K115</f>
        <v>0</v>
      </c>
      <c r="J115" s="17">
        <f>'[1]Memória 02'!E102</f>
        <v>0</v>
      </c>
      <c r="K115" s="17">
        <f t="shared" si="20"/>
        <v>0</v>
      </c>
      <c r="L115" s="17">
        <f t="shared" si="21"/>
        <v>0</v>
      </c>
      <c r="M115" s="17">
        <f t="shared" si="22"/>
        <v>0</v>
      </c>
      <c r="N115" s="17">
        <f t="shared" si="23"/>
        <v>0</v>
      </c>
      <c r="O115" s="18">
        <v>3.1030733815763168E-4</v>
      </c>
    </row>
    <row r="116" spans="1:15" ht="36" customHeight="1" x14ac:dyDescent="0.2">
      <c r="A116" s="14" t="s">
        <v>321</v>
      </c>
      <c r="B116" s="15" t="s">
        <v>322</v>
      </c>
      <c r="C116" s="14" t="s">
        <v>55</v>
      </c>
      <c r="D116" s="14" t="s">
        <v>323</v>
      </c>
      <c r="E116" s="15" t="s">
        <v>182</v>
      </c>
      <c r="F116" s="16">
        <v>81</v>
      </c>
      <c r="G116" s="17">
        <v>29.48</v>
      </c>
      <c r="H116" s="17">
        <v>2387.88</v>
      </c>
      <c r="I116" s="17">
        <f>'[1]BM 01'!K116</f>
        <v>0</v>
      </c>
      <c r="J116" s="17">
        <f>'[1]Memória 02'!E103</f>
        <v>0</v>
      </c>
      <c r="K116" s="17">
        <f t="shared" si="20"/>
        <v>0</v>
      </c>
      <c r="L116" s="17">
        <f t="shared" si="21"/>
        <v>0</v>
      </c>
      <c r="M116" s="17">
        <f t="shared" si="22"/>
        <v>0</v>
      </c>
      <c r="N116" s="17">
        <f t="shared" si="23"/>
        <v>0</v>
      </c>
      <c r="O116" s="18">
        <v>2.824382262778142E-3</v>
      </c>
    </row>
    <row r="117" spans="1:15" ht="36" customHeight="1" x14ac:dyDescent="0.2">
      <c r="A117" s="14" t="s">
        <v>324</v>
      </c>
      <c r="B117" s="15" t="s">
        <v>325</v>
      </c>
      <c r="C117" s="14" t="s">
        <v>55</v>
      </c>
      <c r="D117" s="14" t="s">
        <v>326</v>
      </c>
      <c r="E117" s="15" t="s">
        <v>182</v>
      </c>
      <c r="F117" s="16">
        <v>5</v>
      </c>
      <c r="G117" s="17">
        <v>31.71</v>
      </c>
      <c r="H117" s="17">
        <v>158.55000000000001</v>
      </c>
      <c r="I117" s="17">
        <f>'[1]BM 01'!K117</f>
        <v>0</v>
      </c>
      <c r="J117" s="17">
        <f>'[1]Memória 02'!E104</f>
        <v>0</v>
      </c>
      <c r="K117" s="17">
        <f t="shared" si="20"/>
        <v>0</v>
      </c>
      <c r="L117" s="17">
        <f t="shared" si="21"/>
        <v>0</v>
      </c>
      <c r="M117" s="17">
        <f t="shared" si="22"/>
        <v>0</v>
      </c>
      <c r="N117" s="17">
        <f t="shared" si="23"/>
        <v>0</v>
      </c>
      <c r="O117" s="18">
        <v>1.8753279384369165E-4</v>
      </c>
    </row>
    <row r="118" spans="1:15" ht="36" customHeight="1" x14ac:dyDescent="0.2">
      <c r="A118" s="14" t="s">
        <v>327</v>
      </c>
      <c r="B118" s="15" t="s">
        <v>328</v>
      </c>
      <c r="C118" s="14" t="s">
        <v>55</v>
      </c>
      <c r="D118" s="14" t="s">
        <v>329</v>
      </c>
      <c r="E118" s="15" t="s">
        <v>182</v>
      </c>
      <c r="F118" s="16">
        <v>14</v>
      </c>
      <c r="G118" s="17">
        <v>25.04</v>
      </c>
      <c r="H118" s="17">
        <v>350.56</v>
      </c>
      <c r="I118" s="17">
        <f>'[1]BM 01'!K118</f>
        <v>0</v>
      </c>
      <c r="J118" s="17">
        <f>'[1]Memória 02'!E105</f>
        <v>0</v>
      </c>
      <c r="K118" s="17">
        <f t="shared" si="20"/>
        <v>0</v>
      </c>
      <c r="L118" s="17">
        <f t="shared" si="21"/>
        <v>0</v>
      </c>
      <c r="M118" s="17">
        <f t="shared" si="22"/>
        <v>0</v>
      </c>
      <c r="N118" s="17">
        <f t="shared" si="23"/>
        <v>0</v>
      </c>
      <c r="O118" s="18">
        <v>4.1464204484291736E-4</v>
      </c>
    </row>
    <row r="119" spans="1:15" ht="36" customHeight="1" x14ac:dyDescent="0.2">
      <c r="A119" s="14" t="s">
        <v>330</v>
      </c>
      <c r="B119" s="15" t="s">
        <v>331</v>
      </c>
      <c r="C119" s="14" t="s">
        <v>55</v>
      </c>
      <c r="D119" s="14" t="s">
        <v>332</v>
      </c>
      <c r="E119" s="15" t="s">
        <v>182</v>
      </c>
      <c r="F119" s="16">
        <v>1</v>
      </c>
      <c r="G119" s="17">
        <v>54.39</v>
      </c>
      <c r="H119" s="17">
        <v>54.39</v>
      </c>
      <c r="I119" s="17">
        <f>'[1]BM 01'!K119</f>
        <v>0</v>
      </c>
      <c r="J119" s="17">
        <f>'[1]Memória 02'!E106</f>
        <v>0</v>
      </c>
      <c r="K119" s="17">
        <f t="shared" si="20"/>
        <v>0</v>
      </c>
      <c r="L119" s="17">
        <f t="shared" si="21"/>
        <v>0</v>
      </c>
      <c r="M119" s="17">
        <f t="shared" si="22"/>
        <v>0</v>
      </c>
      <c r="N119" s="17">
        <f t="shared" si="23"/>
        <v>0</v>
      </c>
      <c r="O119" s="18">
        <v>6.4332441861610784E-5</v>
      </c>
    </row>
    <row r="120" spans="1:15" ht="36" customHeight="1" x14ac:dyDescent="0.2">
      <c r="A120" s="14" t="s">
        <v>333</v>
      </c>
      <c r="B120" s="15" t="s">
        <v>334</v>
      </c>
      <c r="C120" s="14" t="s">
        <v>55</v>
      </c>
      <c r="D120" s="14" t="s">
        <v>335</v>
      </c>
      <c r="E120" s="15" t="s">
        <v>182</v>
      </c>
      <c r="F120" s="16">
        <v>1</v>
      </c>
      <c r="G120" s="17">
        <v>2160.2399999999998</v>
      </c>
      <c r="H120" s="17">
        <v>2160.2399999999998</v>
      </c>
      <c r="I120" s="17">
        <f>'[1]BM 01'!K120</f>
        <v>0</v>
      </c>
      <c r="J120" s="17">
        <f>'[1]Memória 02'!E107</f>
        <v>0</v>
      </c>
      <c r="K120" s="17">
        <f t="shared" si="20"/>
        <v>0</v>
      </c>
      <c r="L120" s="17">
        <f t="shared" si="21"/>
        <v>0</v>
      </c>
      <c r="M120" s="17">
        <f t="shared" si="22"/>
        <v>0</v>
      </c>
      <c r="N120" s="17">
        <f t="shared" si="23"/>
        <v>0</v>
      </c>
      <c r="O120" s="18">
        <v>2.5551298806237555E-3</v>
      </c>
    </row>
    <row r="121" spans="1:15" ht="48" customHeight="1" x14ac:dyDescent="0.2">
      <c r="A121" s="14" t="s">
        <v>336</v>
      </c>
      <c r="B121" s="15" t="s">
        <v>337</v>
      </c>
      <c r="C121" s="14" t="s">
        <v>55</v>
      </c>
      <c r="D121" s="14" t="s">
        <v>338</v>
      </c>
      <c r="E121" s="15" t="s">
        <v>182</v>
      </c>
      <c r="F121" s="16">
        <v>3</v>
      </c>
      <c r="G121" s="17">
        <v>632.46</v>
      </c>
      <c r="H121" s="17">
        <v>1897.38</v>
      </c>
      <c r="I121" s="17">
        <f>'[1]BM 01'!K121</f>
        <v>0</v>
      </c>
      <c r="J121" s="17">
        <f>'[1]Memória 02'!E108</f>
        <v>0</v>
      </c>
      <c r="K121" s="17">
        <f t="shared" si="20"/>
        <v>0</v>
      </c>
      <c r="L121" s="17">
        <f t="shared" si="21"/>
        <v>0</v>
      </c>
      <c r="M121" s="17">
        <f t="shared" si="22"/>
        <v>0</v>
      </c>
      <c r="N121" s="17">
        <f t="shared" si="23"/>
        <v>0</v>
      </c>
      <c r="O121" s="18">
        <v>2.2442193149362581E-3</v>
      </c>
    </row>
    <row r="122" spans="1:15" ht="36" customHeight="1" x14ac:dyDescent="0.2">
      <c r="A122" s="14" t="s">
        <v>339</v>
      </c>
      <c r="B122" s="15" t="s">
        <v>340</v>
      </c>
      <c r="C122" s="14" t="s">
        <v>55</v>
      </c>
      <c r="D122" s="14" t="s">
        <v>341</v>
      </c>
      <c r="E122" s="15" t="s">
        <v>60</v>
      </c>
      <c r="F122" s="16">
        <v>31.55</v>
      </c>
      <c r="G122" s="17">
        <v>13.34</v>
      </c>
      <c r="H122" s="17">
        <v>420.87</v>
      </c>
      <c r="I122" s="17">
        <f>'[1]BM 01'!K122</f>
        <v>0</v>
      </c>
      <c r="J122" s="17">
        <f>'[1]Memória 02'!E109</f>
        <v>0</v>
      </c>
      <c r="K122" s="17">
        <f t="shared" si="20"/>
        <v>0</v>
      </c>
      <c r="L122" s="17">
        <f t="shared" si="21"/>
        <v>0</v>
      </c>
      <c r="M122" s="17">
        <f t="shared" si="22"/>
        <v>0</v>
      </c>
      <c r="N122" s="17">
        <f t="shared" si="23"/>
        <v>0</v>
      </c>
      <c r="O122" s="18">
        <v>4.9780464802897826E-4</v>
      </c>
    </row>
    <row r="123" spans="1:15" ht="36" customHeight="1" x14ac:dyDescent="0.2">
      <c r="A123" s="14" t="s">
        <v>342</v>
      </c>
      <c r="B123" s="15" t="s">
        <v>343</v>
      </c>
      <c r="C123" s="14" t="s">
        <v>55</v>
      </c>
      <c r="D123" s="14" t="s">
        <v>344</v>
      </c>
      <c r="E123" s="15" t="s">
        <v>60</v>
      </c>
      <c r="F123" s="16">
        <v>2</v>
      </c>
      <c r="G123" s="17">
        <v>8.7100000000000009</v>
      </c>
      <c r="H123" s="17">
        <v>17.420000000000002</v>
      </c>
      <c r="I123" s="17">
        <f>'[1]BM 01'!K123</f>
        <v>0</v>
      </c>
      <c r="J123" s="17">
        <f>'[1]Memória 02'!E110</f>
        <v>0</v>
      </c>
      <c r="K123" s="17">
        <f t="shared" si="20"/>
        <v>0</v>
      </c>
      <c r="L123" s="17">
        <f t="shared" si="21"/>
        <v>0</v>
      </c>
      <c r="M123" s="17">
        <f t="shared" si="22"/>
        <v>0</v>
      </c>
      <c r="N123" s="17">
        <f t="shared" si="23"/>
        <v>0</v>
      </c>
      <c r="O123" s="18">
        <v>2.0604359941703617E-5</v>
      </c>
    </row>
    <row r="124" spans="1:15" ht="36" customHeight="1" x14ac:dyDescent="0.2">
      <c r="A124" s="14" t="s">
        <v>345</v>
      </c>
      <c r="B124" s="15" t="s">
        <v>346</v>
      </c>
      <c r="C124" s="14" t="s">
        <v>55</v>
      </c>
      <c r="D124" s="14" t="s">
        <v>347</v>
      </c>
      <c r="E124" s="15" t="s">
        <v>60</v>
      </c>
      <c r="F124" s="16">
        <v>2</v>
      </c>
      <c r="G124" s="17">
        <v>14.18</v>
      </c>
      <c r="H124" s="17">
        <v>28.36</v>
      </c>
      <c r="I124" s="17">
        <f>'[1]BM 01'!K124</f>
        <v>0</v>
      </c>
      <c r="J124" s="17">
        <f>'[1]Memória 02'!E111</f>
        <v>0</v>
      </c>
      <c r="K124" s="17">
        <f t="shared" si="20"/>
        <v>0</v>
      </c>
      <c r="L124" s="17">
        <f t="shared" si="21"/>
        <v>0</v>
      </c>
      <c r="M124" s="17">
        <f t="shared" si="22"/>
        <v>0</v>
      </c>
      <c r="N124" s="17">
        <f t="shared" si="23"/>
        <v>0</v>
      </c>
      <c r="O124" s="18">
        <v>3.3544181856872249E-5</v>
      </c>
    </row>
    <row r="125" spans="1:15" ht="36" customHeight="1" x14ac:dyDescent="0.2">
      <c r="A125" s="14" t="s">
        <v>348</v>
      </c>
      <c r="B125" s="15" t="s">
        <v>349</v>
      </c>
      <c r="C125" s="14" t="s">
        <v>55</v>
      </c>
      <c r="D125" s="14" t="s">
        <v>350</v>
      </c>
      <c r="E125" s="15" t="s">
        <v>60</v>
      </c>
      <c r="F125" s="16">
        <v>35.799999999999997</v>
      </c>
      <c r="G125" s="17">
        <v>16.510000000000002</v>
      </c>
      <c r="H125" s="17">
        <v>591.04999999999995</v>
      </c>
      <c r="I125" s="17">
        <f>'[1]BM 01'!K125</f>
        <v>0</v>
      </c>
      <c r="J125" s="17">
        <f>'[1]Memória 02'!E112</f>
        <v>0</v>
      </c>
      <c r="K125" s="17">
        <f t="shared" si="20"/>
        <v>0</v>
      </c>
      <c r="L125" s="17">
        <f t="shared" si="21"/>
        <v>0</v>
      </c>
      <c r="M125" s="17">
        <f t="shared" si="22"/>
        <v>0</v>
      </c>
      <c r="N125" s="17">
        <f t="shared" si="23"/>
        <v>0</v>
      </c>
      <c r="O125" s="18">
        <v>6.9909339515177515E-4</v>
      </c>
    </row>
    <row r="126" spans="1:15" ht="36" customHeight="1" x14ac:dyDescent="0.2">
      <c r="A126" s="14" t="s">
        <v>351</v>
      </c>
      <c r="B126" s="15" t="s">
        <v>352</v>
      </c>
      <c r="C126" s="14" t="s">
        <v>55</v>
      </c>
      <c r="D126" s="14" t="s">
        <v>353</v>
      </c>
      <c r="E126" s="15" t="s">
        <v>60</v>
      </c>
      <c r="F126" s="16">
        <v>8.9499999999999993</v>
      </c>
      <c r="G126" s="17">
        <v>21.07</v>
      </c>
      <c r="H126" s="17">
        <v>188.57</v>
      </c>
      <c r="I126" s="17">
        <f>'[1]BM 01'!K126</f>
        <v>0</v>
      </c>
      <c r="J126" s="17">
        <f>'[1]Memória 02'!E113</f>
        <v>0</v>
      </c>
      <c r="K126" s="17">
        <f t="shared" si="20"/>
        <v>0</v>
      </c>
      <c r="L126" s="17">
        <f t="shared" si="21"/>
        <v>0</v>
      </c>
      <c r="M126" s="17">
        <f t="shared" si="22"/>
        <v>0</v>
      </c>
      <c r="N126" s="17">
        <f t="shared" si="23"/>
        <v>0</v>
      </c>
      <c r="O126" s="18">
        <v>2.2304042217032442E-4</v>
      </c>
    </row>
    <row r="127" spans="1:15" ht="36" customHeight="1" x14ac:dyDescent="0.2">
      <c r="A127" s="14" t="s">
        <v>354</v>
      </c>
      <c r="B127" s="15" t="s">
        <v>355</v>
      </c>
      <c r="C127" s="14" t="s">
        <v>55</v>
      </c>
      <c r="D127" s="14" t="s">
        <v>356</v>
      </c>
      <c r="E127" s="15" t="s">
        <v>60</v>
      </c>
      <c r="F127" s="16">
        <v>48.2</v>
      </c>
      <c r="G127" s="17">
        <v>10.18</v>
      </c>
      <c r="H127" s="17">
        <v>490.67</v>
      </c>
      <c r="I127" s="17">
        <f>'[1]BM 01'!K127</f>
        <v>0</v>
      </c>
      <c r="J127" s="17">
        <f>'[1]Memória 02'!E114</f>
        <v>0</v>
      </c>
      <c r="K127" s="17">
        <f t="shared" si="20"/>
        <v>0</v>
      </c>
      <c r="L127" s="17">
        <f t="shared" si="21"/>
        <v>0</v>
      </c>
      <c r="M127" s="17">
        <f t="shared" si="22"/>
        <v>0</v>
      </c>
      <c r="N127" s="17">
        <f t="shared" si="23"/>
        <v>0</v>
      </c>
      <c r="O127" s="18">
        <v>5.8036402368517306E-4</v>
      </c>
    </row>
    <row r="128" spans="1:15" ht="36" customHeight="1" x14ac:dyDescent="0.2">
      <c r="A128" s="14" t="s">
        <v>357</v>
      </c>
      <c r="B128" s="15" t="s">
        <v>358</v>
      </c>
      <c r="C128" s="14" t="s">
        <v>55</v>
      </c>
      <c r="D128" s="14" t="s">
        <v>359</v>
      </c>
      <c r="E128" s="15" t="s">
        <v>60</v>
      </c>
      <c r="F128" s="16">
        <v>144.75</v>
      </c>
      <c r="G128" s="17">
        <v>10.38</v>
      </c>
      <c r="H128" s="17">
        <v>1502.5</v>
      </c>
      <c r="I128" s="17">
        <f>'[1]BM 01'!K128</f>
        <v>0</v>
      </c>
      <c r="J128" s="17">
        <f>'[1]Memória 02'!E115</f>
        <v>0</v>
      </c>
      <c r="K128" s="17">
        <f t="shared" si="20"/>
        <v>0</v>
      </c>
      <c r="L128" s="17">
        <f t="shared" si="21"/>
        <v>0</v>
      </c>
      <c r="M128" s="17">
        <f t="shared" si="22"/>
        <v>0</v>
      </c>
      <c r="N128" s="17">
        <f t="shared" si="23"/>
        <v>0</v>
      </c>
      <c r="O128" s="18">
        <v>1.7771556149488914E-3</v>
      </c>
    </row>
    <row r="129" spans="1:15" ht="36" customHeight="1" x14ac:dyDescent="0.2">
      <c r="A129" s="14" t="s">
        <v>360</v>
      </c>
      <c r="B129" s="15" t="s">
        <v>361</v>
      </c>
      <c r="C129" s="14" t="s">
        <v>55</v>
      </c>
      <c r="D129" s="14" t="s">
        <v>362</v>
      </c>
      <c r="E129" s="15" t="s">
        <v>60</v>
      </c>
      <c r="F129" s="16">
        <v>606.45000000000005</v>
      </c>
      <c r="G129" s="17">
        <v>7.98</v>
      </c>
      <c r="H129" s="17">
        <v>4839.47</v>
      </c>
      <c r="I129" s="17">
        <f>'[1]BM 01'!K129</f>
        <v>0</v>
      </c>
      <c r="J129" s="17">
        <f>'[1]Memória 02'!E116</f>
        <v>0</v>
      </c>
      <c r="K129" s="17">
        <f t="shared" si="20"/>
        <v>0</v>
      </c>
      <c r="L129" s="17">
        <f t="shared" si="21"/>
        <v>0</v>
      </c>
      <c r="M129" s="17">
        <f t="shared" si="22"/>
        <v>0</v>
      </c>
      <c r="N129" s="17">
        <f t="shared" si="23"/>
        <v>0</v>
      </c>
      <c r="O129" s="18">
        <v>5.7241206548264301E-3</v>
      </c>
    </row>
    <row r="130" spans="1:15" ht="36" customHeight="1" x14ac:dyDescent="0.2">
      <c r="A130" s="14" t="s">
        <v>363</v>
      </c>
      <c r="B130" s="15" t="s">
        <v>364</v>
      </c>
      <c r="C130" s="14" t="s">
        <v>55</v>
      </c>
      <c r="D130" s="14" t="s">
        <v>365</v>
      </c>
      <c r="E130" s="15" t="s">
        <v>60</v>
      </c>
      <c r="F130" s="16">
        <v>817.5</v>
      </c>
      <c r="G130" s="17">
        <v>4.21</v>
      </c>
      <c r="H130" s="17">
        <v>3441.67</v>
      </c>
      <c r="I130" s="17">
        <f>'[1]BM 01'!K130</f>
        <v>0</v>
      </c>
      <c r="J130" s="17">
        <f>'[1]Memória 02'!E117</f>
        <v>0</v>
      </c>
      <c r="K130" s="17">
        <f t="shared" si="20"/>
        <v>0</v>
      </c>
      <c r="L130" s="17">
        <f t="shared" si="21"/>
        <v>0</v>
      </c>
      <c r="M130" s="17">
        <f t="shared" si="22"/>
        <v>0</v>
      </c>
      <c r="N130" s="17">
        <f t="shared" si="23"/>
        <v>0</v>
      </c>
      <c r="O130" s="18">
        <v>4.0708041033618312E-3</v>
      </c>
    </row>
    <row r="131" spans="1:15" ht="36" customHeight="1" x14ac:dyDescent="0.2">
      <c r="A131" s="14" t="s">
        <v>366</v>
      </c>
      <c r="B131" s="15" t="s">
        <v>367</v>
      </c>
      <c r="C131" s="14" t="s">
        <v>55</v>
      </c>
      <c r="D131" s="14" t="s">
        <v>368</v>
      </c>
      <c r="E131" s="15" t="s">
        <v>60</v>
      </c>
      <c r="F131" s="16">
        <v>1805.7</v>
      </c>
      <c r="G131" s="17">
        <v>5.71</v>
      </c>
      <c r="H131" s="17">
        <v>10310.540000000001</v>
      </c>
      <c r="I131" s="17">
        <f>'[1]BM 01'!K131</f>
        <v>0</v>
      </c>
      <c r="J131" s="17">
        <f>'[1]Memória 02'!E118</f>
        <v>0</v>
      </c>
      <c r="K131" s="17">
        <f t="shared" si="20"/>
        <v>0</v>
      </c>
      <c r="L131" s="17">
        <f t="shared" si="21"/>
        <v>0</v>
      </c>
      <c r="M131" s="17">
        <f t="shared" si="22"/>
        <v>0</v>
      </c>
      <c r="N131" s="17">
        <f t="shared" si="23"/>
        <v>0</v>
      </c>
      <c r="O131" s="18">
        <v>1.2195297207424387E-2</v>
      </c>
    </row>
    <row r="132" spans="1:15" ht="36" customHeight="1" x14ac:dyDescent="0.2">
      <c r="A132" s="14" t="s">
        <v>369</v>
      </c>
      <c r="B132" s="15" t="s">
        <v>370</v>
      </c>
      <c r="C132" s="14" t="s">
        <v>55</v>
      </c>
      <c r="D132" s="14" t="s">
        <v>371</v>
      </c>
      <c r="E132" s="15" t="s">
        <v>60</v>
      </c>
      <c r="F132" s="16">
        <v>143.69999999999999</v>
      </c>
      <c r="G132" s="17">
        <v>8.06</v>
      </c>
      <c r="H132" s="17">
        <v>1158.22</v>
      </c>
      <c r="I132" s="17">
        <f>'[1]BM 01'!K132</f>
        <v>0</v>
      </c>
      <c r="J132" s="17">
        <f>'[1]Memória 02'!E119</f>
        <v>0</v>
      </c>
      <c r="K132" s="17">
        <f t="shared" si="20"/>
        <v>0</v>
      </c>
      <c r="L132" s="17">
        <f t="shared" si="21"/>
        <v>0</v>
      </c>
      <c r="M132" s="17">
        <f t="shared" si="22"/>
        <v>0</v>
      </c>
      <c r="N132" s="17">
        <f t="shared" si="23"/>
        <v>0</v>
      </c>
      <c r="O132" s="18">
        <v>1.3699415483168751E-3</v>
      </c>
    </row>
    <row r="133" spans="1:15" ht="36" customHeight="1" x14ac:dyDescent="0.2">
      <c r="A133" s="14" t="s">
        <v>372</v>
      </c>
      <c r="B133" s="15" t="s">
        <v>373</v>
      </c>
      <c r="C133" s="14" t="s">
        <v>55</v>
      </c>
      <c r="D133" s="14" t="s">
        <v>374</v>
      </c>
      <c r="E133" s="15" t="s">
        <v>60</v>
      </c>
      <c r="F133" s="16">
        <v>166</v>
      </c>
      <c r="G133" s="17">
        <v>10.91</v>
      </c>
      <c r="H133" s="17">
        <v>1811.06</v>
      </c>
      <c r="I133" s="17">
        <f>'[1]BM 01'!K133</f>
        <v>0</v>
      </c>
      <c r="J133" s="17">
        <f>'[1]Memória 02'!E120</f>
        <v>0</v>
      </c>
      <c r="K133" s="17">
        <f t="shared" si="20"/>
        <v>0</v>
      </c>
      <c r="L133" s="17">
        <f t="shared" si="21"/>
        <v>0</v>
      </c>
      <c r="M133" s="17">
        <f t="shared" si="22"/>
        <v>0</v>
      </c>
      <c r="N133" s="17">
        <f t="shared" si="23"/>
        <v>0</v>
      </c>
      <c r="O133" s="18">
        <v>2.1421200985087116E-3</v>
      </c>
    </row>
    <row r="134" spans="1:15" ht="36" customHeight="1" x14ac:dyDescent="0.2">
      <c r="A134" s="14" t="s">
        <v>375</v>
      </c>
      <c r="B134" s="15" t="s">
        <v>376</v>
      </c>
      <c r="C134" s="14" t="s">
        <v>55</v>
      </c>
      <c r="D134" s="14" t="s">
        <v>377</v>
      </c>
      <c r="E134" s="15" t="s">
        <v>60</v>
      </c>
      <c r="F134" s="16">
        <v>190</v>
      </c>
      <c r="G134" s="17">
        <v>17.239999999999998</v>
      </c>
      <c r="H134" s="17">
        <v>3275.6</v>
      </c>
      <c r="I134" s="17">
        <f>'[1]BM 01'!K134</f>
        <v>0</v>
      </c>
      <c r="J134" s="17">
        <f>'[1]Memória 02'!E121</f>
        <v>0</v>
      </c>
      <c r="K134" s="17">
        <f t="shared" si="20"/>
        <v>0</v>
      </c>
      <c r="L134" s="17">
        <f t="shared" si="21"/>
        <v>0</v>
      </c>
      <c r="M134" s="17">
        <f t="shared" si="22"/>
        <v>0</v>
      </c>
      <c r="N134" s="17">
        <f t="shared" si="23"/>
        <v>0</v>
      </c>
      <c r="O134" s="18">
        <v>3.8743766604503083E-3</v>
      </c>
    </row>
    <row r="135" spans="1:15" ht="36" customHeight="1" x14ac:dyDescent="0.2">
      <c r="A135" s="14" t="s">
        <v>378</v>
      </c>
      <c r="B135" s="15" t="s">
        <v>379</v>
      </c>
      <c r="C135" s="14" t="s">
        <v>55</v>
      </c>
      <c r="D135" s="14" t="s">
        <v>380</v>
      </c>
      <c r="E135" s="15" t="s">
        <v>60</v>
      </c>
      <c r="F135" s="16">
        <v>3.7</v>
      </c>
      <c r="G135" s="17">
        <v>19.27</v>
      </c>
      <c r="H135" s="17">
        <v>71.290000000000006</v>
      </c>
      <c r="I135" s="17">
        <f>'[1]BM 01'!K135</f>
        <v>0</v>
      </c>
      <c r="J135" s="17">
        <f>'[1]Memória 02'!E122</f>
        <v>0</v>
      </c>
      <c r="K135" s="17">
        <f t="shared" si="20"/>
        <v>0</v>
      </c>
      <c r="L135" s="17">
        <f t="shared" si="21"/>
        <v>0</v>
      </c>
      <c r="M135" s="17">
        <f t="shared" si="22"/>
        <v>0</v>
      </c>
      <c r="N135" s="17">
        <f t="shared" si="23"/>
        <v>0</v>
      </c>
      <c r="O135" s="18">
        <v>8.4321746282666531E-5</v>
      </c>
    </row>
    <row r="136" spans="1:15" ht="36" customHeight="1" x14ac:dyDescent="0.2">
      <c r="A136" s="14" t="s">
        <v>381</v>
      </c>
      <c r="B136" s="15" t="s">
        <v>382</v>
      </c>
      <c r="C136" s="14" t="s">
        <v>55</v>
      </c>
      <c r="D136" s="14" t="s">
        <v>383</v>
      </c>
      <c r="E136" s="15" t="s">
        <v>60</v>
      </c>
      <c r="F136" s="16">
        <v>14.8</v>
      </c>
      <c r="G136" s="17">
        <v>29.02</v>
      </c>
      <c r="H136" s="17">
        <v>429.49</v>
      </c>
      <c r="I136" s="17">
        <f>'[1]BM 01'!K136</f>
        <v>0</v>
      </c>
      <c r="J136" s="17">
        <f>'[1]Memória 02'!E123</f>
        <v>0</v>
      </c>
      <c r="K136" s="17">
        <f t="shared" si="20"/>
        <v>0</v>
      </c>
      <c r="L136" s="17">
        <f t="shared" si="21"/>
        <v>0</v>
      </c>
      <c r="M136" s="17">
        <f t="shared" si="22"/>
        <v>0</v>
      </c>
      <c r="N136" s="17">
        <f t="shared" si="23"/>
        <v>0</v>
      </c>
      <c r="O136" s="18">
        <v>5.0800037608279489E-4</v>
      </c>
    </row>
    <row r="137" spans="1:15" ht="36" customHeight="1" x14ac:dyDescent="0.2">
      <c r="A137" s="14" t="s">
        <v>384</v>
      </c>
      <c r="B137" s="15" t="s">
        <v>385</v>
      </c>
      <c r="C137" s="14" t="s">
        <v>55</v>
      </c>
      <c r="D137" s="14" t="s">
        <v>386</v>
      </c>
      <c r="E137" s="15" t="s">
        <v>182</v>
      </c>
      <c r="F137" s="16">
        <v>2</v>
      </c>
      <c r="G137" s="17">
        <v>161.1</v>
      </c>
      <c r="H137" s="17">
        <v>322.2</v>
      </c>
      <c r="I137" s="17">
        <f>'[1]BM 01'!K137</f>
        <v>0</v>
      </c>
      <c r="J137" s="17">
        <f>'[1]Memória 02'!E124</f>
        <v>0</v>
      </c>
      <c r="K137" s="17">
        <f t="shared" si="20"/>
        <v>0</v>
      </c>
      <c r="L137" s="17">
        <f t="shared" si="21"/>
        <v>0</v>
      </c>
      <c r="M137" s="17">
        <f t="shared" si="22"/>
        <v>0</v>
      </c>
      <c r="N137" s="17">
        <f t="shared" si="23"/>
        <v>0</v>
      </c>
      <c r="O137" s="18">
        <v>3.8109786298604509E-4</v>
      </c>
    </row>
    <row r="138" spans="1:15" ht="36" customHeight="1" x14ac:dyDescent="0.2">
      <c r="A138" s="14" t="s">
        <v>387</v>
      </c>
      <c r="B138" s="15" t="s">
        <v>388</v>
      </c>
      <c r="C138" s="14" t="s">
        <v>55</v>
      </c>
      <c r="D138" s="14" t="s">
        <v>389</v>
      </c>
      <c r="E138" s="15" t="s">
        <v>182</v>
      </c>
      <c r="F138" s="16">
        <v>1</v>
      </c>
      <c r="G138" s="17">
        <v>35.49</v>
      </c>
      <c r="H138" s="17">
        <v>35.49</v>
      </c>
      <c r="I138" s="17">
        <f>'[1]BM 01'!K138</f>
        <v>0</v>
      </c>
      <c r="J138" s="17">
        <f>'[1]Memória 02'!E125</f>
        <v>0</v>
      </c>
      <c r="K138" s="17">
        <f t="shared" si="20"/>
        <v>0</v>
      </c>
      <c r="L138" s="17">
        <f t="shared" si="21"/>
        <v>0</v>
      </c>
      <c r="M138" s="17">
        <f t="shared" si="22"/>
        <v>0</v>
      </c>
      <c r="N138" s="17">
        <f t="shared" si="23"/>
        <v>0</v>
      </c>
      <c r="O138" s="18">
        <v>4.1977539284217077E-5</v>
      </c>
    </row>
    <row r="139" spans="1:15" ht="24" customHeight="1" x14ac:dyDescent="0.2">
      <c r="A139" s="14" t="s">
        <v>390</v>
      </c>
      <c r="B139" s="15" t="s">
        <v>391</v>
      </c>
      <c r="C139" s="14" t="s">
        <v>55</v>
      </c>
      <c r="D139" s="14" t="s">
        <v>392</v>
      </c>
      <c r="E139" s="15" t="s">
        <v>182</v>
      </c>
      <c r="F139" s="16">
        <v>15</v>
      </c>
      <c r="G139" s="17">
        <v>10.94</v>
      </c>
      <c r="H139" s="17">
        <v>164.1</v>
      </c>
      <c r="I139" s="17">
        <f>'[1]BM 01'!K139</f>
        <v>0</v>
      </c>
      <c r="J139" s="17">
        <f>'[1]Memória 02'!E126</f>
        <v>0</v>
      </c>
      <c r="K139" s="17">
        <f t="shared" si="20"/>
        <v>0</v>
      </c>
      <c r="L139" s="17">
        <f t="shared" si="21"/>
        <v>0</v>
      </c>
      <c r="M139" s="17">
        <f t="shared" si="22"/>
        <v>0</v>
      </c>
      <c r="N139" s="17">
        <f t="shared" si="23"/>
        <v>0</v>
      </c>
      <c r="O139" s="18">
        <v>1.940973287275295E-4</v>
      </c>
    </row>
    <row r="140" spans="1:15" ht="24" customHeight="1" x14ac:dyDescent="0.2">
      <c r="A140" s="14" t="s">
        <v>393</v>
      </c>
      <c r="B140" s="15" t="s">
        <v>394</v>
      </c>
      <c r="C140" s="14" t="s">
        <v>55</v>
      </c>
      <c r="D140" s="14" t="s">
        <v>395</v>
      </c>
      <c r="E140" s="15" t="s">
        <v>182</v>
      </c>
      <c r="F140" s="16">
        <v>8</v>
      </c>
      <c r="G140" s="17">
        <v>11.43</v>
      </c>
      <c r="H140" s="17">
        <v>91.44</v>
      </c>
      <c r="I140" s="17">
        <f>'[1]BM 01'!K140</f>
        <v>0</v>
      </c>
      <c r="J140" s="17">
        <f>'[1]Memória 02'!E127</f>
        <v>0</v>
      </c>
      <c r="K140" s="17">
        <f t="shared" si="20"/>
        <v>0</v>
      </c>
      <c r="L140" s="17">
        <f t="shared" si="21"/>
        <v>0</v>
      </c>
      <c r="M140" s="17">
        <f t="shared" si="22"/>
        <v>0</v>
      </c>
      <c r="N140" s="17">
        <f t="shared" si="23"/>
        <v>0</v>
      </c>
      <c r="O140" s="18">
        <v>1.0815514770777147E-4</v>
      </c>
    </row>
    <row r="141" spans="1:15" ht="24" customHeight="1" x14ac:dyDescent="0.2">
      <c r="A141" s="14" t="s">
        <v>396</v>
      </c>
      <c r="B141" s="15" t="s">
        <v>397</v>
      </c>
      <c r="C141" s="14" t="s">
        <v>55</v>
      </c>
      <c r="D141" s="14" t="s">
        <v>398</v>
      </c>
      <c r="E141" s="15" t="s">
        <v>182</v>
      </c>
      <c r="F141" s="16">
        <v>1</v>
      </c>
      <c r="G141" s="17">
        <v>12.42</v>
      </c>
      <c r="H141" s="17">
        <v>12.42</v>
      </c>
      <c r="I141" s="17">
        <f>'[1]BM 01'!K141</f>
        <v>0</v>
      </c>
      <c r="J141" s="17">
        <f>'[1]Memória 02'!E128</f>
        <v>0</v>
      </c>
      <c r="K141" s="17">
        <f t="shared" si="20"/>
        <v>0</v>
      </c>
      <c r="L141" s="17">
        <f t="shared" si="21"/>
        <v>0</v>
      </c>
      <c r="M141" s="17">
        <f t="shared" si="22"/>
        <v>0</v>
      </c>
      <c r="N141" s="17">
        <f t="shared" si="23"/>
        <v>0</v>
      </c>
      <c r="O141" s="18">
        <v>1.4690364550858722E-5</v>
      </c>
    </row>
    <row r="142" spans="1:15" ht="24" customHeight="1" x14ac:dyDescent="0.2">
      <c r="A142" s="14" t="s">
        <v>399</v>
      </c>
      <c r="B142" s="15" t="s">
        <v>400</v>
      </c>
      <c r="C142" s="14" t="s">
        <v>55</v>
      </c>
      <c r="D142" s="14" t="s">
        <v>401</v>
      </c>
      <c r="E142" s="15" t="s">
        <v>182</v>
      </c>
      <c r="F142" s="16">
        <v>1</v>
      </c>
      <c r="G142" s="17">
        <v>72.72</v>
      </c>
      <c r="H142" s="17">
        <v>72.72</v>
      </c>
      <c r="I142" s="17">
        <f>'[1]BM 01'!K142</f>
        <v>0</v>
      </c>
      <c r="J142" s="17">
        <f>'[1]Memória 02'!E129</f>
        <v>0</v>
      </c>
      <c r="K142" s="17">
        <f t="shared" si="20"/>
        <v>0</v>
      </c>
      <c r="L142" s="17">
        <f t="shared" si="21"/>
        <v>0</v>
      </c>
      <c r="M142" s="17">
        <f t="shared" si="22"/>
        <v>0</v>
      </c>
      <c r="N142" s="17">
        <f t="shared" si="23"/>
        <v>0</v>
      </c>
      <c r="O142" s="18">
        <v>8.6013148964448176E-5</v>
      </c>
    </row>
    <row r="143" spans="1:15" ht="24" customHeight="1" x14ac:dyDescent="0.2">
      <c r="A143" s="14" t="s">
        <v>402</v>
      </c>
      <c r="B143" s="15" t="s">
        <v>403</v>
      </c>
      <c r="C143" s="14" t="s">
        <v>55</v>
      </c>
      <c r="D143" s="14" t="s">
        <v>404</v>
      </c>
      <c r="E143" s="15" t="s">
        <v>182</v>
      </c>
      <c r="F143" s="16">
        <v>2</v>
      </c>
      <c r="G143" s="17">
        <v>76.22</v>
      </c>
      <c r="H143" s="17">
        <v>152.44</v>
      </c>
      <c r="I143" s="17">
        <f>'[1]BM 01'!K143</f>
        <v>0</v>
      </c>
      <c r="J143" s="17">
        <f>'[1]Memória 02'!E130</f>
        <v>0</v>
      </c>
      <c r="K143" s="17">
        <f t="shared" si="20"/>
        <v>0</v>
      </c>
      <c r="L143" s="17">
        <f t="shared" si="21"/>
        <v>0</v>
      </c>
      <c r="M143" s="17">
        <f t="shared" si="22"/>
        <v>0</v>
      </c>
      <c r="N143" s="17">
        <f t="shared" si="23"/>
        <v>0</v>
      </c>
      <c r="O143" s="18">
        <v>1.803058914760792E-4</v>
      </c>
    </row>
    <row r="144" spans="1:15" ht="36" customHeight="1" x14ac:dyDescent="0.2">
      <c r="A144" s="14" t="s">
        <v>405</v>
      </c>
      <c r="B144" s="15" t="s">
        <v>406</v>
      </c>
      <c r="C144" s="14" t="s">
        <v>55</v>
      </c>
      <c r="D144" s="14" t="s">
        <v>407</v>
      </c>
      <c r="E144" s="15" t="s">
        <v>182</v>
      </c>
      <c r="F144" s="16">
        <v>1</v>
      </c>
      <c r="G144" s="17">
        <v>145.30000000000001</v>
      </c>
      <c r="H144" s="17">
        <v>145.30000000000001</v>
      </c>
      <c r="I144" s="17">
        <f>'[1]BM 01'!K144</f>
        <v>0</v>
      </c>
      <c r="J144" s="17">
        <f>'[1]Memória 02'!E131</f>
        <v>0</v>
      </c>
      <c r="K144" s="17">
        <f t="shared" si="20"/>
        <v>0</v>
      </c>
      <c r="L144" s="17">
        <f t="shared" si="21"/>
        <v>0</v>
      </c>
      <c r="M144" s="17">
        <f t="shared" si="22"/>
        <v>0</v>
      </c>
      <c r="N144" s="17">
        <f t="shared" si="23"/>
        <v>0</v>
      </c>
      <c r="O144" s="18">
        <v>1.7186070605795269E-4</v>
      </c>
    </row>
    <row r="145" spans="1:15" ht="24" customHeight="1" x14ac:dyDescent="0.2">
      <c r="A145" s="14" t="s">
        <v>408</v>
      </c>
      <c r="B145" s="15" t="s">
        <v>409</v>
      </c>
      <c r="C145" s="14" t="s">
        <v>55</v>
      </c>
      <c r="D145" s="14" t="s">
        <v>410</v>
      </c>
      <c r="E145" s="15" t="s">
        <v>182</v>
      </c>
      <c r="F145" s="16">
        <v>10</v>
      </c>
      <c r="G145" s="17">
        <v>176.3</v>
      </c>
      <c r="H145" s="17">
        <v>1763</v>
      </c>
      <c r="I145" s="17">
        <f>'[1]BM 01'!K145</f>
        <v>0</v>
      </c>
      <c r="J145" s="17">
        <f>'[1]Memória 02'!E132</f>
        <v>0</v>
      </c>
      <c r="K145" s="17">
        <f t="shared" si="20"/>
        <v>0</v>
      </c>
      <c r="L145" s="17">
        <f t="shared" si="21"/>
        <v>0</v>
      </c>
      <c r="M145" s="17">
        <f t="shared" si="22"/>
        <v>0</v>
      </c>
      <c r="N145" s="17">
        <f t="shared" si="23"/>
        <v>0</v>
      </c>
      <c r="O145" s="18">
        <v>2.0852747748119106E-3</v>
      </c>
    </row>
    <row r="146" spans="1:15" ht="36" customHeight="1" x14ac:dyDescent="0.2">
      <c r="A146" s="14" t="s">
        <v>411</v>
      </c>
      <c r="B146" s="15" t="s">
        <v>412</v>
      </c>
      <c r="C146" s="14" t="s">
        <v>55</v>
      </c>
      <c r="D146" s="14" t="s">
        <v>413</v>
      </c>
      <c r="E146" s="15" t="s">
        <v>182</v>
      </c>
      <c r="F146" s="16">
        <v>3</v>
      </c>
      <c r="G146" s="17">
        <v>96.89</v>
      </c>
      <c r="H146" s="17">
        <v>290.67</v>
      </c>
      <c r="I146" s="17">
        <f>'[1]BM 01'!K146</f>
        <v>0</v>
      </c>
      <c r="J146" s="17">
        <f>'[1]Memória 02'!E133</f>
        <v>0</v>
      </c>
      <c r="K146" s="17">
        <f t="shared" si="20"/>
        <v>0</v>
      </c>
      <c r="L146" s="17">
        <f t="shared" si="21"/>
        <v>0</v>
      </c>
      <c r="M146" s="17">
        <f t="shared" si="22"/>
        <v>0</v>
      </c>
      <c r="N146" s="17">
        <f t="shared" si="23"/>
        <v>0</v>
      </c>
      <c r="O146" s="18">
        <v>3.438042080513772E-4</v>
      </c>
    </row>
    <row r="147" spans="1:15" ht="36" customHeight="1" x14ac:dyDescent="0.2">
      <c r="A147" s="14" t="s">
        <v>414</v>
      </c>
      <c r="B147" s="15" t="s">
        <v>415</v>
      </c>
      <c r="C147" s="14" t="s">
        <v>55</v>
      </c>
      <c r="D147" s="14" t="s">
        <v>416</v>
      </c>
      <c r="E147" s="15" t="s">
        <v>182</v>
      </c>
      <c r="F147" s="16">
        <v>1</v>
      </c>
      <c r="G147" s="17">
        <v>2459.87</v>
      </c>
      <c r="H147" s="17">
        <v>2459.87</v>
      </c>
      <c r="I147" s="17">
        <f>'[1]BM 01'!K147</f>
        <v>0</v>
      </c>
      <c r="J147" s="17">
        <f>'[1]Memória 02'!E134</f>
        <v>0</v>
      </c>
      <c r="K147" s="17">
        <f t="shared" si="20"/>
        <v>0</v>
      </c>
      <c r="L147" s="17">
        <f t="shared" si="21"/>
        <v>0</v>
      </c>
      <c r="M147" s="17">
        <f t="shared" si="22"/>
        <v>0</v>
      </c>
      <c r="N147" s="17">
        <f t="shared" si="23"/>
        <v>0</v>
      </c>
      <c r="O147" s="18">
        <v>2.9095319684155269E-3</v>
      </c>
    </row>
    <row r="148" spans="1:15" ht="24" customHeight="1" x14ac:dyDescent="0.2">
      <c r="A148" s="9" t="s">
        <v>417</v>
      </c>
      <c r="B148" s="10"/>
      <c r="C148" s="9"/>
      <c r="D148" s="9" t="s">
        <v>418</v>
      </c>
      <c r="E148" s="9"/>
      <c r="F148" s="11"/>
      <c r="G148" s="9"/>
      <c r="H148" s="12">
        <v>21947.1</v>
      </c>
      <c r="I148" s="17"/>
      <c r="J148" s="17"/>
      <c r="K148" s="17"/>
      <c r="L148" s="20">
        <f>SUM(L149:L159)</f>
        <v>0</v>
      </c>
      <c r="M148" s="20">
        <f t="shared" ref="M148:N148" si="28">SUM(M149:M159)</f>
        <v>0</v>
      </c>
      <c r="N148" s="20">
        <f t="shared" si="28"/>
        <v>0</v>
      </c>
      <c r="O148" s="13">
        <v>2.5959009648482405E-2</v>
      </c>
    </row>
    <row r="149" spans="1:15" ht="60" customHeight="1" x14ac:dyDescent="0.2">
      <c r="A149" s="14" t="s">
        <v>419</v>
      </c>
      <c r="B149" s="15" t="s">
        <v>420</v>
      </c>
      <c r="C149" s="14" t="s">
        <v>55</v>
      </c>
      <c r="D149" s="14" t="s">
        <v>421</v>
      </c>
      <c r="E149" s="15" t="s">
        <v>60</v>
      </c>
      <c r="F149" s="16">
        <v>112.78</v>
      </c>
      <c r="G149" s="17">
        <v>39.6</v>
      </c>
      <c r="H149" s="17">
        <v>4466.08</v>
      </c>
      <c r="I149" s="17">
        <f>'[1]BM 01'!K149</f>
        <v>0</v>
      </c>
      <c r="J149" s="17">
        <f>'[1]Memória 02'!E136</f>
        <v>0</v>
      </c>
      <c r="K149" s="17">
        <f t="shared" ref="K149:K199" si="29">I149+J149</f>
        <v>0</v>
      </c>
      <c r="L149" s="17">
        <f t="shared" ref="L149:L199" si="30">ROUND(I149*G149,2)</f>
        <v>0</v>
      </c>
      <c r="M149" s="17">
        <f t="shared" ref="M149:M199" si="31">ROUND(J149*G149,2)</f>
        <v>0</v>
      </c>
      <c r="N149" s="17">
        <f t="shared" ref="N149:N199" si="32">ROUND(K149*G149,2)</f>
        <v>0</v>
      </c>
      <c r="O149" s="18">
        <v>5.2824753070289145E-3</v>
      </c>
    </row>
    <row r="150" spans="1:15" ht="60" customHeight="1" x14ac:dyDescent="0.2">
      <c r="A150" s="14" t="s">
        <v>422</v>
      </c>
      <c r="B150" s="15" t="s">
        <v>423</v>
      </c>
      <c r="C150" s="14" t="s">
        <v>55</v>
      </c>
      <c r="D150" s="14" t="s">
        <v>424</v>
      </c>
      <c r="E150" s="15" t="s">
        <v>60</v>
      </c>
      <c r="F150" s="16">
        <v>14.66</v>
      </c>
      <c r="G150" s="17">
        <v>31.35</v>
      </c>
      <c r="H150" s="17">
        <v>459.59</v>
      </c>
      <c r="I150" s="17">
        <f>'[1]BM 01'!K150</f>
        <v>0</v>
      </c>
      <c r="J150" s="17">
        <f>'[1]Memória 02'!E137</f>
        <v>0</v>
      </c>
      <c r="K150" s="17">
        <f t="shared" si="29"/>
        <v>0</v>
      </c>
      <c r="L150" s="17">
        <f t="shared" si="30"/>
        <v>0</v>
      </c>
      <c r="M150" s="17">
        <f t="shared" si="31"/>
        <v>0</v>
      </c>
      <c r="N150" s="17">
        <f t="shared" si="32"/>
        <v>0</v>
      </c>
      <c r="O150" s="18">
        <v>5.4360262833568114E-4</v>
      </c>
    </row>
    <row r="151" spans="1:15" ht="60" customHeight="1" x14ac:dyDescent="0.2">
      <c r="A151" s="14" t="s">
        <v>425</v>
      </c>
      <c r="B151" s="15" t="s">
        <v>426</v>
      </c>
      <c r="C151" s="14" t="s">
        <v>55</v>
      </c>
      <c r="D151" s="14" t="s">
        <v>427</v>
      </c>
      <c r="E151" s="15" t="s">
        <v>60</v>
      </c>
      <c r="F151" s="16">
        <v>26.63</v>
      </c>
      <c r="G151" s="17">
        <v>53.5</v>
      </c>
      <c r="H151" s="17">
        <v>1424.7</v>
      </c>
      <c r="I151" s="17">
        <f>'[1]BM 01'!K151</f>
        <v>0</v>
      </c>
      <c r="J151" s="17">
        <f>'[1]Memória 02'!E138</f>
        <v>0</v>
      </c>
      <c r="K151" s="17">
        <f t="shared" si="29"/>
        <v>0</v>
      </c>
      <c r="L151" s="17">
        <f t="shared" si="30"/>
        <v>0</v>
      </c>
      <c r="M151" s="17">
        <f t="shared" si="31"/>
        <v>0</v>
      </c>
      <c r="N151" s="17">
        <f t="shared" si="32"/>
        <v>0</v>
      </c>
      <c r="O151" s="18">
        <v>1.6851338466673446E-3</v>
      </c>
    </row>
    <row r="152" spans="1:15" ht="48" customHeight="1" x14ac:dyDescent="0.2">
      <c r="A152" s="14" t="s">
        <v>428</v>
      </c>
      <c r="B152" s="15" t="s">
        <v>429</v>
      </c>
      <c r="C152" s="14" t="s">
        <v>55</v>
      </c>
      <c r="D152" s="14" t="s">
        <v>430</v>
      </c>
      <c r="E152" s="15" t="s">
        <v>60</v>
      </c>
      <c r="F152" s="16">
        <v>73.53</v>
      </c>
      <c r="G152" s="17">
        <v>48.61</v>
      </c>
      <c r="H152" s="17">
        <v>3574.29</v>
      </c>
      <c r="I152" s="17">
        <f>'[1]BM 01'!K152</f>
        <v>0</v>
      </c>
      <c r="J152" s="17">
        <f>'[1]Memória 02'!E139</f>
        <v>0</v>
      </c>
      <c r="K152" s="17">
        <f t="shared" si="29"/>
        <v>0</v>
      </c>
      <c r="L152" s="17">
        <f t="shared" si="30"/>
        <v>0</v>
      </c>
      <c r="M152" s="17">
        <f t="shared" si="31"/>
        <v>0</v>
      </c>
      <c r="N152" s="17">
        <f t="shared" si="32"/>
        <v>0</v>
      </c>
      <c r="O152" s="18">
        <v>4.2276669171086006E-3</v>
      </c>
    </row>
    <row r="153" spans="1:15" ht="24" customHeight="1" x14ac:dyDescent="0.2">
      <c r="A153" s="14" t="s">
        <v>431</v>
      </c>
      <c r="B153" s="15" t="s">
        <v>432</v>
      </c>
      <c r="C153" s="14" t="s">
        <v>55</v>
      </c>
      <c r="D153" s="14" t="s">
        <v>433</v>
      </c>
      <c r="E153" s="15" t="s">
        <v>182</v>
      </c>
      <c r="F153" s="16">
        <v>2</v>
      </c>
      <c r="G153" s="17">
        <v>184.08</v>
      </c>
      <c r="H153" s="17">
        <v>368.16</v>
      </c>
      <c r="I153" s="17">
        <f>'[1]BM 01'!K153</f>
        <v>0</v>
      </c>
      <c r="J153" s="17">
        <f>'[1]Memória 02'!E140</f>
        <v>0</v>
      </c>
      <c r="K153" s="17">
        <f t="shared" si="29"/>
        <v>0</v>
      </c>
      <c r="L153" s="17">
        <f t="shared" si="30"/>
        <v>0</v>
      </c>
      <c r="M153" s="17">
        <f t="shared" si="31"/>
        <v>0</v>
      </c>
      <c r="N153" s="17">
        <f t="shared" si="32"/>
        <v>0</v>
      </c>
      <c r="O153" s="18">
        <v>4.3545930861869139E-4</v>
      </c>
    </row>
    <row r="154" spans="1:15" ht="24" customHeight="1" x14ac:dyDescent="0.2">
      <c r="A154" s="14" t="s">
        <v>434</v>
      </c>
      <c r="B154" s="15" t="s">
        <v>435</v>
      </c>
      <c r="C154" s="14" t="s">
        <v>55</v>
      </c>
      <c r="D154" s="14" t="s">
        <v>436</v>
      </c>
      <c r="E154" s="15" t="s">
        <v>182</v>
      </c>
      <c r="F154" s="16">
        <v>14</v>
      </c>
      <c r="G154" s="17">
        <v>77.11</v>
      </c>
      <c r="H154" s="17">
        <v>1079.54</v>
      </c>
      <c r="I154" s="17">
        <f>'[1]BM 01'!K154</f>
        <v>0</v>
      </c>
      <c r="J154" s="17">
        <f>'[1]Memória 02'!E141</f>
        <v>0</v>
      </c>
      <c r="K154" s="17">
        <f t="shared" si="29"/>
        <v>0</v>
      </c>
      <c r="L154" s="17">
        <f t="shared" si="30"/>
        <v>0</v>
      </c>
      <c r="M154" s="17">
        <f t="shared" si="31"/>
        <v>0</v>
      </c>
      <c r="N154" s="17">
        <f t="shared" si="32"/>
        <v>0</v>
      </c>
      <c r="O154" s="18">
        <v>1.2768789168465398E-3</v>
      </c>
    </row>
    <row r="155" spans="1:15" ht="24" customHeight="1" x14ac:dyDescent="0.2">
      <c r="A155" s="14" t="s">
        <v>437</v>
      </c>
      <c r="B155" s="15" t="s">
        <v>438</v>
      </c>
      <c r="C155" s="14" t="s">
        <v>55</v>
      </c>
      <c r="D155" s="14" t="s">
        <v>439</v>
      </c>
      <c r="E155" s="15" t="s">
        <v>182</v>
      </c>
      <c r="F155" s="16">
        <v>1</v>
      </c>
      <c r="G155" s="17">
        <v>20.22</v>
      </c>
      <c r="H155" s="17">
        <v>20.22</v>
      </c>
      <c r="I155" s="17">
        <f>'[1]BM 01'!K155</f>
        <v>0</v>
      </c>
      <c r="J155" s="17">
        <f>'[1]Memória 02'!E142</f>
        <v>0</v>
      </c>
      <c r="K155" s="17">
        <f t="shared" si="29"/>
        <v>0</v>
      </c>
      <c r="L155" s="17">
        <f t="shared" si="30"/>
        <v>0</v>
      </c>
      <c r="M155" s="17">
        <f t="shared" si="31"/>
        <v>0</v>
      </c>
      <c r="N155" s="17">
        <f t="shared" si="32"/>
        <v>0</v>
      </c>
      <c r="O155" s="18">
        <v>2.391619736057676E-5</v>
      </c>
    </row>
    <row r="156" spans="1:15" ht="24" customHeight="1" x14ac:dyDescent="0.2">
      <c r="A156" s="14" t="s">
        <v>440</v>
      </c>
      <c r="B156" s="15" t="s">
        <v>441</v>
      </c>
      <c r="C156" s="14" t="s">
        <v>55</v>
      </c>
      <c r="D156" s="14" t="s">
        <v>442</v>
      </c>
      <c r="E156" s="15" t="s">
        <v>182</v>
      </c>
      <c r="F156" s="16">
        <v>1</v>
      </c>
      <c r="G156" s="17">
        <v>16.87</v>
      </c>
      <c r="H156" s="17">
        <v>16.87</v>
      </c>
      <c r="I156" s="17">
        <f>'[1]BM 01'!K156</f>
        <v>0</v>
      </c>
      <c r="J156" s="17">
        <f>'[1]Memória 02'!E143</f>
        <v>0</v>
      </c>
      <c r="K156" s="17">
        <f t="shared" si="29"/>
        <v>0</v>
      </c>
      <c r="L156" s="17">
        <f t="shared" si="30"/>
        <v>0</v>
      </c>
      <c r="M156" s="17">
        <f t="shared" si="31"/>
        <v>0</v>
      </c>
      <c r="N156" s="17">
        <f t="shared" si="32"/>
        <v>0</v>
      </c>
      <c r="O156" s="18">
        <v>1.9953820448710679E-5</v>
      </c>
    </row>
    <row r="157" spans="1:15" ht="36" customHeight="1" x14ac:dyDescent="0.2">
      <c r="A157" s="14" t="s">
        <v>443</v>
      </c>
      <c r="B157" s="15" t="s">
        <v>444</v>
      </c>
      <c r="C157" s="14" t="s">
        <v>55</v>
      </c>
      <c r="D157" s="14" t="s">
        <v>445</v>
      </c>
      <c r="E157" s="15" t="s">
        <v>182</v>
      </c>
      <c r="F157" s="16">
        <v>1</v>
      </c>
      <c r="G157" s="17">
        <v>3293.01</v>
      </c>
      <c r="H157" s="17">
        <v>3293.01</v>
      </c>
      <c r="I157" s="17">
        <f>'[1]BM 01'!K157</f>
        <v>0</v>
      </c>
      <c r="J157" s="17">
        <f>'[1]Memória 02'!E144</f>
        <v>0</v>
      </c>
      <c r="K157" s="17">
        <f t="shared" si="29"/>
        <v>0</v>
      </c>
      <c r="L157" s="17">
        <f t="shared" si="30"/>
        <v>0</v>
      </c>
      <c r="M157" s="17">
        <f t="shared" si="31"/>
        <v>0</v>
      </c>
      <c r="N157" s="17">
        <f t="shared" si="32"/>
        <v>0</v>
      </c>
      <c r="O157" s="18">
        <v>3.8949691924012302E-3</v>
      </c>
    </row>
    <row r="158" spans="1:15" ht="36" customHeight="1" x14ac:dyDescent="0.2">
      <c r="A158" s="14" t="s">
        <v>446</v>
      </c>
      <c r="B158" s="15" t="s">
        <v>447</v>
      </c>
      <c r="C158" s="14" t="s">
        <v>55</v>
      </c>
      <c r="D158" s="14" t="s">
        <v>448</v>
      </c>
      <c r="E158" s="15" t="s">
        <v>182</v>
      </c>
      <c r="F158" s="16">
        <v>1</v>
      </c>
      <c r="G158" s="17">
        <v>936.67</v>
      </c>
      <c r="H158" s="17">
        <v>936.67</v>
      </c>
      <c r="I158" s="17">
        <f>'[1]BM 01'!K158</f>
        <v>0</v>
      </c>
      <c r="J158" s="17">
        <f>'[1]Memória 02'!E145</f>
        <v>0</v>
      </c>
      <c r="K158" s="17">
        <f t="shared" si="29"/>
        <v>0</v>
      </c>
      <c r="L158" s="17">
        <f t="shared" si="30"/>
        <v>0</v>
      </c>
      <c r="M158" s="17">
        <f t="shared" si="31"/>
        <v>0</v>
      </c>
      <c r="N158" s="17">
        <f t="shared" si="32"/>
        <v>0</v>
      </c>
      <c r="O158" s="18">
        <v>1.1078924125485377E-3</v>
      </c>
    </row>
    <row r="159" spans="1:15" ht="36" customHeight="1" x14ac:dyDescent="0.2">
      <c r="A159" s="14" t="s">
        <v>449</v>
      </c>
      <c r="B159" s="15" t="s">
        <v>450</v>
      </c>
      <c r="C159" s="14" t="s">
        <v>55</v>
      </c>
      <c r="D159" s="14" t="s">
        <v>451</v>
      </c>
      <c r="E159" s="15" t="s">
        <v>182</v>
      </c>
      <c r="F159" s="16">
        <v>1</v>
      </c>
      <c r="G159" s="17">
        <v>6307.97</v>
      </c>
      <c r="H159" s="17">
        <v>6307.97</v>
      </c>
      <c r="I159" s="17">
        <f>'[1]BM 01'!K159</f>
        <v>0</v>
      </c>
      <c r="J159" s="17">
        <f>'[1]Memória 02'!E146</f>
        <v>0</v>
      </c>
      <c r="K159" s="17">
        <f t="shared" si="29"/>
        <v>0</v>
      </c>
      <c r="L159" s="17">
        <f t="shared" si="30"/>
        <v>0</v>
      </c>
      <c r="M159" s="17">
        <f t="shared" si="31"/>
        <v>0</v>
      </c>
      <c r="N159" s="17">
        <f t="shared" si="32"/>
        <v>0</v>
      </c>
      <c r="O159" s="18">
        <v>7.4610611011175759E-3</v>
      </c>
    </row>
    <row r="160" spans="1:15" ht="24" customHeight="1" x14ac:dyDescent="0.2">
      <c r="A160" s="9" t="s">
        <v>452</v>
      </c>
      <c r="B160" s="10"/>
      <c r="C160" s="9"/>
      <c r="D160" s="9" t="s">
        <v>453</v>
      </c>
      <c r="E160" s="9"/>
      <c r="F160" s="11"/>
      <c r="G160" s="9"/>
      <c r="H160" s="12">
        <v>14666.38</v>
      </c>
      <c r="I160" s="17"/>
      <c r="J160" s="17"/>
      <c r="K160" s="17"/>
      <c r="L160" s="20">
        <f>SUM(L161:L167)</f>
        <v>0</v>
      </c>
      <c r="M160" s="20">
        <f t="shared" ref="M160:N160" si="33">SUM(M161:M167)</f>
        <v>0</v>
      </c>
      <c r="N160" s="20">
        <f t="shared" si="33"/>
        <v>0</v>
      </c>
      <c r="O160" s="13">
        <v>1.7347380744075953E-2</v>
      </c>
    </row>
    <row r="161" spans="1:15" ht="60" customHeight="1" x14ac:dyDescent="0.2">
      <c r="A161" s="14" t="s">
        <v>454</v>
      </c>
      <c r="B161" s="15" t="s">
        <v>426</v>
      </c>
      <c r="C161" s="14" t="s">
        <v>55</v>
      </c>
      <c r="D161" s="14" t="s">
        <v>427</v>
      </c>
      <c r="E161" s="15" t="s">
        <v>60</v>
      </c>
      <c r="F161" s="16">
        <v>29.14</v>
      </c>
      <c r="G161" s="17">
        <v>53.5</v>
      </c>
      <c r="H161" s="17">
        <v>1558.99</v>
      </c>
      <c r="I161" s="17">
        <f>'[1]BM 01'!K161</f>
        <v>0</v>
      </c>
      <c r="J161" s="17">
        <f>'[1]Memória 02'!E148</f>
        <v>0</v>
      </c>
      <c r="K161" s="17">
        <f t="shared" si="29"/>
        <v>0</v>
      </c>
      <c r="L161" s="17">
        <f t="shared" si="30"/>
        <v>0</v>
      </c>
      <c r="M161" s="17">
        <f t="shared" si="31"/>
        <v>0</v>
      </c>
      <c r="N161" s="17">
        <f t="shared" si="32"/>
        <v>0</v>
      </c>
      <c r="O161" s="18">
        <v>1.8439719348746569E-3</v>
      </c>
    </row>
    <row r="162" spans="1:15" ht="60" customHeight="1" x14ac:dyDescent="0.2">
      <c r="A162" s="14" t="s">
        <v>455</v>
      </c>
      <c r="B162" s="15" t="s">
        <v>456</v>
      </c>
      <c r="C162" s="14" t="s">
        <v>55</v>
      </c>
      <c r="D162" s="14" t="s">
        <v>457</v>
      </c>
      <c r="E162" s="15" t="s">
        <v>60</v>
      </c>
      <c r="F162" s="16">
        <v>37.74</v>
      </c>
      <c r="G162" s="17">
        <v>83.79</v>
      </c>
      <c r="H162" s="17">
        <v>3162.23</v>
      </c>
      <c r="I162" s="17">
        <f>'[1]BM 01'!K162</f>
        <v>0</v>
      </c>
      <c r="J162" s="17">
        <f>'[1]Memória 02'!E149</f>
        <v>0</v>
      </c>
      <c r="K162" s="17">
        <f t="shared" si="29"/>
        <v>0</v>
      </c>
      <c r="L162" s="17">
        <f t="shared" si="30"/>
        <v>0</v>
      </c>
      <c r="M162" s="17">
        <f t="shared" si="31"/>
        <v>0</v>
      </c>
      <c r="N162" s="17">
        <f t="shared" si="32"/>
        <v>0</v>
      </c>
      <c r="O162" s="18">
        <v>3.740282728958291E-3</v>
      </c>
    </row>
    <row r="163" spans="1:15" ht="60" customHeight="1" x14ac:dyDescent="0.2">
      <c r="A163" s="14" t="s">
        <v>458</v>
      </c>
      <c r="B163" s="15" t="s">
        <v>459</v>
      </c>
      <c r="C163" s="14" t="s">
        <v>55</v>
      </c>
      <c r="D163" s="14" t="s">
        <v>460</v>
      </c>
      <c r="E163" s="15" t="s">
        <v>60</v>
      </c>
      <c r="F163" s="16">
        <v>11.32</v>
      </c>
      <c r="G163" s="17">
        <v>43.66</v>
      </c>
      <c r="H163" s="17">
        <v>494.23</v>
      </c>
      <c r="I163" s="17">
        <f>'[1]BM 01'!K163</f>
        <v>0</v>
      </c>
      <c r="J163" s="17">
        <f>'[1]Memória 02'!E150</f>
        <v>0</v>
      </c>
      <c r="K163" s="17">
        <f t="shared" si="29"/>
        <v>0</v>
      </c>
      <c r="L163" s="17">
        <f t="shared" si="30"/>
        <v>0</v>
      </c>
      <c r="M163" s="17">
        <f t="shared" si="31"/>
        <v>0</v>
      </c>
      <c r="N163" s="17">
        <f t="shared" si="32"/>
        <v>0</v>
      </c>
      <c r="O163" s="18">
        <v>5.8457478840345464E-4</v>
      </c>
    </row>
    <row r="164" spans="1:15" ht="60" customHeight="1" x14ac:dyDescent="0.2">
      <c r="A164" s="14" t="s">
        <v>461</v>
      </c>
      <c r="B164" s="15" t="s">
        <v>462</v>
      </c>
      <c r="C164" s="14" t="s">
        <v>55</v>
      </c>
      <c r="D164" s="14" t="s">
        <v>463</v>
      </c>
      <c r="E164" s="15" t="s">
        <v>60</v>
      </c>
      <c r="F164" s="16">
        <v>88.09</v>
      </c>
      <c r="G164" s="17">
        <v>71.06</v>
      </c>
      <c r="H164" s="17">
        <v>6259.67</v>
      </c>
      <c r="I164" s="17">
        <f>'[1]BM 01'!K164</f>
        <v>0</v>
      </c>
      <c r="J164" s="17">
        <f>'[1]Memória 02'!E151</f>
        <v>0</v>
      </c>
      <c r="K164" s="17">
        <f t="shared" si="29"/>
        <v>0</v>
      </c>
      <c r="L164" s="17">
        <f t="shared" si="30"/>
        <v>0</v>
      </c>
      <c r="M164" s="17">
        <f t="shared" si="31"/>
        <v>0</v>
      </c>
      <c r="N164" s="17">
        <f t="shared" si="32"/>
        <v>0</v>
      </c>
      <c r="O164" s="18">
        <v>7.4039319056420144E-3</v>
      </c>
    </row>
    <row r="165" spans="1:15" ht="36" customHeight="1" x14ac:dyDescent="0.2">
      <c r="A165" s="14" t="s">
        <v>464</v>
      </c>
      <c r="B165" s="15" t="s">
        <v>465</v>
      </c>
      <c r="C165" s="14" t="s">
        <v>55</v>
      </c>
      <c r="D165" s="14" t="s">
        <v>466</v>
      </c>
      <c r="E165" s="15" t="s">
        <v>182</v>
      </c>
      <c r="F165" s="16">
        <v>1</v>
      </c>
      <c r="G165" s="17">
        <v>563.6</v>
      </c>
      <c r="H165" s="17">
        <v>563.6</v>
      </c>
      <c r="I165" s="17">
        <f>'[1]BM 01'!K165</f>
        <v>0</v>
      </c>
      <c r="J165" s="17">
        <f>'[1]Memória 02'!E152</f>
        <v>0</v>
      </c>
      <c r="K165" s="17">
        <f t="shared" si="29"/>
        <v>0</v>
      </c>
      <c r="L165" s="17">
        <f t="shared" si="30"/>
        <v>0</v>
      </c>
      <c r="M165" s="17">
        <f t="shared" si="31"/>
        <v>0</v>
      </c>
      <c r="N165" s="17">
        <f t="shared" si="32"/>
        <v>0</v>
      </c>
      <c r="O165" s="18">
        <v>6.6662556045603673E-4</v>
      </c>
    </row>
    <row r="166" spans="1:15" ht="36" customHeight="1" x14ac:dyDescent="0.2">
      <c r="A166" s="14" t="s">
        <v>467</v>
      </c>
      <c r="B166" s="15" t="s">
        <v>468</v>
      </c>
      <c r="C166" s="14" t="s">
        <v>55</v>
      </c>
      <c r="D166" s="14" t="s">
        <v>469</v>
      </c>
      <c r="E166" s="15" t="s">
        <v>182</v>
      </c>
      <c r="F166" s="16">
        <v>11</v>
      </c>
      <c r="G166" s="17">
        <v>33.67</v>
      </c>
      <c r="H166" s="17">
        <v>370.37</v>
      </c>
      <c r="I166" s="17">
        <f>'[1]BM 01'!K166</f>
        <v>0</v>
      </c>
      <c r="J166" s="17">
        <f>'[1]Memória 02'!E153</f>
        <v>0</v>
      </c>
      <c r="K166" s="17">
        <f t="shared" si="29"/>
        <v>0</v>
      </c>
      <c r="L166" s="17">
        <f t="shared" si="30"/>
        <v>0</v>
      </c>
      <c r="M166" s="17">
        <f t="shared" si="31"/>
        <v>0</v>
      </c>
      <c r="N166" s="17">
        <f t="shared" si="32"/>
        <v>0</v>
      </c>
      <c r="O166" s="18">
        <v>4.3807329458144483E-4</v>
      </c>
    </row>
    <row r="167" spans="1:15" ht="24" customHeight="1" x14ac:dyDescent="0.2">
      <c r="A167" s="14" t="s">
        <v>470</v>
      </c>
      <c r="B167" s="15" t="s">
        <v>471</v>
      </c>
      <c r="C167" s="14" t="s">
        <v>55</v>
      </c>
      <c r="D167" s="14" t="s">
        <v>472</v>
      </c>
      <c r="E167" s="15" t="s">
        <v>182</v>
      </c>
      <c r="F167" s="16">
        <v>7</v>
      </c>
      <c r="G167" s="17">
        <v>322.47000000000003</v>
      </c>
      <c r="H167" s="17">
        <v>2257.29</v>
      </c>
      <c r="I167" s="17">
        <f>'[1]BM 01'!K167</f>
        <v>0</v>
      </c>
      <c r="J167" s="17">
        <f>'[1]Memória 02'!E154</f>
        <v>0</v>
      </c>
      <c r="K167" s="17">
        <f t="shared" si="29"/>
        <v>0</v>
      </c>
      <c r="L167" s="17">
        <f t="shared" si="30"/>
        <v>0</v>
      </c>
      <c r="M167" s="17">
        <f t="shared" si="31"/>
        <v>0</v>
      </c>
      <c r="N167" s="17">
        <f t="shared" si="32"/>
        <v>0</v>
      </c>
      <c r="O167" s="18">
        <v>2.6699205311600553E-3</v>
      </c>
    </row>
    <row r="168" spans="1:15" ht="24" customHeight="1" x14ac:dyDescent="0.2">
      <c r="A168" s="9" t="s">
        <v>473</v>
      </c>
      <c r="B168" s="10"/>
      <c r="C168" s="9"/>
      <c r="D168" s="9" t="s">
        <v>474</v>
      </c>
      <c r="E168" s="9"/>
      <c r="F168" s="11"/>
      <c r="G168" s="9"/>
      <c r="H168" s="12">
        <v>16742.060000000001</v>
      </c>
      <c r="I168" s="17"/>
      <c r="J168" s="17"/>
      <c r="K168" s="17"/>
      <c r="L168" s="20">
        <f>L169+L176+L183</f>
        <v>0</v>
      </c>
      <c r="M168" s="20">
        <f t="shared" ref="M168:N168" si="34">M169+M176+M183</f>
        <v>0</v>
      </c>
      <c r="N168" s="20">
        <f t="shared" si="34"/>
        <v>0</v>
      </c>
      <c r="O168" s="13">
        <v>1.980249313464974E-2</v>
      </c>
    </row>
    <row r="169" spans="1:15" ht="24" customHeight="1" x14ac:dyDescent="0.2">
      <c r="A169" s="9" t="s">
        <v>475</v>
      </c>
      <c r="B169" s="10"/>
      <c r="C169" s="9"/>
      <c r="D169" s="9" t="s">
        <v>476</v>
      </c>
      <c r="E169" s="9"/>
      <c r="F169" s="11"/>
      <c r="G169" s="9"/>
      <c r="H169" s="12">
        <v>5831.12</v>
      </c>
      <c r="I169" s="17"/>
      <c r="J169" s="17"/>
      <c r="K169" s="17"/>
      <c r="L169" s="20">
        <f>SUM(L170:L175)</f>
        <v>0</v>
      </c>
      <c r="M169" s="20">
        <f t="shared" ref="M169:N169" si="35">SUM(M170:M175)</f>
        <v>0</v>
      </c>
      <c r="N169" s="20">
        <f t="shared" si="35"/>
        <v>0</v>
      </c>
      <c r="O169" s="13">
        <v>6.8970433606926982E-3</v>
      </c>
    </row>
    <row r="170" spans="1:15" ht="36" customHeight="1" x14ac:dyDescent="0.2">
      <c r="A170" s="14" t="s">
        <v>477</v>
      </c>
      <c r="B170" s="15" t="s">
        <v>478</v>
      </c>
      <c r="C170" s="14" t="s">
        <v>55</v>
      </c>
      <c r="D170" s="14" t="s">
        <v>479</v>
      </c>
      <c r="E170" s="15" t="s">
        <v>182</v>
      </c>
      <c r="F170" s="16">
        <v>2</v>
      </c>
      <c r="G170" s="17">
        <v>750.89</v>
      </c>
      <c r="H170" s="17">
        <v>1501.78</v>
      </c>
      <c r="I170" s="17">
        <f>'[1]BM 01'!K170</f>
        <v>0</v>
      </c>
      <c r="J170" s="17">
        <f>'[1]Memória 02'!E157</f>
        <v>0</v>
      </c>
      <c r="K170" s="17">
        <f t="shared" si="29"/>
        <v>0</v>
      </c>
      <c r="L170" s="17">
        <f t="shared" si="30"/>
        <v>0</v>
      </c>
      <c r="M170" s="17">
        <f t="shared" si="31"/>
        <v>0</v>
      </c>
      <c r="N170" s="17">
        <f t="shared" si="32"/>
        <v>0</v>
      </c>
      <c r="O170" s="18">
        <v>1.7763039996126096E-3</v>
      </c>
    </row>
    <row r="171" spans="1:15" ht="36" customHeight="1" x14ac:dyDescent="0.2">
      <c r="A171" s="14" t="s">
        <v>480</v>
      </c>
      <c r="B171" s="15" t="s">
        <v>481</v>
      </c>
      <c r="C171" s="14" t="s">
        <v>55</v>
      </c>
      <c r="D171" s="14" t="s">
        <v>482</v>
      </c>
      <c r="E171" s="15" t="s">
        <v>182</v>
      </c>
      <c r="F171" s="16">
        <v>2</v>
      </c>
      <c r="G171" s="17">
        <v>234.27</v>
      </c>
      <c r="H171" s="17">
        <v>468.54</v>
      </c>
      <c r="I171" s="17">
        <f>'[1]BM 01'!K171</f>
        <v>0</v>
      </c>
      <c r="J171" s="17">
        <f>'[1]Memória 02'!E158</f>
        <v>0</v>
      </c>
      <c r="K171" s="17">
        <f t="shared" si="29"/>
        <v>0</v>
      </c>
      <c r="L171" s="17">
        <f t="shared" si="30"/>
        <v>0</v>
      </c>
      <c r="M171" s="17">
        <f t="shared" si="31"/>
        <v>0</v>
      </c>
      <c r="N171" s="17">
        <f t="shared" si="32"/>
        <v>0</v>
      </c>
      <c r="O171" s="18">
        <v>5.5418868008529358E-4</v>
      </c>
    </row>
    <row r="172" spans="1:15" ht="60" customHeight="1" x14ac:dyDescent="0.2">
      <c r="A172" s="14" t="s">
        <v>483</v>
      </c>
      <c r="B172" s="15" t="s">
        <v>484</v>
      </c>
      <c r="C172" s="14" t="s">
        <v>55</v>
      </c>
      <c r="D172" s="14" t="s">
        <v>485</v>
      </c>
      <c r="E172" s="15" t="s">
        <v>182</v>
      </c>
      <c r="F172" s="16">
        <v>2</v>
      </c>
      <c r="G172" s="17">
        <v>786.39</v>
      </c>
      <c r="H172" s="17">
        <v>1572.78</v>
      </c>
      <c r="I172" s="17">
        <f>'[1]BM 01'!K172</f>
        <v>0</v>
      </c>
      <c r="J172" s="17">
        <f>'[1]Memória 02'!E159</f>
        <v>0</v>
      </c>
      <c r="K172" s="17">
        <f t="shared" si="29"/>
        <v>0</v>
      </c>
      <c r="L172" s="17">
        <f t="shared" si="30"/>
        <v>0</v>
      </c>
      <c r="M172" s="17">
        <f t="shared" si="31"/>
        <v>0</v>
      </c>
      <c r="N172" s="17">
        <f t="shared" si="32"/>
        <v>0</v>
      </c>
      <c r="O172" s="18">
        <v>1.8602827341626072E-3</v>
      </c>
    </row>
    <row r="173" spans="1:15" ht="36" customHeight="1" x14ac:dyDescent="0.2">
      <c r="A173" s="14" t="s">
        <v>486</v>
      </c>
      <c r="B173" s="15" t="s">
        <v>487</v>
      </c>
      <c r="C173" s="14" t="s">
        <v>55</v>
      </c>
      <c r="D173" s="14" t="s">
        <v>488</v>
      </c>
      <c r="E173" s="15" t="s">
        <v>182</v>
      </c>
      <c r="F173" s="16">
        <v>2</v>
      </c>
      <c r="G173" s="17">
        <v>74.459999999999994</v>
      </c>
      <c r="H173" s="17">
        <v>148.91999999999999</v>
      </c>
      <c r="I173" s="17">
        <f>'[1]BM 01'!K173</f>
        <v>0</v>
      </c>
      <c r="J173" s="17">
        <f>'[1]Memória 02'!E160</f>
        <v>0</v>
      </c>
      <c r="K173" s="17">
        <f t="shared" si="29"/>
        <v>0</v>
      </c>
      <c r="L173" s="17">
        <f t="shared" si="30"/>
        <v>0</v>
      </c>
      <c r="M173" s="17">
        <f t="shared" si="31"/>
        <v>0</v>
      </c>
      <c r="N173" s="17">
        <f t="shared" si="32"/>
        <v>0</v>
      </c>
      <c r="O173" s="18">
        <v>1.761424387209244E-4</v>
      </c>
    </row>
    <row r="174" spans="1:15" ht="24" customHeight="1" x14ac:dyDescent="0.2">
      <c r="A174" s="14" t="s">
        <v>489</v>
      </c>
      <c r="B174" s="15" t="s">
        <v>490</v>
      </c>
      <c r="C174" s="14" t="s">
        <v>55</v>
      </c>
      <c r="D174" s="14" t="s">
        <v>491</v>
      </c>
      <c r="E174" s="15" t="s">
        <v>182</v>
      </c>
      <c r="F174" s="16">
        <v>2</v>
      </c>
      <c r="G174" s="17">
        <v>29.9</v>
      </c>
      <c r="H174" s="17">
        <v>59.8</v>
      </c>
      <c r="I174" s="17">
        <f>'[1]BM 01'!K174</f>
        <v>0</v>
      </c>
      <c r="J174" s="17">
        <f>'[1]Memória 02'!E161</f>
        <v>0</v>
      </c>
      <c r="K174" s="17">
        <f t="shared" si="29"/>
        <v>0</v>
      </c>
      <c r="L174" s="17">
        <f t="shared" si="30"/>
        <v>0</v>
      </c>
      <c r="M174" s="17">
        <f t="shared" si="31"/>
        <v>0</v>
      </c>
      <c r="N174" s="17">
        <f t="shared" si="32"/>
        <v>0</v>
      </c>
      <c r="O174" s="18">
        <v>7.0731384874504958E-5</v>
      </c>
    </row>
    <row r="175" spans="1:15" ht="36" customHeight="1" x14ac:dyDescent="0.2">
      <c r="A175" s="14" t="s">
        <v>492</v>
      </c>
      <c r="B175" s="15" t="s">
        <v>493</v>
      </c>
      <c r="C175" s="14" t="s">
        <v>55</v>
      </c>
      <c r="D175" s="14" t="s">
        <v>494</v>
      </c>
      <c r="E175" s="15" t="s">
        <v>182</v>
      </c>
      <c r="F175" s="16">
        <v>6</v>
      </c>
      <c r="G175" s="17">
        <v>346.55</v>
      </c>
      <c r="H175" s="17">
        <v>2079.3000000000002</v>
      </c>
      <c r="I175" s="17">
        <f>'[1]BM 01'!K175</f>
        <v>0</v>
      </c>
      <c r="J175" s="17">
        <f>'[1]Memória 02'!E162</f>
        <v>0</v>
      </c>
      <c r="K175" s="17">
        <f t="shared" si="29"/>
        <v>0</v>
      </c>
      <c r="L175" s="17">
        <f t="shared" si="30"/>
        <v>0</v>
      </c>
      <c r="M175" s="17">
        <f t="shared" si="31"/>
        <v>0</v>
      </c>
      <c r="N175" s="17">
        <f t="shared" si="32"/>
        <v>0</v>
      </c>
      <c r="O175" s="18">
        <v>2.4593941232367586E-3</v>
      </c>
    </row>
    <row r="176" spans="1:15" ht="24" customHeight="1" x14ac:dyDescent="0.2">
      <c r="A176" s="9" t="s">
        <v>495</v>
      </c>
      <c r="B176" s="10"/>
      <c r="C176" s="9"/>
      <c r="D176" s="9" t="s">
        <v>496</v>
      </c>
      <c r="E176" s="9"/>
      <c r="F176" s="11"/>
      <c r="G176" s="9"/>
      <c r="H176" s="12">
        <v>2445.0300000000002</v>
      </c>
      <c r="I176" s="17"/>
      <c r="J176" s="17"/>
      <c r="K176" s="17"/>
      <c r="L176" s="20">
        <f>SUM(L177:L182)</f>
        <v>0</v>
      </c>
      <c r="M176" s="20">
        <f t="shared" ref="M176:N176" si="36">SUM(M177:M182)</f>
        <v>0</v>
      </c>
      <c r="N176" s="20">
        <f t="shared" si="36"/>
        <v>0</v>
      </c>
      <c r="O176" s="13">
        <v>2.8919792300954993E-3</v>
      </c>
    </row>
    <row r="177" spans="1:15" ht="24" customHeight="1" x14ac:dyDescent="0.2">
      <c r="A177" s="14" t="s">
        <v>497</v>
      </c>
      <c r="B177" s="15" t="s">
        <v>498</v>
      </c>
      <c r="C177" s="14" t="s">
        <v>55</v>
      </c>
      <c r="D177" s="14" t="s">
        <v>499</v>
      </c>
      <c r="E177" s="15" t="s">
        <v>182</v>
      </c>
      <c r="F177" s="16">
        <v>2</v>
      </c>
      <c r="G177" s="17">
        <v>542.37</v>
      </c>
      <c r="H177" s="17">
        <v>1084.74</v>
      </c>
      <c r="I177" s="17">
        <f>'[1]BM 01'!K177</f>
        <v>0</v>
      </c>
      <c r="J177" s="17">
        <f>'[1]Memória 02'!E164</f>
        <v>0</v>
      </c>
      <c r="K177" s="17">
        <f t="shared" si="29"/>
        <v>0</v>
      </c>
      <c r="L177" s="17">
        <f t="shared" si="30"/>
        <v>0</v>
      </c>
      <c r="M177" s="17">
        <f t="shared" si="31"/>
        <v>0</v>
      </c>
      <c r="N177" s="17">
        <f t="shared" si="32"/>
        <v>0</v>
      </c>
      <c r="O177" s="18">
        <v>1.2830294720530186E-3</v>
      </c>
    </row>
    <row r="178" spans="1:15" ht="36" customHeight="1" x14ac:dyDescent="0.2">
      <c r="A178" s="14" t="s">
        <v>500</v>
      </c>
      <c r="B178" s="15" t="s">
        <v>481</v>
      </c>
      <c r="C178" s="14" t="s">
        <v>55</v>
      </c>
      <c r="D178" s="14" t="s">
        <v>482</v>
      </c>
      <c r="E178" s="15" t="s">
        <v>182</v>
      </c>
      <c r="F178" s="16">
        <v>2</v>
      </c>
      <c r="G178" s="17">
        <v>234.27</v>
      </c>
      <c r="H178" s="17">
        <v>468.54</v>
      </c>
      <c r="I178" s="17">
        <f>'[1]BM 01'!K178</f>
        <v>0</v>
      </c>
      <c r="J178" s="17">
        <f>'[1]Memória 02'!E165</f>
        <v>0</v>
      </c>
      <c r="K178" s="17">
        <f t="shared" si="29"/>
        <v>0</v>
      </c>
      <c r="L178" s="17">
        <f t="shared" si="30"/>
        <v>0</v>
      </c>
      <c r="M178" s="17">
        <f t="shared" si="31"/>
        <v>0</v>
      </c>
      <c r="N178" s="17">
        <f t="shared" si="32"/>
        <v>0</v>
      </c>
      <c r="O178" s="18">
        <v>5.5418868008529358E-4</v>
      </c>
    </row>
    <row r="179" spans="1:15" ht="36" customHeight="1" x14ac:dyDescent="0.2">
      <c r="A179" s="14" t="s">
        <v>501</v>
      </c>
      <c r="B179" s="15" t="s">
        <v>502</v>
      </c>
      <c r="C179" s="14" t="s">
        <v>55</v>
      </c>
      <c r="D179" s="14" t="s">
        <v>503</v>
      </c>
      <c r="E179" s="15" t="s">
        <v>182</v>
      </c>
      <c r="F179" s="16">
        <v>3</v>
      </c>
      <c r="G179" s="17">
        <v>141.51</v>
      </c>
      <c r="H179" s="17">
        <v>424.53</v>
      </c>
      <c r="I179" s="17">
        <f>'[1]BM 01'!K179</f>
        <v>0</v>
      </c>
      <c r="J179" s="17">
        <f>'[1]Memória 02'!E166</f>
        <v>0</v>
      </c>
      <c r="K179" s="17">
        <f t="shared" si="29"/>
        <v>0</v>
      </c>
      <c r="L179" s="17">
        <f t="shared" si="30"/>
        <v>0</v>
      </c>
      <c r="M179" s="17">
        <f t="shared" si="31"/>
        <v>0</v>
      </c>
      <c r="N179" s="17">
        <f t="shared" si="32"/>
        <v>0</v>
      </c>
      <c r="O179" s="18">
        <v>5.0213369265507673E-4</v>
      </c>
    </row>
    <row r="180" spans="1:15" ht="36" customHeight="1" x14ac:dyDescent="0.2">
      <c r="A180" s="14" t="s">
        <v>504</v>
      </c>
      <c r="B180" s="15" t="s">
        <v>487</v>
      </c>
      <c r="C180" s="14" t="s">
        <v>55</v>
      </c>
      <c r="D180" s="14" t="s">
        <v>488</v>
      </c>
      <c r="E180" s="15" t="s">
        <v>182</v>
      </c>
      <c r="F180" s="16">
        <v>3</v>
      </c>
      <c r="G180" s="17">
        <v>74.459999999999994</v>
      </c>
      <c r="H180" s="17">
        <v>223.38</v>
      </c>
      <c r="I180" s="17">
        <f>'[1]BM 01'!K180</f>
        <v>0</v>
      </c>
      <c r="J180" s="17">
        <f>'[1]Memória 02'!E167</f>
        <v>0</v>
      </c>
      <c r="K180" s="17">
        <f t="shared" si="29"/>
        <v>0</v>
      </c>
      <c r="L180" s="17">
        <f t="shared" si="30"/>
        <v>0</v>
      </c>
      <c r="M180" s="17">
        <f t="shared" si="31"/>
        <v>0</v>
      </c>
      <c r="N180" s="17">
        <f t="shared" si="32"/>
        <v>0</v>
      </c>
      <c r="O180" s="18">
        <v>2.642136580813866E-4</v>
      </c>
    </row>
    <row r="181" spans="1:15" ht="24" customHeight="1" x14ac:dyDescent="0.2">
      <c r="A181" s="14" t="s">
        <v>505</v>
      </c>
      <c r="B181" s="15" t="s">
        <v>490</v>
      </c>
      <c r="C181" s="14" t="s">
        <v>55</v>
      </c>
      <c r="D181" s="14" t="s">
        <v>491</v>
      </c>
      <c r="E181" s="15" t="s">
        <v>182</v>
      </c>
      <c r="F181" s="16">
        <v>1</v>
      </c>
      <c r="G181" s="17">
        <v>29.9</v>
      </c>
      <c r="H181" s="17">
        <v>29.9</v>
      </c>
      <c r="I181" s="17">
        <f>'[1]BM 01'!K181</f>
        <v>0</v>
      </c>
      <c r="J181" s="17">
        <f>'[1]Memória 02'!E168</f>
        <v>0</v>
      </c>
      <c r="K181" s="17">
        <f t="shared" si="29"/>
        <v>0</v>
      </c>
      <c r="L181" s="17">
        <f t="shared" si="30"/>
        <v>0</v>
      </c>
      <c r="M181" s="17">
        <f t="shared" si="31"/>
        <v>0</v>
      </c>
      <c r="N181" s="17">
        <f t="shared" si="32"/>
        <v>0</v>
      </c>
      <c r="O181" s="18">
        <v>3.5365692437252479E-5</v>
      </c>
    </row>
    <row r="182" spans="1:15" ht="24" customHeight="1" x14ac:dyDescent="0.2">
      <c r="A182" s="14" t="s">
        <v>506</v>
      </c>
      <c r="B182" s="15" t="s">
        <v>507</v>
      </c>
      <c r="C182" s="14" t="s">
        <v>55</v>
      </c>
      <c r="D182" s="14" t="s">
        <v>508</v>
      </c>
      <c r="E182" s="15" t="s">
        <v>182</v>
      </c>
      <c r="F182" s="16">
        <v>2</v>
      </c>
      <c r="G182" s="17">
        <v>106.97</v>
      </c>
      <c r="H182" s="17">
        <v>213.94</v>
      </c>
      <c r="I182" s="17">
        <f>'[1]BM 01'!K182</f>
        <v>0</v>
      </c>
      <c r="J182" s="17">
        <f>'[1]Memória 02'!E169</f>
        <v>0</v>
      </c>
      <c r="K182" s="17">
        <f t="shared" si="29"/>
        <v>0</v>
      </c>
      <c r="L182" s="17">
        <f t="shared" si="30"/>
        <v>0</v>
      </c>
      <c r="M182" s="17">
        <f t="shared" si="31"/>
        <v>0</v>
      </c>
      <c r="N182" s="17">
        <f t="shared" si="32"/>
        <v>0</v>
      </c>
      <c r="O182" s="18">
        <v>2.5304803478347143E-4</v>
      </c>
    </row>
    <row r="183" spans="1:15" ht="24" customHeight="1" x14ac:dyDescent="0.2">
      <c r="A183" s="9" t="s">
        <v>509</v>
      </c>
      <c r="B183" s="10"/>
      <c r="C183" s="9"/>
      <c r="D183" s="9" t="s">
        <v>510</v>
      </c>
      <c r="E183" s="9"/>
      <c r="F183" s="11"/>
      <c r="G183" s="9"/>
      <c r="H183" s="12">
        <v>8465.91</v>
      </c>
      <c r="I183" s="17"/>
      <c r="J183" s="17"/>
      <c r="K183" s="17"/>
      <c r="L183" s="17">
        <f>SUM(L184:L193)</f>
        <v>0</v>
      </c>
      <c r="M183" s="17">
        <f t="shared" ref="M183:N183" si="37">SUM(M184:M193)</f>
        <v>0</v>
      </c>
      <c r="N183" s="17">
        <f t="shared" si="37"/>
        <v>0</v>
      </c>
      <c r="O183" s="13">
        <v>1.0013470543861543E-2</v>
      </c>
    </row>
    <row r="184" spans="1:15" ht="48" customHeight="1" x14ac:dyDescent="0.2">
      <c r="A184" s="14" t="s">
        <v>511</v>
      </c>
      <c r="B184" s="15" t="s">
        <v>512</v>
      </c>
      <c r="C184" s="14" t="s">
        <v>55</v>
      </c>
      <c r="D184" s="14" t="s">
        <v>513</v>
      </c>
      <c r="E184" s="15" t="s">
        <v>182</v>
      </c>
      <c r="F184" s="16">
        <v>3</v>
      </c>
      <c r="G184" s="17">
        <v>303.42</v>
      </c>
      <c r="H184" s="17">
        <v>910.26</v>
      </c>
      <c r="I184" s="17">
        <f>'[1]BM 01'!K184</f>
        <v>0</v>
      </c>
      <c r="J184" s="17">
        <f>'[1]Memória 02'!E171</f>
        <v>0</v>
      </c>
      <c r="K184" s="17">
        <f t="shared" si="29"/>
        <v>0</v>
      </c>
      <c r="L184" s="17">
        <f t="shared" si="30"/>
        <v>0</v>
      </c>
      <c r="M184" s="17">
        <f t="shared" si="31"/>
        <v>0</v>
      </c>
      <c r="N184" s="17">
        <f t="shared" si="32"/>
        <v>0</v>
      </c>
      <c r="O184" s="18">
        <v>1.076654688894095E-3</v>
      </c>
    </row>
    <row r="185" spans="1:15" ht="36" customHeight="1" x14ac:dyDescent="0.2">
      <c r="A185" s="14" t="s">
        <v>514</v>
      </c>
      <c r="B185" s="15" t="s">
        <v>481</v>
      </c>
      <c r="C185" s="14" t="s">
        <v>55</v>
      </c>
      <c r="D185" s="14" t="s">
        <v>482</v>
      </c>
      <c r="E185" s="15" t="s">
        <v>182</v>
      </c>
      <c r="F185" s="16">
        <v>3</v>
      </c>
      <c r="G185" s="17">
        <v>234.27</v>
      </c>
      <c r="H185" s="17">
        <v>702.81</v>
      </c>
      <c r="I185" s="17">
        <f>'[1]BM 01'!K185</f>
        <v>0</v>
      </c>
      <c r="J185" s="17">
        <f>'[1]Memória 02'!E172</f>
        <v>0</v>
      </c>
      <c r="K185" s="17">
        <f t="shared" si="29"/>
        <v>0</v>
      </c>
      <c r="L185" s="17">
        <f t="shared" si="30"/>
        <v>0</v>
      </c>
      <c r="M185" s="17">
        <f t="shared" si="31"/>
        <v>0</v>
      </c>
      <c r="N185" s="17">
        <f t="shared" si="32"/>
        <v>0</v>
      </c>
      <c r="O185" s="18">
        <v>8.3128302012794027E-4</v>
      </c>
    </row>
    <row r="186" spans="1:15" ht="60" customHeight="1" x14ac:dyDescent="0.2">
      <c r="A186" s="14" t="s">
        <v>515</v>
      </c>
      <c r="B186" s="15" t="s">
        <v>484</v>
      </c>
      <c r="C186" s="14" t="s">
        <v>55</v>
      </c>
      <c r="D186" s="14" t="s">
        <v>485</v>
      </c>
      <c r="E186" s="15" t="s">
        <v>182</v>
      </c>
      <c r="F186" s="16">
        <v>2</v>
      </c>
      <c r="G186" s="17">
        <v>786.39</v>
      </c>
      <c r="H186" s="17">
        <v>1572.78</v>
      </c>
      <c r="I186" s="17">
        <f>'[1]BM 01'!K186</f>
        <v>0</v>
      </c>
      <c r="J186" s="17">
        <f>'[1]Memória 02'!E173</f>
        <v>0</v>
      </c>
      <c r="K186" s="17">
        <f t="shared" si="29"/>
        <v>0</v>
      </c>
      <c r="L186" s="17">
        <f t="shared" si="30"/>
        <v>0</v>
      </c>
      <c r="M186" s="17">
        <f t="shared" si="31"/>
        <v>0</v>
      </c>
      <c r="N186" s="17">
        <f t="shared" si="32"/>
        <v>0</v>
      </c>
      <c r="O186" s="18">
        <v>1.8602827341626072E-3</v>
      </c>
    </row>
    <row r="187" spans="1:15" ht="36" customHeight="1" x14ac:dyDescent="0.2">
      <c r="A187" s="14" t="s">
        <v>516</v>
      </c>
      <c r="B187" s="15" t="s">
        <v>487</v>
      </c>
      <c r="C187" s="14" t="s">
        <v>55</v>
      </c>
      <c r="D187" s="14" t="s">
        <v>488</v>
      </c>
      <c r="E187" s="15" t="s">
        <v>182</v>
      </c>
      <c r="F187" s="16">
        <v>2</v>
      </c>
      <c r="G187" s="17">
        <v>74.459999999999994</v>
      </c>
      <c r="H187" s="17">
        <v>148.91999999999999</v>
      </c>
      <c r="I187" s="17">
        <f>'[1]BM 01'!K187</f>
        <v>0</v>
      </c>
      <c r="J187" s="17">
        <f>'[1]Memória 02'!E174</f>
        <v>0</v>
      </c>
      <c r="K187" s="17">
        <f t="shared" si="29"/>
        <v>0</v>
      </c>
      <c r="L187" s="17">
        <f t="shared" si="30"/>
        <v>0</v>
      </c>
      <c r="M187" s="17">
        <f t="shared" si="31"/>
        <v>0</v>
      </c>
      <c r="N187" s="17">
        <f t="shared" si="32"/>
        <v>0</v>
      </c>
      <c r="O187" s="18">
        <v>1.761424387209244E-4</v>
      </c>
    </row>
    <row r="188" spans="1:15" ht="36" customHeight="1" x14ac:dyDescent="0.2">
      <c r="A188" s="14" t="s">
        <v>517</v>
      </c>
      <c r="B188" s="15" t="s">
        <v>518</v>
      </c>
      <c r="C188" s="14" t="s">
        <v>55</v>
      </c>
      <c r="D188" s="14" t="s">
        <v>519</v>
      </c>
      <c r="E188" s="15" t="s">
        <v>182</v>
      </c>
      <c r="F188" s="16">
        <v>5</v>
      </c>
      <c r="G188" s="17">
        <v>127.57</v>
      </c>
      <c r="H188" s="17">
        <v>637.85</v>
      </c>
      <c r="I188" s="17">
        <f>'[1]BM 01'!K188</f>
        <v>0</v>
      </c>
      <c r="J188" s="17">
        <f>'[1]Memória 02'!E175</f>
        <v>0</v>
      </c>
      <c r="K188" s="17">
        <f t="shared" si="29"/>
        <v>0</v>
      </c>
      <c r="L188" s="17">
        <f t="shared" si="30"/>
        <v>0</v>
      </c>
      <c r="M188" s="17">
        <f t="shared" si="31"/>
        <v>0</v>
      </c>
      <c r="N188" s="17">
        <f t="shared" si="32"/>
        <v>0</v>
      </c>
      <c r="O188" s="18">
        <v>7.5444839201008337E-4</v>
      </c>
    </row>
    <row r="189" spans="1:15" ht="24" customHeight="1" x14ac:dyDescent="0.2">
      <c r="A189" s="14" t="s">
        <v>520</v>
      </c>
      <c r="B189" s="15" t="s">
        <v>490</v>
      </c>
      <c r="C189" s="14" t="s">
        <v>55</v>
      </c>
      <c r="D189" s="14" t="s">
        <v>491</v>
      </c>
      <c r="E189" s="15" t="s">
        <v>182</v>
      </c>
      <c r="F189" s="16">
        <v>2</v>
      </c>
      <c r="G189" s="17">
        <v>29.9</v>
      </c>
      <c r="H189" s="17">
        <v>59.8</v>
      </c>
      <c r="I189" s="17">
        <f>'[1]BM 01'!K189</f>
        <v>0</v>
      </c>
      <c r="J189" s="17">
        <f>'[1]Memória 02'!E176</f>
        <v>0</v>
      </c>
      <c r="K189" s="17">
        <f t="shared" si="29"/>
        <v>0</v>
      </c>
      <c r="L189" s="17">
        <f t="shared" si="30"/>
        <v>0</v>
      </c>
      <c r="M189" s="17">
        <f t="shared" si="31"/>
        <v>0</v>
      </c>
      <c r="N189" s="17">
        <f t="shared" si="32"/>
        <v>0</v>
      </c>
      <c r="O189" s="18">
        <v>7.0731384874504958E-5</v>
      </c>
    </row>
    <row r="190" spans="1:15" ht="24" customHeight="1" x14ac:dyDescent="0.2">
      <c r="A190" s="14" t="s">
        <v>521</v>
      </c>
      <c r="B190" s="15" t="s">
        <v>507</v>
      </c>
      <c r="C190" s="14" t="s">
        <v>55</v>
      </c>
      <c r="D190" s="14" t="s">
        <v>508</v>
      </c>
      <c r="E190" s="15" t="s">
        <v>182</v>
      </c>
      <c r="F190" s="16">
        <v>4</v>
      </c>
      <c r="G190" s="17">
        <v>106.97</v>
      </c>
      <c r="H190" s="17">
        <v>427.88</v>
      </c>
      <c r="I190" s="17">
        <f>'[1]BM 01'!K190</f>
        <v>0</v>
      </c>
      <c r="J190" s="17">
        <f>'[1]Memória 02'!E177</f>
        <v>0</v>
      </c>
      <c r="K190" s="17">
        <f t="shared" si="29"/>
        <v>0</v>
      </c>
      <c r="L190" s="17">
        <f t="shared" si="30"/>
        <v>0</v>
      </c>
      <c r="M190" s="17">
        <f t="shared" si="31"/>
        <v>0</v>
      </c>
      <c r="N190" s="17">
        <f t="shared" si="32"/>
        <v>0</v>
      </c>
      <c r="O190" s="18">
        <v>5.0609606956694285E-4</v>
      </c>
    </row>
    <row r="191" spans="1:15" ht="36" customHeight="1" x14ac:dyDescent="0.2">
      <c r="A191" s="14" t="s">
        <v>522</v>
      </c>
      <c r="B191" s="15" t="s">
        <v>478</v>
      </c>
      <c r="C191" s="14" t="s">
        <v>55</v>
      </c>
      <c r="D191" s="14" t="s">
        <v>479</v>
      </c>
      <c r="E191" s="15" t="s">
        <v>182</v>
      </c>
      <c r="F191" s="16">
        <v>2</v>
      </c>
      <c r="G191" s="17">
        <v>750.89</v>
      </c>
      <c r="H191" s="17">
        <v>1501.78</v>
      </c>
      <c r="I191" s="17">
        <f>'[1]BM 01'!K191</f>
        <v>0</v>
      </c>
      <c r="J191" s="17">
        <f>'[1]Memória 02'!E178</f>
        <v>0</v>
      </c>
      <c r="K191" s="17">
        <f t="shared" si="29"/>
        <v>0</v>
      </c>
      <c r="L191" s="17">
        <f t="shared" si="30"/>
        <v>0</v>
      </c>
      <c r="M191" s="17">
        <f t="shared" si="31"/>
        <v>0</v>
      </c>
      <c r="N191" s="17">
        <f t="shared" si="32"/>
        <v>0</v>
      </c>
      <c r="O191" s="18">
        <v>1.7763039996126096E-3</v>
      </c>
    </row>
    <row r="192" spans="1:15" ht="36" customHeight="1" x14ac:dyDescent="0.2">
      <c r="A192" s="14" t="s">
        <v>523</v>
      </c>
      <c r="B192" s="15" t="s">
        <v>502</v>
      </c>
      <c r="C192" s="14" t="s">
        <v>55</v>
      </c>
      <c r="D192" s="14" t="s">
        <v>503</v>
      </c>
      <c r="E192" s="15" t="s">
        <v>182</v>
      </c>
      <c r="F192" s="16">
        <v>3</v>
      </c>
      <c r="G192" s="17">
        <v>141.51</v>
      </c>
      <c r="H192" s="17">
        <v>424.53</v>
      </c>
      <c r="I192" s="17">
        <f>'[1]BM 01'!K192</f>
        <v>0</v>
      </c>
      <c r="J192" s="17">
        <f>'[1]Memória 02'!E179</f>
        <v>0</v>
      </c>
      <c r="K192" s="17">
        <f t="shared" si="29"/>
        <v>0</v>
      </c>
      <c r="L192" s="17">
        <f t="shared" si="30"/>
        <v>0</v>
      </c>
      <c r="M192" s="17">
        <f t="shared" si="31"/>
        <v>0</v>
      </c>
      <c r="N192" s="17">
        <f t="shared" si="32"/>
        <v>0</v>
      </c>
      <c r="O192" s="18">
        <v>5.0213369265507673E-4</v>
      </c>
    </row>
    <row r="193" spans="1:15" ht="25.5" x14ac:dyDescent="0.2">
      <c r="A193" s="14" t="s">
        <v>524</v>
      </c>
      <c r="B193" s="15" t="s">
        <v>493</v>
      </c>
      <c r="C193" s="14" t="s">
        <v>55</v>
      </c>
      <c r="D193" s="14" t="s">
        <v>494</v>
      </c>
      <c r="E193" s="15" t="s">
        <v>182</v>
      </c>
      <c r="F193" s="16">
        <v>6</v>
      </c>
      <c r="G193" s="17">
        <v>346.55</v>
      </c>
      <c r="H193" s="17">
        <v>2079.3000000000002</v>
      </c>
      <c r="I193" s="17">
        <f>'[1]BM 01'!K193</f>
        <v>0</v>
      </c>
      <c r="J193" s="17">
        <f>'[1]Memória 02'!E180</f>
        <v>0</v>
      </c>
      <c r="K193" s="17">
        <f t="shared" si="29"/>
        <v>0</v>
      </c>
      <c r="L193" s="17">
        <f t="shared" si="30"/>
        <v>0</v>
      </c>
      <c r="M193" s="17">
        <f t="shared" si="31"/>
        <v>0</v>
      </c>
      <c r="N193" s="17">
        <f t="shared" si="32"/>
        <v>0</v>
      </c>
      <c r="O193" s="18">
        <v>2.4593941232367586E-3</v>
      </c>
    </row>
    <row r="194" spans="1:15" ht="24" customHeight="1" x14ac:dyDescent="0.2">
      <c r="A194" s="9" t="s">
        <v>525</v>
      </c>
      <c r="B194" s="10"/>
      <c r="C194" s="9"/>
      <c r="D194" s="9" t="s">
        <v>526</v>
      </c>
      <c r="E194" s="9"/>
      <c r="F194" s="11"/>
      <c r="G194" s="9"/>
      <c r="H194" s="12">
        <v>12216.75</v>
      </c>
      <c r="I194" s="17"/>
      <c r="J194" s="17"/>
      <c r="K194" s="17"/>
      <c r="L194" s="20">
        <f>SUM(L195:L199)</f>
        <v>0</v>
      </c>
      <c r="M194" s="20">
        <f t="shared" ref="M194:N194" si="38">SUM(M195:M199)</f>
        <v>0</v>
      </c>
      <c r="N194" s="20">
        <f t="shared" si="38"/>
        <v>0</v>
      </c>
      <c r="O194" s="13">
        <v>1.4449960638220877E-2</v>
      </c>
    </row>
    <row r="195" spans="1:15" ht="24" customHeight="1" x14ac:dyDescent="0.2">
      <c r="A195" s="14" t="s">
        <v>527</v>
      </c>
      <c r="B195" s="15" t="s">
        <v>528</v>
      </c>
      <c r="C195" s="14" t="s">
        <v>50</v>
      </c>
      <c r="D195" s="14" t="s">
        <v>529</v>
      </c>
      <c r="E195" s="15" t="s">
        <v>52</v>
      </c>
      <c r="F195" s="16">
        <v>14.05</v>
      </c>
      <c r="G195" s="17">
        <v>394.18</v>
      </c>
      <c r="H195" s="17">
        <v>5538.22</v>
      </c>
      <c r="I195" s="17">
        <f>'[1]BM 01'!K195</f>
        <v>0</v>
      </c>
      <c r="J195" s="17">
        <f>'[1]Memória 02'!E182</f>
        <v>0</v>
      </c>
      <c r="K195" s="17">
        <f t="shared" si="29"/>
        <v>0</v>
      </c>
      <c r="L195" s="17">
        <f t="shared" si="30"/>
        <v>0</v>
      </c>
      <c r="M195" s="17">
        <f t="shared" si="31"/>
        <v>0</v>
      </c>
      <c r="N195" s="17">
        <f t="shared" si="32"/>
        <v>0</v>
      </c>
      <c r="O195" s="18">
        <v>6.5506015106970043E-3</v>
      </c>
    </row>
    <row r="196" spans="1:15" ht="48" customHeight="1" x14ac:dyDescent="0.2">
      <c r="A196" s="14" t="s">
        <v>530</v>
      </c>
      <c r="B196" s="15" t="s">
        <v>531</v>
      </c>
      <c r="C196" s="14" t="s">
        <v>55</v>
      </c>
      <c r="D196" s="14" t="s">
        <v>532</v>
      </c>
      <c r="E196" s="15" t="s">
        <v>182</v>
      </c>
      <c r="F196" s="16">
        <v>3</v>
      </c>
      <c r="G196" s="17">
        <v>881.09</v>
      </c>
      <c r="H196" s="17">
        <v>2643.27</v>
      </c>
      <c r="I196" s="17">
        <f>'[1]BM 01'!K196</f>
        <v>0</v>
      </c>
      <c r="J196" s="17">
        <f>'[1]Memória 02'!E183</f>
        <v>0</v>
      </c>
      <c r="K196" s="17">
        <f t="shared" si="29"/>
        <v>0</v>
      </c>
      <c r="L196" s="17">
        <f t="shared" si="30"/>
        <v>0</v>
      </c>
      <c r="M196" s="17">
        <f t="shared" si="31"/>
        <v>0</v>
      </c>
      <c r="N196" s="17">
        <f t="shared" si="32"/>
        <v>0</v>
      </c>
      <c r="O196" s="18">
        <v>3.1264573193517178E-3</v>
      </c>
    </row>
    <row r="197" spans="1:15" ht="48" customHeight="1" x14ac:dyDescent="0.2">
      <c r="A197" s="14" t="s">
        <v>533</v>
      </c>
      <c r="B197" s="15" t="s">
        <v>531</v>
      </c>
      <c r="C197" s="14" t="s">
        <v>55</v>
      </c>
      <c r="D197" s="14" t="s">
        <v>532</v>
      </c>
      <c r="E197" s="15" t="s">
        <v>182</v>
      </c>
      <c r="F197" s="16">
        <v>4</v>
      </c>
      <c r="G197" s="17">
        <v>881.09</v>
      </c>
      <c r="H197" s="17">
        <v>3524.36</v>
      </c>
      <c r="I197" s="17">
        <f>'[1]BM 01'!K197</f>
        <v>0</v>
      </c>
      <c r="J197" s="17">
        <f>'[1]Memória 02'!E184</f>
        <v>0</v>
      </c>
      <c r="K197" s="17">
        <f t="shared" si="29"/>
        <v>0</v>
      </c>
      <c r="L197" s="17">
        <f t="shared" si="30"/>
        <v>0</v>
      </c>
      <c r="M197" s="17">
        <f t="shared" si="31"/>
        <v>0</v>
      </c>
      <c r="N197" s="17">
        <f t="shared" si="32"/>
        <v>0</v>
      </c>
      <c r="O197" s="18">
        <v>4.1686097591356235E-3</v>
      </c>
    </row>
    <row r="198" spans="1:15" ht="24" customHeight="1" x14ac:dyDescent="0.2">
      <c r="A198" s="14" t="s">
        <v>534</v>
      </c>
      <c r="B198" s="15" t="s">
        <v>535</v>
      </c>
      <c r="C198" s="14" t="s">
        <v>55</v>
      </c>
      <c r="D198" s="14" t="s">
        <v>536</v>
      </c>
      <c r="E198" s="15" t="s">
        <v>182</v>
      </c>
      <c r="F198" s="16">
        <v>3</v>
      </c>
      <c r="G198" s="17">
        <v>54.14</v>
      </c>
      <c r="H198" s="17">
        <v>162.41999999999999</v>
      </c>
      <c r="I198" s="17">
        <f>'[1]BM 01'!K198</f>
        <v>0</v>
      </c>
      <c r="J198" s="17">
        <f>'[1]Memória 02'!E185</f>
        <v>0</v>
      </c>
      <c r="K198" s="17">
        <f t="shared" si="29"/>
        <v>0</v>
      </c>
      <c r="L198" s="17">
        <f t="shared" si="30"/>
        <v>0</v>
      </c>
      <c r="M198" s="17">
        <f t="shared" si="31"/>
        <v>0</v>
      </c>
      <c r="N198" s="17">
        <f t="shared" si="32"/>
        <v>0</v>
      </c>
      <c r="O198" s="18">
        <v>1.9211022627620562E-4</v>
      </c>
    </row>
    <row r="199" spans="1:15" ht="36" customHeight="1" x14ac:dyDescent="0.2">
      <c r="A199" s="14" t="s">
        <v>537</v>
      </c>
      <c r="B199" s="15" t="s">
        <v>538</v>
      </c>
      <c r="C199" s="14" t="s">
        <v>55</v>
      </c>
      <c r="D199" s="14" t="s">
        <v>539</v>
      </c>
      <c r="E199" s="15" t="s">
        <v>182</v>
      </c>
      <c r="F199" s="16">
        <v>4</v>
      </c>
      <c r="G199" s="17">
        <v>87.12</v>
      </c>
      <c r="H199" s="17">
        <v>348.48</v>
      </c>
      <c r="I199" s="17">
        <f>'[1]BM 01'!K199</f>
        <v>0</v>
      </c>
      <c r="J199" s="17">
        <f>'[1]Memória 02'!E186</f>
        <v>0</v>
      </c>
      <c r="K199" s="17">
        <f t="shared" si="29"/>
        <v>0</v>
      </c>
      <c r="L199" s="17">
        <f t="shared" si="30"/>
        <v>0</v>
      </c>
      <c r="M199" s="17">
        <f t="shared" si="31"/>
        <v>0</v>
      </c>
      <c r="N199" s="17">
        <f t="shared" si="32"/>
        <v>0</v>
      </c>
      <c r="O199" s="18">
        <v>4.1218182276032587E-4</v>
      </c>
    </row>
    <row r="200" spans="1:15" x14ac:dyDescent="0.2">
      <c r="A200" s="87" t="s">
        <v>540</v>
      </c>
      <c r="B200" s="87"/>
      <c r="C200" s="87"/>
      <c r="D200" s="87"/>
      <c r="E200" s="87"/>
      <c r="F200" s="87"/>
      <c r="G200" s="87"/>
      <c r="H200" s="22">
        <f>H194+H168+H160+H148+H111+H104+H100+H89+H79+H76+H71+H63+H56+H38+H26+H23+H18</f>
        <v>845452.13000000012</v>
      </c>
      <c r="I200" s="21"/>
      <c r="J200" s="21"/>
      <c r="K200" s="21"/>
      <c r="L200" s="22">
        <f>L194+L168+L160+L148+L111+L104+L100+L89+L79+L76+L71+L63+L56+L38+L26+L23+L18</f>
        <v>114585.33</v>
      </c>
      <c r="M200" s="22">
        <f t="shared" ref="M200:N200" si="39">M194+M168+M160+M148+M111+M104+M100+M89+M79+M76+M71+M63+M56+M38+M26+M23+M18</f>
        <v>130352.03</v>
      </c>
      <c r="N200" s="22">
        <f t="shared" si="39"/>
        <v>244937.36</v>
      </c>
      <c r="O200" s="21"/>
    </row>
    <row r="201" spans="1:15" ht="60" customHeight="1" x14ac:dyDescent="0.2">
      <c r="A201" s="23"/>
      <c r="B201" s="23"/>
      <c r="C201" s="23"/>
      <c r="D201" s="23"/>
      <c r="E201" s="23"/>
      <c r="F201" s="23"/>
      <c r="G201" s="23"/>
      <c r="H201" s="23"/>
      <c r="I201" s="23"/>
      <c r="J201" s="23"/>
      <c r="K201" s="23"/>
      <c r="L201" s="23"/>
      <c r="M201" s="23"/>
      <c r="N201" s="23"/>
      <c r="O201" s="23"/>
    </row>
    <row r="202" spans="1:15" ht="70.150000000000006" customHeight="1" x14ac:dyDescent="0.2">
      <c r="A202" s="88"/>
      <c r="B202" s="88"/>
      <c r="C202" s="88"/>
      <c r="D202" s="88"/>
      <c r="E202" s="88"/>
      <c r="F202" s="88"/>
      <c r="G202" s="88"/>
      <c r="H202" s="88"/>
      <c r="I202" s="88"/>
      <c r="J202" s="88"/>
      <c r="K202" s="88"/>
      <c r="L202" s="88"/>
      <c r="M202" s="88"/>
      <c r="N202" s="88"/>
      <c r="O202" s="88"/>
    </row>
  </sheetData>
  <mergeCells count="45">
    <mergeCell ref="A2:O2"/>
    <mergeCell ref="A3:O3"/>
    <mergeCell ref="A4:O4"/>
    <mergeCell ref="A5:C5"/>
    <mergeCell ref="E5:G5"/>
    <mergeCell ref="H5:K5"/>
    <mergeCell ref="M5:O5"/>
    <mergeCell ref="A6:C6"/>
    <mergeCell ref="E6:G6"/>
    <mergeCell ref="H6:K6"/>
    <mergeCell ref="M6:O6"/>
    <mergeCell ref="A7:C7"/>
    <mergeCell ref="E7:K7"/>
    <mergeCell ref="M7:O7"/>
    <mergeCell ref="A8:C8"/>
    <mergeCell ref="E8:K8"/>
    <mergeCell ref="M8:O8"/>
    <mergeCell ref="A9:D9"/>
    <mergeCell ref="E9:L9"/>
    <mergeCell ref="M9:O9"/>
    <mergeCell ref="N14:O14"/>
    <mergeCell ref="A10:D10"/>
    <mergeCell ref="E10:L10"/>
    <mergeCell ref="M10:O10"/>
    <mergeCell ref="A11:O11"/>
    <mergeCell ref="A12:O12"/>
    <mergeCell ref="E13:H13"/>
    <mergeCell ref="K13:M13"/>
    <mergeCell ref="N13:O13"/>
    <mergeCell ref="A14:B14"/>
    <mergeCell ref="C14:D14"/>
    <mergeCell ref="E14:H14"/>
    <mergeCell ref="I14:J14"/>
    <mergeCell ref="K14:M14"/>
    <mergeCell ref="A200:G200"/>
    <mergeCell ref="A202:O202"/>
    <mergeCell ref="A15:O15"/>
    <mergeCell ref="A16:A17"/>
    <mergeCell ref="B16:B17"/>
    <mergeCell ref="C16:C17"/>
    <mergeCell ref="D16:D17"/>
    <mergeCell ref="E16:E17"/>
    <mergeCell ref="F16:H16"/>
    <mergeCell ref="I16:K16"/>
    <mergeCell ref="L16:N16"/>
  </mergeCells>
  <pageMargins left="0.25" right="0.25" top="0.75" bottom="0.75" header="0.3" footer="0.3"/>
  <pageSetup paperSize="9" scale="65"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B2432-A85C-4526-BF48-8CAEA4773201}">
  <sheetPr>
    <pageSetUpPr fitToPage="1"/>
  </sheetPr>
  <dimension ref="A1:L189"/>
  <sheetViews>
    <sheetView view="pageBreakPreview" topLeftCell="A30" zoomScale="80" zoomScaleNormal="80" zoomScaleSheetLayoutView="80" workbookViewId="0">
      <selection activeCell="B33" sqref="B33"/>
    </sheetView>
  </sheetViews>
  <sheetFormatPr defaultColWidth="10" defaultRowHeight="14.25" x14ac:dyDescent="0.2"/>
  <cols>
    <col min="1" max="1" width="6.5703125" style="1" customWidth="1"/>
    <col min="2" max="2" width="68.5703125" style="1" bestFit="1" customWidth="1"/>
    <col min="3" max="3" width="5.140625" style="1" bestFit="1" customWidth="1"/>
    <col min="4" max="4" width="89.7109375" style="1" customWidth="1"/>
    <col min="5" max="16384" width="10" style="1"/>
  </cols>
  <sheetData>
    <row r="1" spans="1:12" x14ac:dyDescent="0.2">
      <c r="A1" s="91" t="s">
        <v>556</v>
      </c>
      <c r="B1" s="91"/>
      <c r="C1" s="91"/>
      <c r="D1" s="91"/>
    </row>
    <row r="2" spans="1:12" x14ac:dyDescent="0.2">
      <c r="A2" s="91"/>
      <c r="B2" s="91"/>
      <c r="C2" s="91"/>
      <c r="D2" s="91"/>
    </row>
    <row r="3" spans="1:12" ht="14.25" customHeight="1" x14ac:dyDescent="0.2">
      <c r="A3" s="90" t="s">
        <v>30</v>
      </c>
      <c r="B3" s="90" t="s">
        <v>33</v>
      </c>
      <c r="C3" s="90" t="s">
        <v>34</v>
      </c>
      <c r="D3" s="90" t="s">
        <v>542</v>
      </c>
      <c r="E3" s="26"/>
      <c r="F3" s="26"/>
      <c r="G3" s="26"/>
      <c r="H3" s="26"/>
      <c r="I3" s="26"/>
      <c r="J3" s="26"/>
      <c r="K3" s="26"/>
      <c r="L3" s="26"/>
    </row>
    <row r="4" spans="1:12" x14ac:dyDescent="0.2">
      <c r="A4" s="90"/>
      <c r="B4" s="90"/>
      <c r="C4" s="90"/>
      <c r="D4" s="90"/>
      <c r="E4" s="26"/>
      <c r="F4" s="26"/>
      <c r="G4" s="26"/>
      <c r="H4" s="26"/>
      <c r="I4" s="26"/>
      <c r="J4" s="26"/>
      <c r="K4" s="26"/>
      <c r="L4" s="26"/>
    </row>
    <row r="5" spans="1:12" ht="24" customHeight="1" x14ac:dyDescent="0.2">
      <c r="A5" s="9" t="s">
        <v>46</v>
      </c>
      <c r="B5" s="9" t="s">
        <v>47</v>
      </c>
      <c r="C5" s="9"/>
      <c r="D5" s="27"/>
    </row>
    <row r="6" spans="1:12" ht="24" customHeight="1" x14ac:dyDescent="0.2">
      <c r="A6" s="14" t="s">
        <v>48</v>
      </c>
      <c r="B6" s="14" t="s">
        <v>51</v>
      </c>
      <c r="C6" s="15" t="s">
        <v>52</v>
      </c>
      <c r="D6" s="27"/>
    </row>
    <row r="7" spans="1:12" ht="36" customHeight="1" x14ac:dyDescent="0.2">
      <c r="A7" s="14" t="s">
        <v>53</v>
      </c>
      <c r="B7" s="14" t="s">
        <v>56</v>
      </c>
      <c r="C7" s="15" t="s">
        <v>52</v>
      </c>
      <c r="D7" s="27"/>
    </row>
    <row r="8" spans="1:12" ht="38.25" x14ac:dyDescent="0.2">
      <c r="A8" s="14" t="s">
        <v>57</v>
      </c>
      <c r="B8" s="14" t="s">
        <v>59</v>
      </c>
      <c r="C8" s="15" t="s">
        <v>60</v>
      </c>
      <c r="D8" s="27"/>
    </row>
    <row r="9" spans="1:12" ht="25.5" x14ac:dyDescent="0.2">
      <c r="A9" s="14" t="s">
        <v>61</v>
      </c>
      <c r="B9" s="14" t="s">
        <v>63</v>
      </c>
      <c r="C9" s="15" t="s">
        <v>64</v>
      </c>
      <c r="D9" s="27"/>
      <c r="F9" s="1">
        <f>11.9*17.76+13*14.17+3.7*6.6</f>
        <v>419.97400000000005</v>
      </c>
      <c r="G9" s="1">
        <f>419.98*0.53</f>
        <v>222.58940000000001</v>
      </c>
    </row>
    <row r="10" spans="1:12" ht="24" customHeight="1" x14ac:dyDescent="0.2">
      <c r="A10" s="9" t="s">
        <v>65</v>
      </c>
      <c r="B10" s="9" t="s">
        <v>66</v>
      </c>
      <c r="C10" s="9"/>
      <c r="D10" s="27"/>
    </row>
    <row r="11" spans="1:12" ht="24" customHeight="1" x14ac:dyDescent="0.2">
      <c r="A11" s="14" t="s">
        <v>67</v>
      </c>
      <c r="B11" s="14" t="s">
        <v>69</v>
      </c>
      <c r="C11" s="15" t="s">
        <v>64</v>
      </c>
      <c r="D11" s="27"/>
    </row>
    <row r="12" spans="1:12" ht="24" customHeight="1" x14ac:dyDescent="0.2">
      <c r="A12" s="14" t="s">
        <v>70</v>
      </c>
      <c r="B12" s="14" t="s">
        <v>72</v>
      </c>
      <c r="C12" s="15" t="s">
        <v>64</v>
      </c>
      <c r="D12" s="27"/>
      <c r="F12" s="1">
        <f>52.16/60</f>
        <v>0.86933333333333329</v>
      </c>
    </row>
    <row r="13" spans="1:12" ht="24" customHeight="1" x14ac:dyDescent="0.2">
      <c r="A13" s="9" t="s">
        <v>73</v>
      </c>
      <c r="B13" s="9" t="s">
        <v>74</v>
      </c>
      <c r="C13" s="9"/>
      <c r="D13" s="27"/>
    </row>
    <row r="14" spans="1:12" ht="24" customHeight="1" x14ac:dyDescent="0.2">
      <c r="A14" s="9" t="s">
        <v>75</v>
      </c>
      <c r="B14" s="9" t="s">
        <v>76</v>
      </c>
      <c r="C14" s="9"/>
      <c r="D14" s="27"/>
    </row>
    <row r="15" spans="1:12" ht="24" customHeight="1" x14ac:dyDescent="0.2">
      <c r="A15" s="14" t="s">
        <v>77</v>
      </c>
      <c r="B15" s="14" t="s">
        <v>79</v>
      </c>
      <c r="C15" s="15" t="s">
        <v>64</v>
      </c>
      <c r="D15" s="27"/>
    </row>
    <row r="16" spans="1:12" ht="36" customHeight="1" x14ac:dyDescent="0.2">
      <c r="A16" s="14" t="s">
        <v>80</v>
      </c>
      <c r="B16" s="14" t="s">
        <v>82</v>
      </c>
      <c r="C16" s="15" t="s">
        <v>52</v>
      </c>
      <c r="D16" s="27"/>
    </row>
    <row r="17" spans="1:5" ht="24" customHeight="1" x14ac:dyDescent="0.2">
      <c r="A17" s="14" t="s">
        <v>83</v>
      </c>
      <c r="B17" s="14" t="s">
        <v>85</v>
      </c>
      <c r="C17" s="15" t="s">
        <v>86</v>
      </c>
      <c r="D17" s="27"/>
    </row>
    <row r="18" spans="1:5" ht="24" customHeight="1" x14ac:dyDescent="0.2">
      <c r="A18" s="14" t="s">
        <v>87</v>
      </c>
      <c r="B18" s="14" t="s">
        <v>89</v>
      </c>
      <c r="C18" s="15" t="s">
        <v>86</v>
      </c>
      <c r="D18" s="27"/>
    </row>
    <row r="19" spans="1:5" ht="36" customHeight="1" x14ac:dyDescent="0.2">
      <c r="A19" s="14" t="s">
        <v>90</v>
      </c>
      <c r="B19" s="14" t="s">
        <v>92</v>
      </c>
      <c r="C19" s="15" t="s">
        <v>52</v>
      </c>
      <c r="D19" s="27"/>
    </row>
    <row r="20" spans="1:5" ht="24" customHeight="1" x14ac:dyDescent="0.2">
      <c r="A20" s="14" t="s">
        <v>93</v>
      </c>
      <c r="B20" s="14" t="s">
        <v>95</v>
      </c>
      <c r="C20" s="15" t="s">
        <v>86</v>
      </c>
      <c r="D20" s="27"/>
    </row>
    <row r="21" spans="1:5" ht="24" customHeight="1" x14ac:dyDescent="0.2">
      <c r="A21" s="14" t="s">
        <v>96</v>
      </c>
      <c r="B21" s="14" t="s">
        <v>98</v>
      </c>
      <c r="C21" s="15" t="s">
        <v>86</v>
      </c>
      <c r="D21" s="27"/>
    </row>
    <row r="22" spans="1:5" ht="24" customHeight="1" x14ac:dyDescent="0.2">
      <c r="A22" s="14" t="s">
        <v>99</v>
      </c>
      <c r="B22" s="14" t="s">
        <v>101</v>
      </c>
      <c r="C22" s="15" t="s">
        <v>86</v>
      </c>
      <c r="D22" s="27"/>
    </row>
    <row r="23" spans="1:5" ht="24" customHeight="1" x14ac:dyDescent="0.2">
      <c r="A23" s="14" t="s">
        <v>102</v>
      </c>
      <c r="B23" s="14" t="s">
        <v>104</v>
      </c>
      <c r="C23" s="15" t="s">
        <v>64</v>
      </c>
      <c r="D23" s="27"/>
    </row>
    <row r="24" spans="1:5" ht="36" customHeight="1" x14ac:dyDescent="0.2">
      <c r="A24" s="14" t="s">
        <v>105</v>
      </c>
      <c r="B24" s="14" t="s">
        <v>107</v>
      </c>
      <c r="C24" s="15" t="s">
        <v>64</v>
      </c>
      <c r="D24" s="27"/>
    </row>
    <row r="25" spans="1:5" ht="24" customHeight="1" x14ac:dyDescent="0.2">
      <c r="A25" s="9" t="s">
        <v>108</v>
      </c>
      <c r="B25" s="9" t="s">
        <v>109</v>
      </c>
      <c r="C25" s="9"/>
      <c r="D25" s="27"/>
    </row>
    <row r="26" spans="1:5" ht="24" customHeight="1" x14ac:dyDescent="0.2">
      <c r="A26" s="9" t="s">
        <v>110</v>
      </c>
      <c r="B26" s="9" t="s">
        <v>111</v>
      </c>
      <c r="C26" s="9"/>
      <c r="D26" s="27"/>
    </row>
    <row r="27" spans="1:5" ht="36" customHeight="1" x14ac:dyDescent="0.2">
      <c r="A27" s="14" t="s">
        <v>112</v>
      </c>
      <c r="B27" s="14" t="s">
        <v>114</v>
      </c>
      <c r="C27" s="15" t="s">
        <v>52</v>
      </c>
      <c r="D27" s="27" t="s">
        <v>557</v>
      </c>
      <c r="E27" s="1">
        <v>264.23</v>
      </c>
    </row>
    <row r="28" spans="1:5" ht="48" customHeight="1" x14ac:dyDescent="0.2">
      <c r="A28" s="14" t="s">
        <v>115</v>
      </c>
      <c r="B28" s="14" t="s">
        <v>117</v>
      </c>
      <c r="C28" s="15" t="s">
        <v>52</v>
      </c>
      <c r="D28" s="27" t="s">
        <v>558</v>
      </c>
      <c r="E28" s="1">
        <v>163.5</v>
      </c>
    </row>
    <row r="29" spans="1:5" ht="36" customHeight="1" x14ac:dyDescent="0.2">
      <c r="A29" s="14" t="s">
        <v>118</v>
      </c>
      <c r="B29" s="14" t="s">
        <v>120</v>
      </c>
      <c r="C29" s="15" t="s">
        <v>52</v>
      </c>
      <c r="D29" s="27"/>
    </row>
    <row r="30" spans="1:5" ht="48" customHeight="1" x14ac:dyDescent="0.2">
      <c r="A30" s="14" t="s">
        <v>121</v>
      </c>
      <c r="B30" s="14" t="s">
        <v>123</v>
      </c>
      <c r="C30" s="15" t="s">
        <v>86</v>
      </c>
      <c r="D30" s="27" t="s">
        <v>559</v>
      </c>
      <c r="E30" s="1">
        <f>279.6+183.7</f>
        <v>463.3</v>
      </c>
    </row>
    <row r="31" spans="1:5" ht="48" customHeight="1" x14ac:dyDescent="0.2">
      <c r="A31" s="14" t="s">
        <v>124</v>
      </c>
      <c r="B31" s="14" t="s">
        <v>126</v>
      </c>
      <c r="C31" s="15" t="s">
        <v>86</v>
      </c>
      <c r="D31" s="27" t="s">
        <v>560</v>
      </c>
      <c r="E31" s="1">
        <v>285.3</v>
      </c>
    </row>
    <row r="32" spans="1:5" ht="36" customHeight="1" x14ac:dyDescent="0.2">
      <c r="A32" s="14" t="s">
        <v>127</v>
      </c>
      <c r="B32" s="14" t="s">
        <v>107</v>
      </c>
      <c r="C32" s="15" t="s">
        <v>64</v>
      </c>
      <c r="D32" s="27" t="s">
        <v>561</v>
      </c>
      <c r="E32" s="1">
        <f>16.49+8.26</f>
        <v>24.75</v>
      </c>
    </row>
    <row r="33" spans="1:9" ht="48" customHeight="1" x14ac:dyDescent="0.2">
      <c r="A33" s="14" t="s">
        <v>128</v>
      </c>
      <c r="B33" s="14" t="s">
        <v>130</v>
      </c>
      <c r="C33" s="15" t="s">
        <v>86</v>
      </c>
      <c r="D33" s="27" t="s">
        <v>562</v>
      </c>
      <c r="E33" s="1">
        <v>174.4</v>
      </c>
    </row>
    <row r="34" spans="1:9" ht="48" customHeight="1" x14ac:dyDescent="0.2">
      <c r="A34" s="14" t="s">
        <v>131</v>
      </c>
      <c r="B34" s="14" t="s">
        <v>133</v>
      </c>
      <c r="C34" s="15" t="s">
        <v>86</v>
      </c>
      <c r="D34" s="27" t="s">
        <v>563</v>
      </c>
      <c r="E34" s="1">
        <f>64.9+483.4</f>
        <v>548.29999999999995</v>
      </c>
    </row>
    <row r="35" spans="1:9" ht="48" customHeight="1" x14ac:dyDescent="0.2">
      <c r="A35" s="14" t="s">
        <v>134</v>
      </c>
      <c r="B35" s="14" t="s">
        <v>136</v>
      </c>
      <c r="C35" s="15" t="s">
        <v>86</v>
      </c>
      <c r="D35" s="27" t="s">
        <v>564</v>
      </c>
      <c r="E35" s="1">
        <f>18.7+59.1</f>
        <v>77.8</v>
      </c>
    </row>
    <row r="36" spans="1:9" ht="48" customHeight="1" x14ac:dyDescent="0.2">
      <c r="A36" s="14" t="s">
        <v>137</v>
      </c>
      <c r="B36" s="14" t="s">
        <v>139</v>
      </c>
      <c r="C36" s="15" t="s">
        <v>86</v>
      </c>
      <c r="D36" s="27" t="s">
        <v>565</v>
      </c>
      <c r="E36" s="1">
        <f>17.6+22.7</f>
        <v>40.299999999999997</v>
      </c>
    </row>
    <row r="37" spans="1:9" ht="48" customHeight="1" x14ac:dyDescent="0.2">
      <c r="A37" s="14" t="s">
        <v>140</v>
      </c>
      <c r="B37" s="14" t="s">
        <v>142</v>
      </c>
      <c r="C37" s="15" t="s">
        <v>86</v>
      </c>
      <c r="D37" s="27"/>
    </row>
    <row r="38" spans="1:9" ht="48" customHeight="1" x14ac:dyDescent="0.2">
      <c r="A38" s="14" t="s">
        <v>143</v>
      </c>
      <c r="B38" s="14" t="s">
        <v>145</v>
      </c>
      <c r="C38" s="15" t="s">
        <v>86</v>
      </c>
      <c r="D38" s="27"/>
    </row>
    <row r="39" spans="1:9" ht="24" customHeight="1" x14ac:dyDescent="0.2">
      <c r="A39" s="14" t="s">
        <v>146</v>
      </c>
      <c r="B39" s="14" t="s">
        <v>104</v>
      </c>
      <c r="C39" s="15" t="s">
        <v>64</v>
      </c>
      <c r="D39" s="27"/>
    </row>
    <row r="40" spans="1:9" ht="57.75" customHeight="1" x14ac:dyDescent="0.2">
      <c r="A40" s="14" t="s">
        <v>147</v>
      </c>
      <c r="B40" s="14" t="s">
        <v>149</v>
      </c>
      <c r="C40" s="15" t="s">
        <v>60</v>
      </c>
      <c r="D40" s="30" t="s">
        <v>566</v>
      </c>
      <c r="E40" s="1">
        <v>39.32</v>
      </c>
      <c r="G40" s="1">
        <f>1.8+1.2+2.2*2+1.3+0.9+3.1+3.95+1.2+1.15+ 2.75+ 2.1+ 1*2+ 1.3+2.2+2+2.8+1.2+1.1+1+1.6+ 1.5+ 1.15+ 1*3+ 2.25+2.55+1.5+ 4*2+ 3.4+2.1+3+ 2.6+1.3+1.2+5.17+2.92+2.8</f>
        <v>83.49</v>
      </c>
    </row>
    <row r="41" spans="1:9" ht="63.75" customHeight="1" x14ac:dyDescent="0.2">
      <c r="A41" s="14" t="s">
        <v>150</v>
      </c>
      <c r="B41" s="14" t="s">
        <v>152</v>
      </c>
      <c r="C41" s="15" t="s">
        <v>60</v>
      </c>
      <c r="D41" s="30" t="s">
        <v>567</v>
      </c>
      <c r="E41" s="1">
        <v>64.2</v>
      </c>
      <c r="F41" s="1">
        <f>0.9*3+3.1+3.95+1.15+1+0.95+1*2+ 1.3+2.2+2+1.1+1.6+1.5+1*3+ 2.25+1.3+4+2.2+2.3+2.1+3+2.6+5.17+2.92+2.8</f>
        <v>58.190000000000005</v>
      </c>
      <c r="G41" s="1">
        <f>G40-E40</f>
        <v>44.169999999999995</v>
      </c>
      <c r="H41" s="1">
        <f>G41+F41-E41</f>
        <v>38.159999999999997</v>
      </c>
    </row>
    <row r="42" spans="1:9" ht="48" customHeight="1" x14ac:dyDescent="0.2">
      <c r="A42" s="14" t="s">
        <v>153</v>
      </c>
      <c r="B42" s="14" t="s">
        <v>155</v>
      </c>
      <c r="C42" s="15" t="s">
        <v>52</v>
      </c>
      <c r="D42" s="27"/>
    </row>
    <row r="43" spans="1:9" ht="24" customHeight="1" x14ac:dyDescent="0.2">
      <c r="A43" s="9" t="s">
        <v>156</v>
      </c>
      <c r="B43" s="9" t="s">
        <v>157</v>
      </c>
      <c r="C43" s="9"/>
      <c r="D43" s="27"/>
    </row>
    <row r="44" spans="1:9" ht="24" customHeight="1" x14ac:dyDescent="0.2">
      <c r="A44" s="9" t="s">
        <v>158</v>
      </c>
      <c r="B44" s="9" t="s">
        <v>159</v>
      </c>
      <c r="C44" s="9"/>
      <c r="D44" s="27"/>
    </row>
    <row r="45" spans="1:9" ht="36" customHeight="1" x14ac:dyDescent="0.2">
      <c r="A45" s="14" t="s">
        <v>160</v>
      </c>
      <c r="B45" s="14" t="s">
        <v>162</v>
      </c>
      <c r="C45" s="15" t="s">
        <v>52</v>
      </c>
      <c r="D45" s="27"/>
    </row>
    <row r="46" spans="1:9" ht="24" customHeight="1" x14ac:dyDescent="0.2">
      <c r="A46" s="9" t="s">
        <v>163</v>
      </c>
      <c r="B46" s="9" t="s">
        <v>164</v>
      </c>
      <c r="C46" s="9"/>
      <c r="D46" s="27"/>
    </row>
    <row r="47" spans="1:9" ht="207" customHeight="1" x14ac:dyDescent="0.2">
      <c r="A47" s="14" t="s">
        <v>165</v>
      </c>
      <c r="B47" s="14" t="s">
        <v>167</v>
      </c>
      <c r="C47" s="15" t="s">
        <v>52</v>
      </c>
      <c r="D47" s="31" t="s">
        <v>568</v>
      </c>
      <c r="E47" s="1">
        <f>522.85-88.25</f>
        <v>434.6</v>
      </c>
      <c r="F47" s="1">
        <f>(1.6+2.67+1.54+2.8+0.35+4.23+3.87+2.2+2.17+ 2.6+ 2.2+1.3+2.24*2+2.97+3.95+4.65+2.52+2.8+2.75+1.5+3.65+2.1+4.5+3.9+ 1.47+ 3.1+ 4.9+2+2.27+2.23+5.1+0.66+2.23+1.96+0.9+1.62+4.62+2.4+ 3.65+ 2.2+ 3.43+2.25+2.55+1.43+1.5+4+2.52+1.46+1.45+4+3.4*2+ 2.5+1.54+1.44+ 3.9+ 2.08+1.5+1.85+3*2+ 2.95+2.85+5.17*2+ 2.92+2.8)*2.85</f>
        <v>520.60950000000003</v>
      </c>
      <c r="G47" s="1">
        <f>2.8*0.8</f>
        <v>2.2399999999999998</v>
      </c>
      <c r="H47" s="1">
        <f>G47+F47</f>
        <v>522.84950000000003</v>
      </c>
      <c r="I47" s="1">
        <f>0.88*2.2+0.9*2.2+ 0.85*0.65+ 0.7*1+ 1*2.2+ 0.67*0.7+ 1*2.2*2+ 0.67*0.7+ 0.68*1+ 2.5*0.68+ 0.62*0.98 + 0.85*0.68+ 0.63*1+ 0.85*2.2+ 0.76*1+ 1.06*2.2+ 0.85*0.7+ 0.95*0.7+ 1.15*2.2+0.7*0.65+ 0.65*0.7+ 1.72*1.7+ 1.87*1.7+ 1.3*1.3+ 0.65*0.7+ 0.9*2.2*2+ 1.26*1.26*2+ 0.88*2.2+ 0.63*0.7+ 0.62*0.7+1.25*1.3+ 1.5*2.2+ 1.22*1.3+ 1.27*1.3+ 0.95*2.26+ 0.87*2.2+ 1.55*0.68+ 1.7*1.3+ 0.9*2.2+ 1.22*1.3+ 1.86*2.2+ 1.1*0.85+ 0.68*0.85+ 0.68*0.7+ 0.85*0.7+ 0.98*2.2+ 1.8*1.7+ 1.86*1.7+ 1.46*2.2+ 1.89*1.65+ 1.85*1.65</f>
        <v>88.248300000000015</v>
      </c>
    </row>
    <row r="48" spans="1:9" ht="36" customHeight="1" x14ac:dyDescent="0.2">
      <c r="A48" s="14" t="s">
        <v>168</v>
      </c>
      <c r="B48" s="14" t="s">
        <v>170</v>
      </c>
      <c r="C48" s="15" t="s">
        <v>52</v>
      </c>
      <c r="D48" s="27"/>
    </row>
    <row r="49" spans="1:4" ht="72" customHeight="1" x14ac:dyDescent="0.2">
      <c r="A49" s="14" t="s">
        <v>171</v>
      </c>
      <c r="B49" s="14" t="s">
        <v>174</v>
      </c>
      <c r="C49" s="15" t="s">
        <v>60</v>
      </c>
      <c r="D49" s="27"/>
    </row>
    <row r="50" spans="1:4" ht="24" customHeight="1" x14ac:dyDescent="0.2">
      <c r="A50" s="9" t="s">
        <v>175</v>
      </c>
      <c r="B50" s="9" t="s">
        <v>176</v>
      </c>
      <c r="C50" s="9"/>
      <c r="D50" s="27"/>
    </row>
    <row r="51" spans="1:4" ht="24" customHeight="1" x14ac:dyDescent="0.2">
      <c r="A51" s="9" t="s">
        <v>177</v>
      </c>
      <c r="B51" s="9" t="s">
        <v>178</v>
      </c>
      <c r="C51" s="9"/>
      <c r="D51" s="27"/>
    </row>
    <row r="52" spans="1:4" ht="60" customHeight="1" x14ac:dyDescent="0.2">
      <c r="A52" s="14" t="s">
        <v>179</v>
      </c>
      <c r="B52" s="14" t="s">
        <v>181</v>
      </c>
      <c r="C52" s="15" t="s">
        <v>182</v>
      </c>
      <c r="D52" s="27"/>
    </row>
    <row r="53" spans="1:4" ht="24" customHeight="1" x14ac:dyDescent="0.2">
      <c r="A53" s="9" t="s">
        <v>183</v>
      </c>
      <c r="B53" s="9" t="s">
        <v>184</v>
      </c>
      <c r="C53" s="9"/>
      <c r="D53" s="27"/>
    </row>
    <row r="54" spans="1:4" ht="36" customHeight="1" x14ac:dyDescent="0.2">
      <c r="A54" s="14" t="s">
        <v>185</v>
      </c>
      <c r="B54" s="14" t="s">
        <v>187</v>
      </c>
      <c r="C54" s="15" t="s">
        <v>52</v>
      </c>
      <c r="D54" s="27"/>
    </row>
    <row r="55" spans="1:4" ht="24" customHeight="1" x14ac:dyDescent="0.2">
      <c r="A55" s="9" t="s">
        <v>188</v>
      </c>
      <c r="B55" s="9" t="s">
        <v>189</v>
      </c>
      <c r="C55" s="9"/>
      <c r="D55" s="27"/>
    </row>
    <row r="56" spans="1:4" ht="48" customHeight="1" x14ac:dyDescent="0.2">
      <c r="A56" s="14" t="s">
        <v>190</v>
      </c>
      <c r="B56" s="14" t="s">
        <v>192</v>
      </c>
      <c r="C56" s="15" t="s">
        <v>52</v>
      </c>
      <c r="D56" s="27"/>
    </row>
    <row r="57" spans="1:4" ht="48" customHeight="1" x14ac:dyDescent="0.2">
      <c r="A57" s="14" t="s">
        <v>193</v>
      </c>
      <c r="B57" s="14" t="s">
        <v>195</v>
      </c>
      <c r="C57" s="15" t="s">
        <v>52</v>
      </c>
      <c r="D57" s="27"/>
    </row>
    <row r="58" spans="1:4" ht="24" customHeight="1" x14ac:dyDescent="0.2">
      <c r="A58" s="9" t="s">
        <v>196</v>
      </c>
      <c r="B58" s="9" t="s">
        <v>197</v>
      </c>
      <c r="C58" s="9"/>
      <c r="D58" s="27"/>
    </row>
    <row r="59" spans="1:4" ht="36" customHeight="1" x14ac:dyDescent="0.2">
      <c r="A59" s="14" t="s">
        <v>198</v>
      </c>
      <c r="B59" s="14" t="s">
        <v>200</v>
      </c>
      <c r="C59" s="15" t="s">
        <v>52</v>
      </c>
      <c r="D59" s="27"/>
    </row>
    <row r="60" spans="1:4" ht="48" customHeight="1" x14ac:dyDescent="0.2">
      <c r="A60" s="14" t="s">
        <v>201</v>
      </c>
      <c r="B60" s="14" t="s">
        <v>203</v>
      </c>
      <c r="C60" s="15" t="s">
        <v>60</v>
      </c>
      <c r="D60" s="27"/>
    </row>
    <row r="61" spans="1:4" ht="36" customHeight="1" x14ac:dyDescent="0.2">
      <c r="A61" s="14" t="s">
        <v>204</v>
      </c>
      <c r="B61" s="14" t="s">
        <v>206</v>
      </c>
      <c r="C61" s="15" t="s">
        <v>60</v>
      </c>
      <c r="D61" s="27"/>
    </row>
    <row r="62" spans="1:4" ht="48" customHeight="1" x14ac:dyDescent="0.2">
      <c r="A62" s="14" t="s">
        <v>207</v>
      </c>
      <c r="B62" s="14" t="s">
        <v>209</v>
      </c>
      <c r="C62" s="15" t="s">
        <v>52</v>
      </c>
      <c r="D62" s="27"/>
    </row>
    <row r="63" spans="1:4" ht="24" customHeight="1" x14ac:dyDescent="0.2">
      <c r="A63" s="9" t="s">
        <v>210</v>
      </c>
      <c r="B63" s="9" t="s">
        <v>211</v>
      </c>
      <c r="C63" s="9"/>
      <c r="D63" s="27"/>
    </row>
    <row r="64" spans="1:4" ht="36" customHeight="1" x14ac:dyDescent="0.2">
      <c r="A64" s="14" t="s">
        <v>212</v>
      </c>
      <c r="B64" s="14" t="s">
        <v>214</v>
      </c>
      <c r="C64" s="15" t="s">
        <v>52</v>
      </c>
      <c r="D64" s="27"/>
    </row>
    <row r="65" spans="1:7" ht="42" customHeight="1" x14ac:dyDescent="0.2">
      <c r="A65" s="14" t="s">
        <v>215</v>
      </c>
      <c r="B65" s="14" t="s">
        <v>217</v>
      </c>
      <c r="C65" s="15" t="s">
        <v>52</v>
      </c>
      <c r="D65" s="28"/>
      <c r="F65" s="1">
        <f>35.38*2+1.17+35.38-2.78+19.52*2+19.52-2.56-3.37+8.55+11.9*5+2.21+2.18+4.54+1.61+13.06*3+4.67+3.46+2.25</f>
        <v>285.31</v>
      </c>
      <c r="G65" s="1">
        <f>F65*(0.15+0.3+0.3)</f>
        <v>213.98250000000002</v>
      </c>
    </row>
    <row r="66" spans="1:7" ht="24" customHeight="1" x14ac:dyDescent="0.2">
      <c r="A66" s="9" t="s">
        <v>218</v>
      </c>
      <c r="B66" s="9" t="s">
        <v>219</v>
      </c>
      <c r="C66" s="9"/>
      <c r="D66" s="27"/>
    </row>
    <row r="67" spans="1:7" ht="48" customHeight="1" x14ac:dyDescent="0.2">
      <c r="A67" s="14" t="s">
        <v>220</v>
      </c>
      <c r="B67" s="14" t="s">
        <v>222</v>
      </c>
      <c r="C67" s="15" t="s">
        <v>52</v>
      </c>
      <c r="D67" s="27"/>
    </row>
    <row r="68" spans="1:7" ht="48" customHeight="1" x14ac:dyDescent="0.2">
      <c r="A68" s="14" t="s">
        <v>223</v>
      </c>
      <c r="B68" s="14" t="s">
        <v>225</v>
      </c>
      <c r="C68" s="15" t="s">
        <v>52</v>
      </c>
      <c r="D68" s="27"/>
    </row>
    <row r="69" spans="1:7" ht="48" customHeight="1" x14ac:dyDescent="0.2">
      <c r="A69" s="14" t="s">
        <v>226</v>
      </c>
      <c r="B69" s="14" t="s">
        <v>228</v>
      </c>
      <c r="C69" s="15" t="s">
        <v>52</v>
      </c>
      <c r="D69" s="27"/>
    </row>
    <row r="70" spans="1:7" ht="60" customHeight="1" x14ac:dyDescent="0.2">
      <c r="A70" s="14" t="s">
        <v>229</v>
      </c>
      <c r="B70" s="14" t="s">
        <v>231</v>
      </c>
      <c r="C70" s="15" t="s">
        <v>52</v>
      </c>
      <c r="D70" s="27"/>
    </row>
    <row r="71" spans="1:7" ht="60" customHeight="1" x14ac:dyDescent="0.2">
      <c r="A71" s="14" t="s">
        <v>232</v>
      </c>
      <c r="B71" s="14" t="s">
        <v>234</v>
      </c>
      <c r="C71" s="15" t="s">
        <v>52</v>
      </c>
      <c r="D71" s="27"/>
    </row>
    <row r="72" spans="1:7" ht="48" customHeight="1" x14ac:dyDescent="0.2">
      <c r="A72" s="14" t="s">
        <v>235</v>
      </c>
      <c r="B72" s="14" t="s">
        <v>237</v>
      </c>
      <c r="C72" s="15" t="s">
        <v>52</v>
      </c>
      <c r="D72" s="27"/>
    </row>
    <row r="73" spans="1:7" ht="60" customHeight="1" x14ac:dyDescent="0.2">
      <c r="A73" s="14" t="s">
        <v>238</v>
      </c>
      <c r="B73" s="14" t="s">
        <v>240</v>
      </c>
      <c r="C73" s="15" t="s">
        <v>52</v>
      </c>
      <c r="D73" s="27"/>
    </row>
    <row r="74" spans="1:7" ht="60" customHeight="1" x14ac:dyDescent="0.2">
      <c r="A74" s="14" t="s">
        <v>238</v>
      </c>
      <c r="B74" s="14" t="s">
        <v>240</v>
      </c>
      <c r="C74" s="15" t="s">
        <v>52</v>
      </c>
      <c r="D74" s="27"/>
    </row>
    <row r="75" spans="1:7" ht="48" customHeight="1" x14ac:dyDescent="0.2">
      <c r="A75" s="14" t="s">
        <v>241</v>
      </c>
      <c r="B75" s="14" t="s">
        <v>243</v>
      </c>
      <c r="C75" s="15" t="s">
        <v>52</v>
      </c>
      <c r="D75" s="27"/>
    </row>
    <row r="76" spans="1:7" ht="24" customHeight="1" x14ac:dyDescent="0.2">
      <c r="A76" s="9" t="s">
        <v>244</v>
      </c>
      <c r="B76" s="9" t="s">
        <v>245</v>
      </c>
      <c r="C76" s="9"/>
      <c r="D76" s="27"/>
    </row>
    <row r="77" spans="1:7" ht="36" customHeight="1" x14ac:dyDescent="0.2">
      <c r="A77" s="14" t="s">
        <v>246</v>
      </c>
      <c r="B77" s="14" t="s">
        <v>248</v>
      </c>
      <c r="C77" s="15" t="s">
        <v>52</v>
      </c>
      <c r="D77" s="27"/>
    </row>
    <row r="78" spans="1:7" ht="36" customHeight="1" x14ac:dyDescent="0.2">
      <c r="A78" s="14" t="s">
        <v>249</v>
      </c>
      <c r="B78" s="14" t="s">
        <v>251</v>
      </c>
      <c r="C78" s="15" t="s">
        <v>52</v>
      </c>
      <c r="D78" s="27"/>
    </row>
    <row r="79" spans="1:7" ht="24" customHeight="1" x14ac:dyDescent="0.2">
      <c r="A79" s="14" t="s">
        <v>252</v>
      </c>
      <c r="B79" s="14" t="s">
        <v>254</v>
      </c>
      <c r="C79" s="15" t="s">
        <v>52</v>
      </c>
      <c r="D79" s="27"/>
    </row>
    <row r="80" spans="1:7" ht="24" customHeight="1" x14ac:dyDescent="0.2">
      <c r="A80" s="14" t="s">
        <v>255</v>
      </c>
      <c r="B80" s="14" t="s">
        <v>257</v>
      </c>
      <c r="C80" s="15" t="s">
        <v>60</v>
      </c>
      <c r="D80" s="27"/>
    </row>
    <row r="81" spans="1:4" ht="36" customHeight="1" x14ac:dyDescent="0.2">
      <c r="A81" s="14" t="s">
        <v>258</v>
      </c>
      <c r="B81" s="14" t="s">
        <v>260</v>
      </c>
      <c r="C81" s="15" t="s">
        <v>52</v>
      </c>
      <c r="D81" s="27"/>
    </row>
    <row r="82" spans="1:4" ht="36" customHeight="1" x14ac:dyDescent="0.2">
      <c r="A82" s="14" t="s">
        <v>261</v>
      </c>
      <c r="B82" s="14" t="s">
        <v>263</v>
      </c>
      <c r="C82" s="15" t="s">
        <v>64</v>
      </c>
      <c r="D82" s="27"/>
    </row>
    <row r="83" spans="1:4" ht="36" customHeight="1" x14ac:dyDescent="0.2">
      <c r="A83" s="14" t="s">
        <v>264</v>
      </c>
      <c r="B83" s="14" t="s">
        <v>266</v>
      </c>
      <c r="C83" s="15" t="s">
        <v>52</v>
      </c>
      <c r="D83" s="27"/>
    </row>
    <row r="84" spans="1:4" ht="24" customHeight="1" x14ac:dyDescent="0.2">
      <c r="A84" s="14" t="s">
        <v>267</v>
      </c>
      <c r="B84" s="14" t="s">
        <v>269</v>
      </c>
      <c r="C84" s="15" t="s">
        <v>52</v>
      </c>
      <c r="D84" s="27"/>
    </row>
    <row r="85" spans="1:4" ht="24" customHeight="1" x14ac:dyDescent="0.2">
      <c r="A85" s="14" t="s">
        <v>270</v>
      </c>
      <c r="B85" s="14" t="s">
        <v>272</v>
      </c>
      <c r="C85" s="15" t="s">
        <v>60</v>
      </c>
      <c r="D85" s="27"/>
    </row>
    <row r="86" spans="1:4" ht="24" customHeight="1" x14ac:dyDescent="0.2">
      <c r="A86" s="14" t="s">
        <v>273</v>
      </c>
      <c r="B86" s="14" t="s">
        <v>275</v>
      </c>
      <c r="C86" s="15" t="s">
        <v>52</v>
      </c>
      <c r="D86" s="27"/>
    </row>
    <row r="87" spans="1:4" ht="24" customHeight="1" x14ac:dyDescent="0.2">
      <c r="A87" s="9" t="s">
        <v>276</v>
      </c>
      <c r="B87" s="9" t="s">
        <v>277</v>
      </c>
      <c r="C87" s="9"/>
      <c r="D87" s="27"/>
    </row>
    <row r="88" spans="1:4" ht="24" customHeight="1" x14ac:dyDescent="0.2">
      <c r="A88" s="14" t="s">
        <v>278</v>
      </c>
      <c r="B88" s="14" t="s">
        <v>280</v>
      </c>
      <c r="C88" s="15" t="s">
        <v>60</v>
      </c>
      <c r="D88" s="27"/>
    </row>
    <row r="89" spans="1:4" ht="24" customHeight="1" x14ac:dyDescent="0.2">
      <c r="A89" s="14" t="s">
        <v>281</v>
      </c>
      <c r="B89" s="14" t="s">
        <v>283</v>
      </c>
      <c r="C89" s="15" t="s">
        <v>60</v>
      </c>
      <c r="D89" s="27"/>
    </row>
    <row r="90" spans="1:4" ht="36" customHeight="1" x14ac:dyDescent="0.2">
      <c r="A90" s="14" t="s">
        <v>284</v>
      </c>
      <c r="B90" s="14" t="s">
        <v>286</v>
      </c>
      <c r="C90" s="15" t="s">
        <v>60</v>
      </c>
      <c r="D90" s="27"/>
    </row>
    <row r="91" spans="1:4" ht="24" customHeight="1" x14ac:dyDescent="0.2">
      <c r="A91" s="9" t="s">
        <v>287</v>
      </c>
      <c r="B91" s="9" t="s">
        <v>288</v>
      </c>
      <c r="C91" s="9"/>
      <c r="D91" s="27"/>
    </row>
    <row r="92" spans="1:4" ht="24" customHeight="1" x14ac:dyDescent="0.2">
      <c r="A92" s="14" t="s">
        <v>289</v>
      </c>
      <c r="B92" s="14" t="s">
        <v>291</v>
      </c>
      <c r="C92" s="15" t="s">
        <v>52</v>
      </c>
      <c r="D92" s="27"/>
    </row>
    <row r="93" spans="1:4" ht="24" customHeight="1" x14ac:dyDescent="0.2">
      <c r="A93" s="14" t="s">
        <v>292</v>
      </c>
      <c r="B93" s="14" t="s">
        <v>294</v>
      </c>
      <c r="C93" s="15" t="s">
        <v>52</v>
      </c>
      <c r="D93" s="27"/>
    </row>
    <row r="94" spans="1:4" ht="24" customHeight="1" x14ac:dyDescent="0.2">
      <c r="A94" s="14" t="s">
        <v>295</v>
      </c>
      <c r="B94" s="14" t="s">
        <v>297</v>
      </c>
      <c r="C94" s="15" t="s">
        <v>52</v>
      </c>
      <c r="D94" s="27"/>
    </row>
    <row r="95" spans="1:4" ht="24" customHeight="1" x14ac:dyDescent="0.2">
      <c r="A95" s="14" t="s">
        <v>298</v>
      </c>
      <c r="B95" s="14" t="s">
        <v>300</v>
      </c>
      <c r="C95" s="15" t="s">
        <v>52</v>
      </c>
      <c r="D95" s="27"/>
    </row>
    <row r="96" spans="1:4" ht="24" customHeight="1" x14ac:dyDescent="0.2">
      <c r="A96" s="14" t="s">
        <v>301</v>
      </c>
      <c r="B96" s="14" t="s">
        <v>303</v>
      </c>
      <c r="C96" s="15" t="s">
        <v>52</v>
      </c>
      <c r="D96" s="27"/>
    </row>
    <row r="97" spans="1:4" ht="48" customHeight="1" x14ac:dyDescent="0.2">
      <c r="A97" s="14" t="s">
        <v>304</v>
      </c>
      <c r="B97" s="14" t="s">
        <v>306</v>
      </c>
      <c r="C97" s="15" t="s">
        <v>52</v>
      </c>
      <c r="D97" s="27"/>
    </row>
    <row r="98" spans="1:4" ht="24" customHeight="1" x14ac:dyDescent="0.2">
      <c r="A98" s="9" t="s">
        <v>307</v>
      </c>
      <c r="B98" s="9" t="s">
        <v>308</v>
      </c>
      <c r="C98" s="9"/>
      <c r="D98" s="27"/>
    </row>
    <row r="99" spans="1:4" ht="24" customHeight="1" x14ac:dyDescent="0.2">
      <c r="A99" s="14" t="s">
        <v>309</v>
      </c>
      <c r="B99" s="14" t="s">
        <v>311</v>
      </c>
      <c r="C99" s="15" t="s">
        <v>182</v>
      </c>
      <c r="D99" s="27"/>
    </row>
    <row r="100" spans="1:4" ht="24" customHeight="1" x14ac:dyDescent="0.2">
      <c r="A100" s="14" t="s">
        <v>312</v>
      </c>
      <c r="B100" s="14" t="s">
        <v>314</v>
      </c>
      <c r="C100" s="15" t="s">
        <v>182</v>
      </c>
      <c r="D100" s="27"/>
    </row>
    <row r="101" spans="1:4" ht="24" customHeight="1" x14ac:dyDescent="0.2">
      <c r="A101" s="14" t="s">
        <v>315</v>
      </c>
      <c r="B101" s="14" t="s">
        <v>317</v>
      </c>
      <c r="C101" s="15" t="s">
        <v>182</v>
      </c>
      <c r="D101" s="27"/>
    </row>
    <row r="102" spans="1:4" ht="36" customHeight="1" x14ac:dyDescent="0.2">
      <c r="A102" s="14" t="s">
        <v>318</v>
      </c>
      <c r="B102" s="14" t="s">
        <v>320</v>
      </c>
      <c r="C102" s="15" t="s">
        <v>182</v>
      </c>
      <c r="D102" s="27"/>
    </row>
    <row r="103" spans="1:4" ht="36" customHeight="1" x14ac:dyDescent="0.2">
      <c r="A103" s="14" t="s">
        <v>321</v>
      </c>
      <c r="B103" s="14" t="s">
        <v>323</v>
      </c>
      <c r="C103" s="15" t="s">
        <v>182</v>
      </c>
      <c r="D103" s="27"/>
    </row>
    <row r="104" spans="1:4" ht="36" customHeight="1" x14ac:dyDescent="0.2">
      <c r="A104" s="14" t="s">
        <v>324</v>
      </c>
      <c r="B104" s="14" t="s">
        <v>326</v>
      </c>
      <c r="C104" s="15" t="s">
        <v>182</v>
      </c>
      <c r="D104" s="27"/>
    </row>
    <row r="105" spans="1:4" ht="36" customHeight="1" x14ac:dyDescent="0.2">
      <c r="A105" s="14" t="s">
        <v>327</v>
      </c>
      <c r="B105" s="14" t="s">
        <v>329</v>
      </c>
      <c r="C105" s="15" t="s">
        <v>182</v>
      </c>
      <c r="D105" s="27"/>
    </row>
    <row r="106" spans="1:4" ht="36" customHeight="1" x14ac:dyDescent="0.2">
      <c r="A106" s="14" t="s">
        <v>330</v>
      </c>
      <c r="B106" s="14" t="s">
        <v>332</v>
      </c>
      <c r="C106" s="15" t="s">
        <v>182</v>
      </c>
      <c r="D106" s="27"/>
    </row>
    <row r="107" spans="1:4" ht="36" customHeight="1" x14ac:dyDescent="0.2">
      <c r="A107" s="14" t="s">
        <v>333</v>
      </c>
      <c r="B107" s="14" t="s">
        <v>335</v>
      </c>
      <c r="C107" s="15" t="s">
        <v>182</v>
      </c>
      <c r="D107" s="27"/>
    </row>
    <row r="108" spans="1:4" ht="48" customHeight="1" x14ac:dyDescent="0.2">
      <c r="A108" s="14" t="s">
        <v>336</v>
      </c>
      <c r="B108" s="14" t="s">
        <v>338</v>
      </c>
      <c r="C108" s="15" t="s">
        <v>182</v>
      </c>
      <c r="D108" s="27"/>
    </row>
    <row r="109" spans="1:4" ht="36" customHeight="1" x14ac:dyDescent="0.2">
      <c r="A109" s="14" t="s">
        <v>339</v>
      </c>
      <c r="B109" s="14" t="s">
        <v>341</v>
      </c>
      <c r="C109" s="15" t="s">
        <v>60</v>
      </c>
      <c r="D109" s="27"/>
    </row>
    <row r="110" spans="1:4" ht="36" customHeight="1" x14ac:dyDescent="0.2">
      <c r="A110" s="14" t="s">
        <v>342</v>
      </c>
      <c r="B110" s="14" t="s">
        <v>344</v>
      </c>
      <c r="C110" s="15" t="s">
        <v>60</v>
      </c>
      <c r="D110" s="27"/>
    </row>
    <row r="111" spans="1:4" ht="36" customHeight="1" x14ac:dyDescent="0.2">
      <c r="A111" s="14" t="s">
        <v>345</v>
      </c>
      <c r="B111" s="14" t="s">
        <v>347</v>
      </c>
      <c r="C111" s="15" t="s">
        <v>60</v>
      </c>
      <c r="D111" s="27"/>
    </row>
    <row r="112" spans="1:4" ht="36" customHeight="1" x14ac:dyDescent="0.2">
      <c r="A112" s="14" t="s">
        <v>348</v>
      </c>
      <c r="B112" s="14" t="s">
        <v>350</v>
      </c>
      <c r="C112" s="15" t="s">
        <v>60</v>
      </c>
      <c r="D112" s="27"/>
    </row>
    <row r="113" spans="1:4" ht="36" customHeight="1" x14ac:dyDescent="0.2">
      <c r="A113" s="14" t="s">
        <v>351</v>
      </c>
      <c r="B113" s="14" t="s">
        <v>353</v>
      </c>
      <c r="C113" s="15" t="s">
        <v>60</v>
      </c>
      <c r="D113" s="27"/>
    </row>
    <row r="114" spans="1:4" ht="36" customHeight="1" x14ac:dyDescent="0.2">
      <c r="A114" s="14" t="s">
        <v>354</v>
      </c>
      <c r="B114" s="14" t="s">
        <v>356</v>
      </c>
      <c r="C114" s="15" t="s">
        <v>60</v>
      </c>
      <c r="D114" s="27"/>
    </row>
    <row r="115" spans="1:4" ht="36" customHeight="1" x14ac:dyDescent="0.2">
      <c r="A115" s="14" t="s">
        <v>357</v>
      </c>
      <c r="B115" s="14" t="s">
        <v>359</v>
      </c>
      <c r="C115" s="15" t="s">
        <v>60</v>
      </c>
      <c r="D115" s="27"/>
    </row>
    <row r="116" spans="1:4" ht="36" customHeight="1" x14ac:dyDescent="0.2">
      <c r="A116" s="14" t="s">
        <v>360</v>
      </c>
      <c r="B116" s="14" t="s">
        <v>362</v>
      </c>
      <c r="C116" s="15" t="s">
        <v>60</v>
      </c>
      <c r="D116" s="27"/>
    </row>
    <row r="117" spans="1:4" ht="36" customHeight="1" x14ac:dyDescent="0.2">
      <c r="A117" s="14" t="s">
        <v>363</v>
      </c>
      <c r="B117" s="14" t="s">
        <v>365</v>
      </c>
      <c r="C117" s="15" t="s">
        <v>60</v>
      </c>
      <c r="D117" s="27"/>
    </row>
    <row r="118" spans="1:4" ht="36" customHeight="1" x14ac:dyDescent="0.2">
      <c r="A118" s="14" t="s">
        <v>366</v>
      </c>
      <c r="B118" s="14" t="s">
        <v>368</v>
      </c>
      <c r="C118" s="15" t="s">
        <v>60</v>
      </c>
      <c r="D118" s="27"/>
    </row>
    <row r="119" spans="1:4" ht="36" customHeight="1" x14ac:dyDescent="0.2">
      <c r="A119" s="14" t="s">
        <v>369</v>
      </c>
      <c r="B119" s="14" t="s">
        <v>371</v>
      </c>
      <c r="C119" s="15" t="s">
        <v>60</v>
      </c>
      <c r="D119" s="27"/>
    </row>
    <row r="120" spans="1:4" ht="36" customHeight="1" x14ac:dyDescent="0.2">
      <c r="A120" s="14" t="s">
        <v>372</v>
      </c>
      <c r="B120" s="14" t="s">
        <v>374</v>
      </c>
      <c r="C120" s="15" t="s">
        <v>60</v>
      </c>
      <c r="D120" s="27"/>
    </row>
    <row r="121" spans="1:4" ht="36" customHeight="1" x14ac:dyDescent="0.2">
      <c r="A121" s="14" t="s">
        <v>375</v>
      </c>
      <c r="B121" s="14" t="s">
        <v>377</v>
      </c>
      <c r="C121" s="15" t="s">
        <v>60</v>
      </c>
      <c r="D121" s="27"/>
    </row>
    <row r="122" spans="1:4" ht="36" customHeight="1" x14ac:dyDescent="0.2">
      <c r="A122" s="14" t="s">
        <v>378</v>
      </c>
      <c r="B122" s="14" t="s">
        <v>380</v>
      </c>
      <c r="C122" s="15" t="s">
        <v>60</v>
      </c>
      <c r="D122" s="27"/>
    </row>
    <row r="123" spans="1:4" ht="36" customHeight="1" x14ac:dyDescent="0.2">
      <c r="A123" s="14" t="s">
        <v>381</v>
      </c>
      <c r="B123" s="14" t="s">
        <v>383</v>
      </c>
      <c r="C123" s="15" t="s">
        <v>60</v>
      </c>
      <c r="D123" s="27"/>
    </row>
    <row r="124" spans="1:4" ht="36" customHeight="1" x14ac:dyDescent="0.2">
      <c r="A124" s="14" t="s">
        <v>384</v>
      </c>
      <c r="B124" s="14" t="s">
        <v>386</v>
      </c>
      <c r="C124" s="15" t="s">
        <v>182</v>
      </c>
      <c r="D124" s="27"/>
    </row>
    <row r="125" spans="1:4" ht="36" customHeight="1" x14ac:dyDescent="0.2">
      <c r="A125" s="14" t="s">
        <v>387</v>
      </c>
      <c r="B125" s="14" t="s">
        <v>389</v>
      </c>
      <c r="C125" s="15" t="s">
        <v>182</v>
      </c>
      <c r="D125" s="27"/>
    </row>
    <row r="126" spans="1:4" ht="24" customHeight="1" x14ac:dyDescent="0.2">
      <c r="A126" s="14" t="s">
        <v>390</v>
      </c>
      <c r="B126" s="14" t="s">
        <v>392</v>
      </c>
      <c r="C126" s="15" t="s">
        <v>182</v>
      </c>
      <c r="D126" s="27"/>
    </row>
    <row r="127" spans="1:4" ht="24" customHeight="1" x14ac:dyDescent="0.2">
      <c r="A127" s="14" t="s">
        <v>393</v>
      </c>
      <c r="B127" s="14" t="s">
        <v>395</v>
      </c>
      <c r="C127" s="15" t="s">
        <v>182</v>
      </c>
      <c r="D127" s="27"/>
    </row>
    <row r="128" spans="1:4" ht="24" customHeight="1" x14ac:dyDescent="0.2">
      <c r="A128" s="14" t="s">
        <v>396</v>
      </c>
      <c r="B128" s="14" t="s">
        <v>398</v>
      </c>
      <c r="C128" s="15" t="s">
        <v>182</v>
      </c>
      <c r="D128" s="27"/>
    </row>
    <row r="129" spans="1:4" ht="24" customHeight="1" x14ac:dyDescent="0.2">
      <c r="A129" s="14" t="s">
        <v>399</v>
      </c>
      <c r="B129" s="14" t="s">
        <v>401</v>
      </c>
      <c r="C129" s="15" t="s">
        <v>182</v>
      </c>
      <c r="D129" s="27"/>
    </row>
    <row r="130" spans="1:4" ht="24" customHeight="1" x14ac:dyDescent="0.2">
      <c r="A130" s="14" t="s">
        <v>402</v>
      </c>
      <c r="B130" s="14" t="s">
        <v>404</v>
      </c>
      <c r="C130" s="15" t="s">
        <v>182</v>
      </c>
      <c r="D130" s="27"/>
    </row>
    <row r="131" spans="1:4" ht="36" customHeight="1" x14ac:dyDescent="0.2">
      <c r="A131" s="14" t="s">
        <v>405</v>
      </c>
      <c r="B131" s="14" t="s">
        <v>407</v>
      </c>
      <c r="C131" s="15" t="s">
        <v>182</v>
      </c>
      <c r="D131" s="27"/>
    </row>
    <row r="132" spans="1:4" ht="24" customHeight="1" x14ac:dyDescent="0.2">
      <c r="A132" s="14" t="s">
        <v>408</v>
      </c>
      <c r="B132" s="14" t="s">
        <v>410</v>
      </c>
      <c r="C132" s="15" t="s">
        <v>182</v>
      </c>
      <c r="D132" s="27"/>
    </row>
    <row r="133" spans="1:4" ht="36" customHeight="1" x14ac:dyDescent="0.2">
      <c r="A133" s="14" t="s">
        <v>411</v>
      </c>
      <c r="B133" s="14" t="s">
        <v>413</v>
      </c>
      <c r="C133" s="15" t="s">
        <v>182</v>
      </c>
      <c r="D133" s="27"/>
    </row>
    <row r="134" spans="1:4" ht="36" customHeight="1" x14ac:dyDescent="0.2">
      <c r="A134" s="14" t="s">
        <v>414</v>
      </c>
      <c r="B134" s="14" t="s">
        <v>416</v>
      </c>
      <c r="C134" s="15" t="s">
        <v>182</v>
      </c>
      <c r="D134" s="27"/>
    </row>
    <row r="135" spans="1:4" ht="24" customHeight="1" x14ac:dyDescent="0.2">
      <c r="A135" s="9" t="s">
        <v>417</v>
      </c>
      <c r="B135" s="9" t="s">
        <v>418</v>
      </c>
      <c r="C135" s="9"/>
      <c r="D135" s="27"/>
    </row>
    <row r="136" spans="1:4" ht="60" customHeight="1" x14ac:dyDescent="0.2">
      <c r="A136" s="14" t="s">
        <v>419</v>
      </c>
      <c r="B136" s="14" t="s">
        <v>421</v>
      </c>
      <c r="C136" s="15" t="s">
        <v>60</v>
      </c>
      <c r="D136" s="27"/>
    </row>
    <row r="137" spans="1:4" ht="60" customHeight="1" x14ac:dyDescent="0.2">
      <c r="A137" s="14" t="s">
        <v>422</v>
      </c>
      <c r="B137" s="14" t="s">
        <v>424</v>
      </c>
      <c r="C137" s="15" t="s">
        <v>60</v>
      </c>
      <c r="D137" s="27"/>
    </row>
    <row r="138" spans="1:4" ht="60" customHeight="1" x14ac:dyDescent="0.2">
      <c r="A138" s="14" t="s">
        <v>425</v>
      </c>
      <c r="B138" s="14" t="s">
        <v>427</v>
      </c>
      <c r="C138" s="15" t="s">
        <v>60</v>
      </c>
      <c r="D138" s="27"/>
    </row>
    <row r="139" spans="1:4" ht="48" customHeight="1" x14ac:dyDescent="0.2">
      <c r="A139" s="14" t="s">
        <v>428</v>
      </c>
      <c r="B139" s="14" t="s">
        <v>430</v>
      </c>
      <c r="C139" s="15" t="s">
        <v>60</v>
      </c>
      <c r="D139" s="27"/>
    </row>
    <row r="140" spans="1:4" ht="24" customHeight="1" x14ac:dyDescent="0.2">
      <c r="A140" s="14" t="s">
        <v>431</v>
      </c>
      <c r="B140" s="14" t="s">
        <v>433</v>
      </c>
      <c r="C140" s="15" t="s">
        <v>182</v>
      </c>
      <c r="D140" s="27"/>
    </row>
    <row r="141" spans="1:4" ht="24" customHeight="1" x14ac:dyDescent="0.2">
      <c r="A141" s="14" t="s">
        <v>434</v>
      </c>
      <c r="B141" s="14" t="s">
        <v>436</v>
      </c>
      <c r="C141" s="15" t="s">
        <v>182</v>
      </c>
      <c r="D141" s="27"/>
    </row>
    <row r="142" spans="1:4" ht="24" customHeight="1" x14ac:dyDescent="0.2">
      <c r="A142" s="14" t="s">
        <v>437</v>
      </c>
      <c r="B142" s="14" t="s">
        <v>439</v>
      </c>
      <c r="C142" s="15" t="s">
        <v>182</v>
      </c>
      <c r="D142" s="27"/>
    </row>
    <row r="143" spans="1:4" ht="24" customHeight="1" x14ac:dyDescent="0.2">
      <c r="A143" s="14" t="s">
        <v>440</v>
      </c>
      <c r="B143" s="14" t="s">
        <v>442</v>
      </c>
      <c r="C143" s="15" t="s">
        <v>182</v>
      </c>
      <c r="D143" s="27"/>
    </row>
    <row r="144" spans="1:4" ht="36" customHeight="1" x14ac:dyDescent="0.2">
      <c r="A144" s="14" t="s">
        <v>443</v>
      </c>
      <c r="B144" s="14" t="s">
        <v>445</v>
      </c>
      <c r="C144" s="15" t="s">
        <v>182</v>
      </c>
      <c r="D144" s="27"/>
    </row>
    <row r="145" spans="1:4" ht="36" customHeight="1" x14ac:dyDescent="0.2">
      <c r="A145" s="14" t="s">
        <v>446</v>
      </c>
      <c r="B145" s="14" t="s">
        <v>448</v>
      </c>
      <c r="C145" s="15" t="s">
        <v>182</v>
      </c>
      <c r="D145" s="27"/>
    </row>
    <row r="146" spans="1:4" ht="36" customHeight="1" x14ac:dyDescent="0.2">
      <c r="A146" s="14" t="s">
        <v>449</v>
      </c>
      <c r="B146" s="14" t="s">
        <v>451</v>
      </c>
      <c r="C146" s="15" t="s">
        <v>182</v>
      </c>
      <c r="D146" s="27"/>
    </row>
    <row r="147" spans="1:4" ht="24" customHeight="1" x14ac:dyDescent="0.2">
      <c r="A147" s="9" t="s">
        <v>452</v>
      </c>
      <c r="B147" s="9" t="s">
        <v>453</v>
      </c>
      <c r="C147" s="9"/>
      <c r="D147" s="27"/>
    </row>
    <row r="148" spans="1:4" ht="60" customHeight="1" x14ac:dyDescent="0.2">
      <c r="A148" s="14" t="s">
        <v>454</v>
      </c>
      <c r="B148" s="14" t="s">
        <v>427</v>
      </c>
      <c r="C148" s="15" t="s">
        <v>60</v>
      </c>
      <c r="D148" s="27"/>
    </row>
    <row r="149" spans="1:4" ht="60" customHeight="1" x14ac:dyDescent="0.2">
      <c r="A149" s="14" t="s">
        <v>455</v>
      </c>
      <c r="B149" s="14" t="s">
        <v>457</v>
      </c>
      <c r="C149" s="15" t="s">
        <v>60</v>
      </c>
      <c r="D149" s="27"/>
    </row>
    <row r="150" spans="1:4" ht="60" customHeight="1" x14ac:dyDescent="0.2">
      <c r="A150" s="14" t="s">
        <v>458</v>
      </c>
      <c r="B150" s="14" t="s">
        <v>460</v>
      </c>
      <c r="C150" s="15" t="s">
        <v>60</v>
      </c>
      <c r="D150" s="27"/>
    </row>
    <row r="151" spans="1:4" ht="60" customHeight="1" x14ac:dyDescent="0.2">
      <c r="A151" s="14" t="s">
        <v>461</v>
      </c>
      <c r="B151" s="14" t="s">
        <v>463</v>
      </c>
      <c r="C151" s="15" t="s">
        <v>60</v>
      </c>
      <c r="D151" s="27"/>
    </row>
    <row r="152" spans="1:4" ht="36" customHeight="1" x14ac:dyDescent="0.2">
      <c r="A152" s="14" t="s">
        <v>464</v>
      </c>
      <c r="B152" s="14" t="s">
        <v>466</v>
      </c>
      <c r="C152" s="15" t="s">
        <v>182</v>
      </c>
      <c r="D152" s="27"/>
    </row>
    <row r="153" spans="1:4" ht="36" customHeight="1" x14ac:dyDescent="0.2">
      <c r="A153" s="14" t="s">
        <v>467</v>
      </c>
      <c r="B153" s="14" t="s">
        <v>469</v>
      </c>
      <c r="C153" s="15" t="s">
        <v>182</v>
      </c>
      <c r="D153" s="27"/>
    </row>
    <row r="154" spans="1:4" ht="24" customHeight="1" x14ac:dyDescent="0.2">
      <c r="A154" s="14" t="s">
        <v>470</v>
      </c>
      <c r="B154" s="14" t="s">
        <v>472</v>
      </c>
      <c r="C154" s="15" t="s">
        <v>182</v>
      </c>
      <c r="D154" s="27"/>
    </row>
    <row r="155" spans="1:4" ht="24" customHeight="1" x14ac:dyDescent="0.2">
      <c r="A155" s="9" t="s">
        <v>473</v>
      </c>
      <c r="B155" s="9" t="s">
        <v>474</v>
      </c>
      <c r="C155" s="9"/>
      <c r="D155" s="27"/>
    </row>
    <row r="156" spans="1:4" ht="24" customHeight="1" x14ac:dyDescent="0.2">
      <c r="A156" s="9" t="s">
        <v>475</v>
      </c>
      <c r="B156" s="9" t="s">
        <v>476</v>
      </c>
      <c r="C156" s="9"/>
      <c r="D156" s="27"/>
    </row>
    <row r="157" spans="1:4" ht="36" customHeight="1" x14ac:dyDescent="0.2">
      <c r="A157" s="14" t="s">
        <v>477</v>
      </c>
      <c r="B157" s="14" t="s">
        <v>479</v>
      </c>
      <c r="C157" s="15" t="s">
        <v>182</v>
      </c>
      <c r="D157" s="27"/>
    </row>
    <row r="158" spans="1:4" ht="36" customHeight="1" x14ac:dyDescent="0.2">
      <c r="A158" s="14" t="s">
        <v>480</v>
      </c>
      <c r="B158" s="14" t="s">
        <v>482</v>
      </c>
      <c r="C158" s="15" t="s">
        <v>182</v>
      </c>
      <c r="D158" s="27"/>
    </row>
    <row r="159" spans="1:4" ht="60" customHeight="1" x14ac:dyDescent="0.2">
      <c r="A159" s="14" t="s">
        <v>483</v>
      </c>
      <c r="B159" s="14" t="s">
        <v>485</v>
      </c>
      <c r="C159" s="15" t="s">
        <v>182</v>
      </c>
      <c r="D159" s="27"/>
    </row>
    <row r="160" spans="1:4" ht="36" customHeight="1" x14ac:dyDescent="0.2">
      <c r="A160" s="14" t="s">
        <v>486</v>
      </c>
      <c r="B160" s="14" t="s">
        <v>488</v>
      </c>
      <c r="C160" s="15" t="s">
        <v>182</v>
      </c>
      <c r="D160" s="27"/>
    </row>
    <row r="161" spans="1:4" ht="24" customHeight="1" x14ac:dyDescent="0.2">
      <c r="A161" s="14" t="s">
        <v>489</v>
      </c>
      <c r="B161" s="14" t="s">
        <v>491</v>
      </c>
      <c r="C161" s="15" t="s">
        <v>182</v>
      </c>
      <c r="D161" s="27"/>
    </row>
    <row r="162" spans="1:4" ht="36" customHeight="1" x14ac:dyDescent="0.2">
      <c r="A162" s="14" t="s">
        <v>492</v>
      </c>
      <c r="B162" s="14" t="s">
        <v>494</v>
      </c>
      <c r="C162" s="15" t="s">
        <v>182</v>
      </c>
      <c r="D162" s="27"/>
    </row>
    <row r="163" spans="1:4" ht="24" customHeight="1" x14ac:dyDescent="0.2">
      <c r="A163" s="9" t="s">
        <v>495</v>
      </c>
      <c r="B163" s="9" t="s">
        <v>496</v>
      </c>
      <c r="C163" s="9"/>
      <c r="D163" s="27"/>
    </row>
    <row r="164" spans="1:4" ht="24" customHeight="1" x14ac:dyDescent="0.2">
      <c r="A164" s="14" t="s">
        <v>497</v>
      </c>
      <c r="B164" s="14" t="s">
        <v>499</v>
      </c>
      <c r="C164" s="15" t="s">
        <v>182</v>
      </c>
      <c r="D164" s="27"/>
    </row>
    <row r="165" spans="1:4" ht="36" customHeight="1" x14ac:dyDescent="0.2">
      <c r="A165" s="14" t="s">
        <v>500</v>
      </c>
      <c r="B165" s="14" t="s">
        <v>482</v>
      </c>
      <c r="C165" s="15" t="s">
        <v>182</v>
      </c>
      <c r="D165" s="27"/>
    </row>
    <row r="166" spans="1:4" ht="36" customHeight="1" x14ac:dyDescent="0.2">
      <c r="A166" s="14" t="s">
        <v>501</v>
      </c>
      <c r="B166" s="14" t="s">
        <v>503</v>
      </c>
      <c r="C166" s="15" t="s">
        <v>182</v>
      </c>
      <c r="D166" s="27"/>
    </row>
    <row r="167" spans="1:4" ht="36" customHeight="1" x14ac:dyDescent="0.2">
      <c r="A167" s="14" t="s">
        <v>504</v>
      </c>
      <c r="B167" s="14" t="s">
        <v>488</v>
      </c>
      <c r="C167" s="15" t="s">
        <v>182</v>
      </c>
      <c r="D167" s="27"/>
    </row>
    <row r="168" spans="1:4" ht="24" customHeight="1" x14ac:dyDescent="0.2">
      <c r="A168" s="14" t="s">
        <v>505</v>
      </c>
      <c r="B168" s="14" t="s">
        <v>491</v>
      </c>
      <c r="C168" s="15" t="s">
        <v>182</v>
      </c>
      <c r="D168" s="27"/>
    </row>
    <row r="169" spans="1:4" ht="24" customHeight="1" x14ac:dyDescent="0.2">
      <c r="A169" s="14" t="s">
        <v>506</v>
      </c>
      <c r="B169" s="14" t="s">
        <v>508</v>
      </c>
      <c r="C169" s="15" t="s">
        <v>182</v>
      </c>
      <c r="D169" s="27"/>
    </row>
    <row r="170" spans="1:4" ht="24" customHeight="1" x14ac:dyDescent="0.2">
      <c r="A170" s="9" t="s">
        <v>509</v>
      </c>
      <c r="B170" s="9" t="s">
        <v>510</v>
      </c>
      <c r="C170" s="9"/>
      <c r="D170" s="27"/>
    </row>
    <row r="171" spans="1:4" ht="48" customHeight="1" x14ac:dyDescent="0.2">
      <c r="A171" s="14" t="s">
        <v>511</v>
      </c>
      <c r="B171" s="14" t="s">
        <v>513</v>
      </c>
      <c r="C171" s="15" t="s">
        <v>182</v>
      </c>
      <c r="D171" s="27"/>
    </row>
    <row r="172" spans="1:4" ht="36" customHeight="1" x14ac:dyDescent="0.2">
      <c r="A172" s="14" t="s">
        <v>514</v>
      </c>
      <c r="B172" s="14" t="s">
        <v>482</v>
      </c>
      <c r="C172" s="15" t="s">
        <v>182</v>
      </c>
      <c r="D172" s="27"/>
    </row>
    <row r="173" spans="1:4" ht="60" customHeight="1" x14ac:dyDescent="0.2">
      <c r="A173" s="14" t="s">
        <v>515</v>
      </c>
      <c r="B173" s="14" t="s">
        <v>485</v>
      </c>
      <c r="C173" s="15" t="s">
        <v>182</v>
      </c>
      <c r="D173" s="27"/>
    </row>
    <row r="174" spans="1:4" ht="36" customHeight="1" x14ac:dyDescent="0.2">
      <c r="A174" s="14" t="s">
        <v>516</v>
      </c>
      <c r="B174" s="14" t="s">
        <v>488</v>
      </c>
      <c r="C174" s="15" t="s">
        <v>182</v>
      </c>
      <c r="D174" s="27"/>
    </row>
    <row r="175" spans="1:4" ht="36" customHeight="1" x14ac:dyDescent="0.2">
      <c r="A175" s="14" t="s">
        <v>517</v>
      </c>
      <c r="B175" s="14" t="s">
        <v>519</v>
      </c>
      <c r="C175" s="15" t="s">
        <v>182</v>
      </c>
      <c r="D175" s="27"/>
    </row>
    <row r="176" spans="1:4" ht="24" customHeight="1" x14ac:dyDescent="0.2">
      <c r="A176" s="14" t="s">
        <v>520</v>
      </c>
      <c r="B176" s="14" t="s">
        <v>491</v>
      </c>
      <c r="C176" s="15" t="s">
        <v>182</v>
      </c>
      <c r="D176" s="27"/>
    </row>
    <row r="177" spans="1:4" ht="24" customHeight="1" x14ac:dyDescent="0.2">
      <c r="A177" s="14" t="s">
        <v>521</v>
      </c>
      <c r="B177" s="14" t="s">
        <v>508</v>
      </c>
      <c r="C177" s="15" t="s">
        <v>182</v>
      </c>
      <c r="D177" s="27"/>
    </row>
    <row r="178" spans="1:4" ht="36" customHeight="1" x14ac:dyDescent="0.2">
      <c r="A178" s="14" t="s">
        <v>522</v>
      </c>
      <c r="B178" s="14" t="s">
        <v>479</v>
      </c>
      <c r="C178" s="15" t="s">
        <v>182</v>
      </c>
      <c r="D178" s="27"/>
    </row>
    <row r="179" spans="1:4" ht="36" customHeight="1" x14ac:dyDescent="0.2">
      <c r="A179" s="14" t="s">
        <v>523</v>
      </c>
      <c r="B179" s="14" t="s">
        <v>503</v>
      </c>
      <c r="C179" s="15" t="s">
        <v>182</v>
      </c>
      <c r="D179" s="27"/>
    </row>
    <row r="180" spans="1:4" ht="36" customHeight="1" x14ac:dyDescent="0.2">
      <c r="A180" s="14" t="s">
        <v>524</v>
      </c>
      <c r="B180" s="14" t="s">
        <v>494</v>
      </c>
      <c r="C180" s="15" t="s">
        <v>182</v>
      </c>
      <c r="D180" s="27"/>
    </row>
    <row r="181" spans="1:4" ht="24" customHeight="1" x14ac:dyDescent="0.2">
      <c r="A181" s="9" t="s">
        <v>525</v>
      </c>
      <c r="B181" s="9" t="s">
        <v>526</v>
      </c>
      <c r="C181" s="9"/>
      <c r="D181" s="27"/>
    </row>
    <row r="182" spans="1:4" ht="24" customHeight="1" x14ac:dyDescent="0.2">
      <c r="A182" s="14" t="s">
        <v>527</v>
      </c>
      <c r="B182" s="14" t="s">
        <v>529</v>
      </c>
      <c r="C182" s="15" t="s">
        <v>52</v>
      </c>
      <c r="D182" s="27"/>
    </row>
    <row r="183" spans="1:4" ht="48" customHeight="1" x14ac:dyDescent="0.2">
      <c r="A183" s="14" t="s">
        <v>530</v>
      </c>
      <c r="B183" s="14" t="s">
        <v>532</v>
      </c>
      <c r="C183" s="15" t="s">
        <v>182</v>
      </c>
      <c r="D183" s="27"/>
    </row>
    <row r="184" spans="1:4" ht="48" customHeight="1" x14ac:dyDescent="0.2">
      <c r="A184" s="14" t="s">
        <v>533</v>
      </c>
      <c r="B184" s="14" t="s">
        <v>532</v>
      </c>
      <c r="C184" s="15" t="s">
        <v>182</v>
      </c>
      <c r="D184" s="27"/>
    </row>
    <row r="185" spans="1:4" ht="24" customHeight="1" x14ac:dyDescent="0.2">
      <c r="A185" s="14" t="s">
        <v>534</v>
      </c>
      <c r="B185" s="14" t="s">
        <v>536</v>
      </c>
      <c r="C185" s="15" t="s">
        <v>182</v>
      </c>
      <c r="D185" s="27"/>
    </row>
    <row r="186" spans="1:4" ht="36" customHeight="1" x14ac:dyDescent="0.2">
      <c r="A186" s="14" t="s">
        <v>537</v>
      </c>
      <c r="B186" s="14" t="s">
        <v>539</v>
      </c>
      <c r="C186" s="15" t="s">
        <v>182</v>
      </c>
      <c r="D186" s="27"/>
    </row>
    <row r="187" spans="1:4" x14ac:dyDescent="0.2">
      <c r="A187" s="24"/>
      <c r="B187" s="24"/>
      <c r="C187" s="24"/>
    </row>
    <row r="188" spans="1:4" ht="60" customHeight="1" x14ac:dyDescent="0.2">
      <c r="A188" s="23"/>
      <c r="B188" s="23"/>
      <c r="C188" s="23"/>
    </row>
    <row r="189" spans="1:4" ht="70.150000000000006" customHeight="1" x14ac:dyDescent="0.2">
      <c r="A189" s="88"/>
      <c r="B189" s="88"/>
      <c r="C189" s="88"/>
    </row>
  </sheetData>
  <mergeCells count="6">
    <mergeCell ref="A189:C189"/>
    <mergeCell ref="A1:D2"/>
    <mergeCell ref="A3:A4"/>
    <mergeCell ref="B3:B4"/>
    <mergeCell ref="C3:C4"/>
    <mergeCell ref="D3:D4"/>
  </mergeCells>
  <pageMargins left="0.25" right="0.25" top="0.75" bottom="0.75" header="0.3" footer="0.3"/>
  <pageSetup paperSize="9" scale="58"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08B37-2D62-4BB1-99DA-85F57E3491DF}">
  <sheetPr>
    <pageSetUpPr fitToPage="1"/>
  </sheetPr>
  <dimension ref="A2:P202"/>
  <sheetViews>
    <sheetView view="pageBreakPreview" topLeftCell="A191" zoomScale="80" zoomScaleNormal="80" zoomScaleSheetLayoutView="80" workbookViewId="0">
      <selection activeCell="F67" sqref="F67"/>
    </sheetView>
  </sheetViews>
  <sheetFormatPr defaultColWidth="10" defaultRowHeight="14.25" x14ac:dyDescent="0.2"/>
  <cols>
    <col min="1" max="1" width="8.28515625" style="1" customWidth="1"/>
    <col min="2" max="2" width="9" style="25" customWidth="1"/>
    <col min="3" max="3" width="7.7109375" style="1" bestFit="1" customWidth="1"/>
    <col min="4" max="4" width="68.5703125" style="1" bestFit="1" customWidth="1"/>
    <col min="5" max="5" width="5.140625" style="1" bestFit="1" customWidth="1"/>
    <col min="6" max="6" width="7.85546875" style="1" bestFit="1" customWidth="1"/>
    <col min="7" max="7" width="11" style="1" bestFit="1" customWidth="1"/>
    <col min="8" max="8" width="10.85546875" style="1" bestFit="1" customWidth="1"/>
    <col min="9" max="9" width="14.28515625" style="1" customWidth="1"/>
    <col min="10" max="10" width="12.42578125" style="1" customWidth="1"/>
    <col min="11" max="11" width="14.42578125" style="1" customWidth="1"/>
    <col min="12" max="12" width="14.28515625" style="1" customWidth="1"/>
    <col min="13" max="13" width="10.85546875" style="1" customWidth="1"/>
    <col min="14" max="14" width="14.42578125" style="1" customWidth="1"/>
    <col min="15" max="15" width="10" style="1" bestFit="1" customWidth="1"/>
    <col min="16" max="16384" width="10" style="1"/>
  </cols>
  <sheetData>
    <row r="2" spans="1:16" ht="15" customHeight="1" x14ac:dyDescent="0.2">
      <c r="A2" s="56" t="s">
        <v>0</v>
      </c>
      <c r="B2" s="56"/>
      <c r="C2" s="56"/>
      <c r="D2" s="56"/>
      <c r="E2" s="56"/>
      <c r="F2" s="56"/>
      <c r="G2" s="56"/>
      <c r="H2" s="56"/>
      <c r="I2" s="56"/>
      <c r="J2" s="56"/>
      <c r="K2" s="56"/>
      <c r="L2" s="56"/>
      <c r="M2" s="56"/>
      <c r="N2" s="56"/>
      <c r="O2" s="57"/>
    </row>
    <row r="3" spans="1:16" ht="15" customHeight="1" x14ac:dyDescent="0.2">
      <c r="A3" s="56" t="s">
        <v>1</v>
      </c>
      <c r="B3" s="56"/>
      <c r="C3" s="56"/>
      <c r="D3" s="56"/>
      <c r="E3" s="56"/>
      <c r="F3" s="56"/>
      <c r="G3" s="56"/>
      <c r="H3" s="56"/>
      <c r="I3" s="56"/>
      <c r="J3" s="56"/>
      <c r="K3" s="56"/>
      <c r="L3" s="56"/>
      <c r="M3" s="56"/>
      <c r="N3" s="56"/>
      <c r="O3" s="57"/>
    </row>
    <row r="4" spans="1:16" ht="15.75" customHeight="1" x14ac:dyDescent="0.2">
      <c r="A4" s="58" t="s">
        <v>2</v>
      </c>
      <c r="B4" s="58"/>
      <c r="C4" s="58"/>
      <c r="D4" s="58"/>
      <c r="E4" s="58"/>
      <c r="F4" s="58"/>
      <c r="G4" s="58"/>
      <c r="H4" s="58"/>
      <c r="I4" s="58"/>
      <c r="J4" s="58"/>
      <c r="K4" s="58"/>
      <c r="L4" s="58"/>
      <c r="M4" s="58"/>
      <c r="N4" s="58"/>
      <c r="O4" s="59"/>
    </row>
    <row r="5" spans="1:16" ht="15" customHeight="1" x14ac:dyDescent="0.2">
      <c r="A5" s="60" t="s">
        <v>3</v>
      </c>
      <c r="B5" s="60"/>
      <c r="C5" s="60"/>
      <c r="D5" s="2"/>
      <c r="E5" s="60" t="s">
        <v>4</v>
      </c>
      <c r="F5" s="60"/>
      <c r="G5" s="60"/>
      <c r="H5" s="60" t="s">
        <v>5</v>
      </c>
      <c r="I5" s="60"/>
      <c r="J5" s="60"/>
      <c r="K5" s="60"/>
      <c r="L5" s="2" t="s">
        <v>6</v>
      </c>
      <c r="M5" s="60" t="s">
        <v>7</v>
      </c>
      <c r="N5" s="60"/>
      <c r="O5" s="60"/>
    </row>
    <row r="6" spans="1:16" x14ac:dyDescent="0.2">
      <c r="A6" s="61" t="s">
        <v>8</v>
      </c>
      <c r="B6" s="62"/>
      <c r="C6" s="63"/>
      <c r="D6" s="3"/>
      <c r="E6" s="64">
        <v>44845</v>
      </c>
      <c r="F6" s="65"/>
      <c r="G6" s="65"/>
      <c r="H6" s="66">
        <v>45049</v>
      </c>
      <c r="I6" s="66"/>
      <c r="J6" s="66"/>
      <c r="K6" s="66"/>
      <c r="L6" s="4">
        <v>0.25219999999999998</v>
      </c>
      <c r="M6" s="67">
        <f>H200</f>
        <v>845452.13000000012</v>
      </c>
      <c r="N6" s="67"/>
      <c r="O6" s="67"/>
    </row>
    <row r="7" spans="1:16" x14ac:dyDescent="0.2">
      <c r="A7" s="60" t="s">
        <v>9</v>
      </c>
      <c r="B7" s="60"/>
      <c r="C7" s="60"/>
      <c r="D7" s="2"/>
      <c r="E7" s="68" t="s">
        <v>10</v>
      </c>
      <c r="F7" s="69"/>
      <c r="G7" s="69"/>
      <c r="H7" s="69"/>
      <c r="I7" s="69"/>
      <c r="J7" s="69"/>
      <c r="K7" s="70"/>
      <c r="L7" s="2" t="s">
        <v>11</v>
      </c>
      <c r="M7" s="60" t="s">
        <v>12</v>
      </c>
      <c r="N7" s="60"/>
      <c r="O7" s="60"/>
    </row>
    <row r="8" spans="1:16" x14ac:dyDescent="0.2">
      <c r="A8" s="71" t="s">
        <v>13</v>
      </c>
      <c r="B8" s="72"/>
      <c r="C8" s="73"/>
      <c r="D8" s="5"/>
      <c r="E8" s="74" t="s">
        <v>14</v>
      </c>
      <c r="F8" s="75"/>
      <c r="G8" s="75"/>
      <c r="H8" s="75"/>
      <c r="I8" s="75"/>
      <c r="J8" s="75"/>
      <c r="K8" s="75"/>
      <c r="L8" s="6">
        <v>0.87229999999999996</v>
      </c>
      <c r="M8" s="67">
        <v>0</v>
      </c>
      <c r="N8" s="67"/>
      <c r="O8" s="67"/>
    </row>
    <row r="9" spans="1:16" x14ac:dyDescent="0.2">
      <c r="A9" s="76" t="s">
        <v>15</v>
      </c>
      <c r="B9" s="76"/>
      <c r="C9" s="76"/>
      <c r="D9" s="76"/>
      <c r="E9" s="76" t="s">
        <v>16</v>
      </c>
      <c r="F9" s="76"/>
      <c r="G9" s="76"/>
      <c r="H9" s="76"/>
      <c r="I9" s="76"/>
      <c r="J9" s="76"/>
      <c r="K9" s="76"/>
      <c r="L9" s="76"/>
      <c r="M9" s="60" t="s">
        <v>17</v>
      </c>
      <c r="N9" s="60"/>
      <c r="O9" s="60"/>
    </row>
    <row r="10" spans="1:16" ht="15.75" customHeight="1" x14ac:dyDescent="0.2">
      <c r="A10" s="77" t="s">
        <v>18</v>
      </c>
      <c r="B10" s="77"/>
      <c r="C10" s="77"/>
      <c r="D10" s="77"/>
      <c r="E10" s="77" t="s">
        <v>19</v>
      </c>
      <c r="F10" s="77"/>
      <c r="G10" s="77"/>
      <c r="H10" s="77"/>
      <c r="I10" s="77"/>
      <c r="J10" s="77"/>
      <c r="K10" s="77"/>
      <c r="L10" s="77"/>
      <c r="M10" s="67">
        <f>M6+M8</f>
        <v>845452.13000000012</v>
      </c>
      <c r="N10" s="67"/>
      <c r="O10" s="67"/>
    </row>
    <row r="11" spans="1:16" x14ac:dyDescent="0.2">
      <c r="A11" s="76" t="s">
        <v>20</v>
      </c>
      <c r="B11" s="76"/>
      <c r="C11" s="76"/>
      <c r="D11" s="76"/>
      <c r="E11" s="76"/>
      <c r="F11" s="76"/>
      <c r="G11" s="76"/>
      <c r="H11" s="76"/>
      <c r="I11" s="76"/>
      <c r="J11" s="76"/>
      <c r="K11" s="76"/>
      <c r="L11" s="76"/>
      <c r="M11" s="76"/>
      <c r="N11" s="76"/>
      <c r="O11" s="76"/>
    </row>
    <row r="12" spans="1:16" ht="14.25" customHeight="1" x14ac:dyDescent="0.2">
      <c r="A12" s="74" t="s">
        <v>21</v>
      </c>
      <c r="B12" s="74"/>
      <c r="C12" s="74"/>
      <c r="D12" s="74"/>
      <c r="E12" s="74"/>
      <c r="F12" s="74"/>
      <c r="G12" s="74"/>
      <c r="H12" s="74"/>
      <c r="I12" s="74"/>
      <c r="J12" s="74"/>
      <c r="K12" s="74"/>
      <c r="L12" s="74"/>
      <c r="M12" s="74"/>
      <c r="N12" s="74"/>
      <c r="O12" s="74"/>
    </row>
    <row r="13" spans="1:16" x14ac:dyDescent="0.2">
      <c r="A13" s="2" t="s">
        <v>22</v>
      </c>
      <c r="B13" s="2"/>
      <c r="C13" s="2" t="s">
        <v>23</v>
      </c>
      <c r="D13" s="2"/>
      <c r="E13" s="78" t="s">
        <v>24</v>
      </c>
      <c r="F13" s="79"/>
      <c r="G13" s="79"/>
      <c r="H13" s="80"/>
      <c r="I13" s="2" t="s">
        <v>25</v>
      </c>
      <c r="J13" s="2"/>
      <c r="K13" s="60" t="s">
        <v>26</v>
      </c>
      <c r="L13" s="60"/>
      <c r="M13" s="60"/>
      <c r="N13" s="60" t="s">
        <v>27</v>
      </c>
      <c r="O13" s="60"/>
    </row>
    <row r="14" spans="1:16" ht="15.75" customHeight="1" x14ac:dyDescent="0.2">
      <c r="A14" s="81" t="s">
        <v>569</v>
      </c>
      <c r="B14" s="75"/>
      <c r="C14" s="82">
        <f>M200</f>
        <v>151544.23000000001</v>
      </c>
      <c r="D14" s="83"/>
      <c r="E14" s="84" t="s">
        <v>570</v>
      </c>
      <c r="F14" s="65"/>
      <c r="G14" s="65"/>
      <c r="H14" s="65"/>
      <c r="I14" s="85">
        <f>L200</f>
        <v>244937.36</v>
      </c>
      <c r="J14" s="75"/>
      <c r="K14" s="86">
        <f>N200</f>
        <v>396481.58999999997</v>
      </c>
      <c r="L14" s="86"/>
      <c r="M14" s="86"/>
      <c r="N14" s="67">
        <f>M10-K14</f>
        <v>448970.54000000015</v>
      </c>
      <c r="O14" s="67"/>
      <c r="P14" s="29">
        <f>K14/M6</f>
        <v>0.46895805916297106</v>
      </c>
    </row>
    <row r="15" spans="1:16" ht="15" x14ac:dyDescent="0.25">
      <c r="A15" s="89"/>
      <c r="B15" s="89"/>
      <c r="C15" s="89"/>
      <c r="D15" s="89"/>
      <c r="E15" s="89"/>
      <c r="F15" s="89"/>
      <c r="G15" s="89"/>
      <c r="H15" s="89"/>
      <c r="I15" s="89"/>
      <c r="J15" s="89"/>
      <c r="K15" s="89"/>
      <c r="L15" s="89"/>
      <c r="M15" s="89"/>
      <c r="N15" s="89"/>
      <c r="O15" s="89"/>
    </row>
    <row r="16" spans="1:16" x14ac:dyDescent="0.2">
      <c r="A16" s="90" t="s">
        <v>30</v>
      </c>
      <c r="B16" s="90" t="s">
        <v>31</v>
      </c>
      <c r="C16" s="90" t="s">
        <v>32</v>
      </c>
      <c r="D16" s="90" t="s">
        <v>33</v>
      </c>
      <c r="E16" s="90" t="s">
        <v>34</v>
      </c>
      <c r="F16" s="90" t="s">
        <v>35</v>
      </c>
      <c r="G16" s="90"/>
      <c r="H16" s="90"/>
      <c r="I16" s="90" t="s">
        <v>36</v>
      </c>
      <c r="J16" s="90"/>
      <c r="K16" s="90"/>
      <c r="L16" s="90" t="s">
        <v>37</v>
      </c>
      <c r="M16" s="90"/>
      <c r="N16" s="90"/>
      <c r="O16" s="8" t="s">
        <v>38</v>
      </c>
    </row>
    <row r="17" spans="1:16" ht="38.25" x14ac:dyDescent="0.2">
      <c r="A17" s="90"/>
      <c r="B17" s="90"/>
      <c r="C17" s="90"/>
      <c r="D17" s="90"/>
      <c r="E17" s="90"/>
      <c r="F17" s="8" t="s">
        <v>39</v>
      </c>
      <c r="G17" s="8" t="s">
        <v>40</v>
      </c>
      <c r="H17" s="8" t="s">
        <v>41</v>
      </c>
      <c r="I17" s="7" t="s">
        <v>42</v>
      </c>
      <c r="J17" s="7" t="s">
        <v>43</v>
      </c>
      <c r="K17" s="7" t="s">
        <v>44</v>
      </c>
      <c r="L17" s="7" t="s">
        <v>42</v>
      </c>
      <c r="M17" s="7" t="s">
        <v>43</v>
      </c>
      <c r="N17" s="7" t="s">
        <v>45</v>
      </c>
      <c r="O17" s="8"/>
    </row>
    <row r="18" spans="1:16" ht="24" customHeight="1" x14ac:dyDescent="0.2">
      <c r="A18" s="9" t="s">
        <v>46</v>
      </c>
      <c r="B18" s="10"/>
      <c r="C18" s="9"/>
      <c r="D18" s="9" t="s">
        <v>47</v>
      </c>
      <c r="E18" s="9"/>
      <c r="F18" s="11"/>
      <c r="G18" s="9"/>
      <c r="H18" s="12">
        <v>36166.44</v>
      </c>
      <c r="I18" s="12"/>
      <c r="J18" s="12"/>
      <c r="K18" s="12"/>
      <c r="L18" s="12">
        <f>SUM(L19:L22)</f>
        <v>34439.33</v>
      </c>
      <c r="M18" s="12">
        <f t="shared" ref="M18:N18" si="0">SUM(M19:M22)</f>
        <v>0</v>
      </c>
      <c r="N18" s="12">
        <f t="shared" si="0"/>
        <v>34439.33</v>
      </c>
      <c r="O18" s="13">
        <v>4.2777631892653697E-2</v>
      </c>
    </row>
    <row r="19" spans="1:16" ht="24" customHeight="1" x14ac:dyDescent="0.2">
      <c r="A19" s="14" t="s">
        <v>48</v>
      </c>
      <c r="B19" s="15" t="s">
        <v>49</v>
      </c>
      <c r="C19" s="14" t="s">
        <v>50</v>
      </c>
      <c r="D19" s="14" t="s">
        <v>51</v>
      </c>
      <c r="E19" s="15" t="s">
        <v>52</v>
      </c>
      <c r="F19" s="16">
        <v>2.4900000000000002</v>
      </c>
      <c r="G19" s="17">
        <v>289.08</v>
      </c>
      <c r="H19" s="17">
        <v>719.8</v>
      </c>
      <c r="I19" s="17">
        <f>'[1]BM 02'!K19</f>
        <v>2.4900000000000002</v>
      </c>
      <c r="J19" s="17">
        <f>'[1]Memória 03'!E6</f>
        <v>0</v>
      </c>
      <c r="K19" s="17">
        <f>I19+J19</f>
        <v>2.4900000000000002</v>
      </c>
      <c r="L19" s="17">
        <f>ROUND(I19*G19,2)</f>
        <v>719.81</v>
      </c>
      <c r="M19" s="17">
        <f>ROUND(J19*G19,2)</f>
        <v>0</v>
      </c>
      <c r="N19" s="17">
        <f>ROUND(K19*G19,2)</f>
        <v>719.81</v>
      </c>
      <c r="O19" s="18">
        <v>8.513787764660313E-4</v>
      </c>
    </row>
    <row r="20" spans="1:16" ht="36" customHeight="1" x14ac:dyDescent="0.2">
      <c r="A20" s="14" t="s">
        <v>53</v>
      </c>
      <c r="B20" s="15" t="s">
        <v>54</v>
      </c>
      <c r="C20" s="14" t="s">
        <v>55</v>
      </c>
      <c r="D20" s="14" t="s">
        <v>56</v>
      </c>
      <c r="E20" s="15" t="s">
        <v>52</v>
      </c>
      <c r="F20" s="16">
        <v>12.43</v>
      </c>
      <c r="G20" s="17">
        <v>916.39</v>
      </c>
      <c r="H20" s="17">
        <v>11390.72</v>
      </c>
      <c r="I20" s="17">
        <f>'[1]BM 02'!K20</f>
        <v>12</v>
      </c>
      <c r="J20" s="17">
        <f>'[1]Memória 03'!E7</f>
        <v>0</v>
      </c>
      <c r="K20" s="17">
        <f t="shared" ref="K20:K83" si="1">I20+J20</f>
        <v>12</v>
      </c>
      <c r="L20" s="17">
        <f t="shared" ref="L20:L83" si="2">ROUND(I20*G20,2)</f>
        <v>10996.68</v>
      </c>
      <c r="M20" s="17">
        <f t="shared" ref="M20:M83" si="3">ROUND(J20*G20,2)</f>
        <v>0</v>
      </c>
      <c r="N20" s="17">
        <f t="shared" ref="N20:N83" si="4">ROUND(K20*G20,2)</f>
        <v>10996.68</v>
      </c>
      <c r="O20" s="18">
        <v>1.3472933115680956E-2</v>
      </c>
    </row>
    <row r="21" spans="1:16" ht="36" customHeight="1" x14ac:dyDescent="0.2">
      <c r="A21" s="14" t="s">
        <v>57</v>
      </c>
      <c r="B21" s="15" t="s">
        <v>58</v>
      </c>
      <c r="C21" s="14" t="s">
        <v>55</v>
      </c>
      <c r="D21" s="14" t="s">
        <v>59</v>
      </c>
      <c r="E21" s="15" t="s">
        <v>60</v>
      </c>
      <c r="F21" s="16">
        <v>101.16</v>
      </c>
      <c r="G21" s="17">
        <v>56.14</v>
      </c>
      <c r="H21" s="17">
        <v>5679.12</v>
      </c>
      <c r="I21" s="17">
        <f>'[1]BM 02'!K21</f>
        <v>101.16000000000003</v>
      </c>
      <c r="J21" s="17">
        <f>'[1]Memória 03'!E8</f>
        <v>0</v>
      </c>
      <c r="K21" s="17">
        <f t="shared" si="1"/>
        <v>101.16000000000003</v>
      </c>
      <c r="L21" s="17">
        <f t="shared" si="2"/>
        <v>5679.12</v>
      </c>
      <c r="M21" s="17">
        <f t="shared" si="3"/>
        <v>0</v>
      </c>
      <c r="N21" s="17">
        <f t="shared" si="4"/>
        <v>5679.12</v>
      </c>
      <c r="O21" s="18">
        <v>6.7172579008110134E-3</v>
      </c>
    </row>
    <row r="22" spans="1:16" ht="24" customHeight="1" x14ac:dyDescent="0.2">
      <c r="A22" s="14" t="s">
        <v>61</v>
      </c>
      <c r="B22" s="15" t="s">
        <v>62</v>
      </c>
      <c r="C22" s="14" t="s">
        <v>55</v>
      </c>
      <c r="D22" s="14" t="s">
        <v>63</v>
      </c>
      <c r="E22" s="15" t="s">
        <v>64</v>
      </c>
      <c r="F22" s="16">
        <v>240</v>
      </c>
      <c r="G22" s="17">
        <v>76.569999999999993</v>
      </c>
      <c r="H22" s="17">
        <v>18376.8</v>
      </c>
      <c r="I22" s="17">
        <f>'[1]BM 02'!K22</f>
        <v>222.59</v>
      </c>
      <c r="J22" s="17">
        <f>'[1]Memória 03'!E9</f>
        <v>0</v>
      </c>
      <c r="K22" s="17">
        <f t="shared" si="1"/>
        <v>222.59</v>
      </c>
      <c r="L22" s="17">
        <f t="shared" si="2"/>
        <v>17043.72</v>
      </c>
      <c r="M22" s="17">
        <f t="shared" si="3"/>
        <v>0</v>
      </c>
      <c r="N22" s="17">
        <f t="shared" si="4"/>
        <v>17043.72</v>
      </c>
      <c r="O22" s="18">
        <v>2.1736062099695697E-2</v>
      </c>
      <c r="P22" s="19"/>
    </row>
    <row r="23" spans="1:16" ht="24" customHeight="1" x14ac:dyDescent="0.2">
      <c r="A23" s="9" t="s">
        <v>65</v>
      </c>
      <c r="B23" s="10"/>
      <c r="C23" s="9"/>
      <c r="D23" s="9" t="s">
        <v>66</v>
      </c>
      <c r="E23" s="9"/>
      <c r="F23" s="11"/>
      <c r="G23" s="9"/>
      <c r="H23" s="12">
        <v>4491.2299999999996</v>
      </c>
      <c r="I23" s="17">
        <f>'[1]BM 02'!K23</f>
        <v>0</v>
      </c>
      <c r="J23" s="17">
        <f>'[1]Memória 03'!E10</f>
        <v>0</v>
      </c>
      <c r="K23" s="20"/>
      <c r="L23" s="20">
        <f>SUM(L24:L25)</f>
        <v>4491.2300000000005</v>
      </c>
      <c r="M23" s="20">
        <f t="shared" ref="M23:N23" si="5">SUM(M24:M25)</f>
        <v>0</v>
      </c>
      <c r="N23" s="20">
        <f t="shared" si="5"/>
        <v>4491.2300000000005</v>
      </c>
      <c r="O23" s="13">
        <v>5.3122227038448645E-3</v>
      </c>
    </row>
    <row r="24" spans="1:16" ht="24" customHeight="1" x14ac:dyDescent="0.2">
      <c r="A24" s="14" t="s">
        <v>67</v>
      </c>
      <c r="B24" s="15" t="s">
        <v>68</v>
      </c>
      <c r="C24" s="14" t="s">
        <v>55</v>
      </c>
      <c r="D24" s="14" t="s">
        <v>69</v>
      </c>
      <c r="E24" s="15" t="s">
        <v>64</v>
      </c>
      <c r="F24" s="16">
        <v>28.88</v>
      </c>
      <c r="G24" s="17">
        <v>28.13</v>
      </c>
      <c r="H24" s="17">
        <v>812.39</v>
      </c>
      <c r="I24" s="17">
        <f>'[1]BM 02'!K24</f>
        <v>28.88</v>
      </c>
      <c r="J24" s="17">
        <f>'[1]Memória 03'!E11</f>
        <v>0</v>
      </c>
      <c r="K24" s="17">
        <f t="shared" si="1"/>
        <v>28.88</v>
      </c>
      <c r="L24" s="17">
        <f t="shared" si="2"/>
        <v>812.39</v>
      </c>
      <c r="M24" s="17">
        <f t="shared" si="3"/>
        <v>0</v>
      </c>
      <c r="N24" s="17">
        <f t="shared" si="4"/>
        <v>812.39</v>
      </c>
      <c r="O24" s="18">
        <v>9.6089414311369701E-4</v>
      </c>
    </row>
    <row r="25" spans="1:16" ht="24" customHeight="1" x14ac:dyDescent="0.2">
      <c r="A25" s="14" t="s">
        <v>70</v>
      </c>
      <c r="B25" s="15" t="s">
        <v>71</v>
      </c>
      <c r="C25" s="14" t="s">
        <v>55</v>
      </c>
      <c r="D25" s="14" t="s">
        <v>72</v>
      </c>
      <c r="E25" s="15" t="s">
        <v>64</v>
      </c>
      <c r="F25" s="16">
        <v>52.16</v>
      </c>
      <c r="G25" s="17">
        <v>70.53</v>
      </c>
      <c r="H25" s="17">
        <v>3678.84</v>
      </c>
      <c r="I25" s="17">
        <f>'[1]BM 02'!K25</f>
        <v>52.16</v>
      </c>
      <c r="J25" s="17">
        <f>'[1]Memória 03'!E12</f>
        <v>0</v>
      </c>
      <c r="K25" s="17">
        <f t="shared" si="1"/>
        <v>52.16</v>
      </c>
      <c r="L25" s="17">
        <f t="shared" si="2"/>
        <v>3678.84</v>
      </c>
      <c r="M25" s="17">
        <f t="shared" si="3"/>
        <v>0</v>
      </c>
      <c r="N25" s="17">
        <f t="shared" si="4"/>
        <v>3678.84</v>
      </c>
      <c r="O25" s="18">
        <v>4.3513285607311679E-3</v>
      </c>
    </row>
    <row r="26" spans="1:16" ht="24" customHeight="1" x14ac:dyDescent="0.2">
      <c r="A26" s="9" t="s">
        <v>73</v>
      </c>
      <c r="B26" s="10"/>
      <c r="C26" s="9"/>
      <c r="D26" s="9" t="s">
        <v>74</v>
      </c>
      <c r="E26" s="9"/>
      <c r="F26" s="11"/>
      <c r="G26" s="9"/>
      <c r="H26" s="12">
        <v>65745.289999999994</v>
      </c>
      <c r="I26" s="17">
        <f>'[1]BM 02'!K26</f>
        <v>0</v>
      </c>
      <c r="J26" s="17">
        <f>'[1]Memória 03'!E13</f>
        <v>0</v>
      </c>
      <c r="K26" s="17"/>
      <c r="L26" s="20">
        <f>L27</f>
        <v>65745.36</v>
      </c>
      <c r="M26" s="20">
        <f t="shared" ref="M26:N26" si="6">M27</f>
        <v>0</v>
      </c>
      <c r="N26" s="20">
        <f t="shared" si="6"/>
        <v>65745.36</v>
      </c>
      <c r="O26" s="13">
        <v>7.7763468405952205E-2</v>
      </c>
    </row>
    <row r="27" spans="1:16" ht="24" customHeight="1" x14ac:dyDescent="0.2">
      <c r="A27" s="9" t="s">
        <v>75</v>
      </c>
      <c r="B27" s="10"/>
      <c r="C27" s="9"/>
      <c r="D27" s="9" t="s">
        <v>76</v>
      </c>
      <c r="E27" s="9"/>
      <c r="F27" s="11"/>
      <c r="G27" s="9"/>
      <c r="H27" s="12">
        <v>65745.289999999994</v>
      </c>
      <c r="I27" s="17">
        <f>'[1]BM 02'!K27</f>
        <v>0</v>
      </c>
      <c r="J27" s="17">
        <f>'[1]Memória 03'!E14</f>
        <v>0</v>
      </c>
      <c r="K27" s="17"/>
      <c r="L27" s="20">
        <f>SUM(L28:L37)</f>
        <v>65745.36</v>
      </c>
      <c r="M27" s="20">
        <f t="shared" ref="M27:N27" si="7">SUM(M28:M37)</f>
        <v>0</v>
      </c>
      <c r="N27" s="20">
        <f t="shared" si="7"/>
        <v>65745.36</v>
      </c>
      <c r="O27" s="13">
        <v>7.7763468405952205E-2</v>
      </c>
    </row>
    <row r="28" spans="1:16" ht="24" customHeight="1" x14ac:dyDescent="0.2">
      <c r="A28" s="14" t="s">
        <v>77</v>
      </c>
      <c r="B28" s="15" t="s">
        <v>78</v>
      </c>
      <c r="C28" s="14" t="s">
        <v>55</v>
      </c>
      <c r="D28" s="14" t="s">
        <v>79</v>
      </c>
      <c r="E28" s="15" t="s">
        <v>64</v>
      </c>
      <c r="F28" s="16">
        <v>5.16</v>
      </c>
      <c r="G28" s="17">
        <v>554.19000000000005</v>
      </c>
      <c r="H28" s="17">
        <v>2859.62</v>
      </c>
      <c r="I28" s="17">
        <f>'[1]BM 02'!K28</f>
        <v>5.16</v>
      </c>
      <c r="J28" s="17">
        <f>'[1]Memória 03'!E15</f>
        <v>0</v>
      </c>
      <c r="K28" s="17">
        <f t="shared" si="1"/>
        <v>5.16</v>
      </c>
      <c r="L28" s="17">
        <f t="shared" si="2"/>
        <v>2859.62</v>
      </c>
      <c r="M28" s="17">
        <f t="shared" si="3"/>
        <v>0</v>
      </c>
      <c r="N28" s="17">
        <f t="shared" si="4"/>
        <v>2859.62</v>
      </c>
      <c r="O28" s="18">
        <v>3.3823558999135765E-3</v>
      </c>
    </row>
    <row r="29" spans="1:16" ht="36" customHeight="1" x14ac:dyDescent="0.2">
      <c r="A29" s="14" t="s">
        <v>80</v>
      </c>
      <c r="B29" s="15" t="s">
        <v>81</v>
      </c>
      <c r="C29" s="14" t="s">
        <v>55</v>
      </c>
      <c r="D29" s="14" t="s">
        <v>82</v>
      </c>
      <c r="E29" s="15" t="s">
        <v>52</v>
      </c>
      <c r="F29" s="16">
        <v>96.48</v>
      </c>
      <c r="G29" s="17">
        <v>143.88999999999999</v>
      </c>
      <c r="H29" s="17">
        <v>13882.5</v>
      </c>
      <c r="I29" s="17">
        <f>'[1]BM 02'!K29</f>
        <v>96.48</v>
      </c>
      <c r="J29" s="17">
        <f>'[1]Memória 03'!E16</f>
        <v>0</v>
      </c>
      <c r="K29" s="17">
        <f t="shared" si="1"/>
        <v>96.48</v>
      </c>
      <c r="L29" s="17">
        <f t="shared" si="2"/>
        <v>13882.51</v>
      </c>
      <c r="M29" s="17">
        <f t="shared" si="3"/>
        <v>0</v>
      </c>
      <c r="N29" s="17">
        <f t="shared" si="4"/>
        <v>13882.51</v>
      </c>
      <c r="O29" s="18">
        <v>1.6420208202680853E-2</v>
      </c>
    </row>
    <row r="30" spans="1:16" ht="24" customHeight="1" x14ac:dyDescent="0.2">
      <c r="A30" s="14" t="s">
        <v>83</v>
      </c>
      <c r="B30" s="15" t="s">
        <v>84</v>
      </c>
      <c r="C30" s="14" t="s">
        <v>55</v>
      </c>
      <c r="D30" s="14" t="s">
        <v>85</v>
      </c>
      <c r="E30" s="15" t="s">
        <v>86</v>
      </c>
      <c r="F30" s="16">
        <v>630.6</v>
      </c>
      <c r="G30" s="17">
        <v>19.23</v>
      </c>
      <c r="H30" s="17">
        <v>12126.43</v>
      </c>
      <c r="I30" s="17">
        <f>'[1]BM 02'!K30</f>
        <v>630.6</v>
      </c>
      <c r="J30" s="17">
        <f>'[1]Memória 03'!E17</f>
        <v>0</v>
      </c>
      <c r="K30" s="17">
        <f t="shared" si="1"/>
        <v>630.6</v>
      </c>
      <c r="L30" s="17">
        <f t="shared" si="2"/>
        <v>12126.44</v>
      </c>
      <c r="M30" s="17">
        <f t="shared" si="3"/>
        <v>0</v>
      </c>
      <c r="N30" s="17">
        <f t="shared" si="4"/>
        <v>12126.44</v>
      </c>
      <c r="O30" s="18">
        <v>1.4343130225480656E-2</v>
      </c>
    </row>
    <row r="31" spans="1:16" ht="24" customHeight="1" x14ac:dyDescent="0.2">
      <c r="A31" s="14" t="s">
        <v>87</v>
      </c>
      <c r="B31" s="15" t="s">
        <v>88</v>
      </c>
      <c r="C31" s="14" t="s">
        <v>55</v>
      </c>
      <c r="D31" s="14" t="s">
        <v>89</v>
      </c>
      <c r="E31" s="15" t="s">
        <v>86</v>
      </c>
      <c r="F31" s="16">
        <v>235.2</v>
      </c>
      <c r="G31" s="17">
        <v>16.39</v>
      </c>
      <c r="H31" s="17">
        <v>3854.92</v>
      </c>
      <c r="I31" s="17">
        <f>'[1]BM 02'!K31</f>
        <v>235.2</v>
      </c>
      <c r="J31" s="17">
        <f>'[1]Memória 03'!E18</f>
        <v>0</v>
      </c>
      <c r="K31" s="17">
        <f t="shared" si="1"/>
        <v>235.2</v>
      </c>
      <c r="L31" s="17">
        <f t="shared" si="2"/>
        <v>3854.93</v>
      </c>
      <c r="M31" s="17">
        <f t="shared" si="3"/>
        <v>0</v>
      </c>
      <c r="N31" s="17">
        <f t="shared" si="4"/>
        <v>3854.93</v>
      </c>
      <c r="O31" s="18">
        <v>4.5595958224151616E-3</v>
      </c>
    </row>
    <row r="32" spans="1:16" ht="36" customHeight="1" x14ac:dyDescent="0.2">
      <c r="A32" s="14" t="s">
        <v>90</v>
      </c>
      <c r="B32" s="15" t="s">
        <v>91</v>
      </c>
      <c r="C32" s="14" t="s">
        <v>55</v>
      </c>
      <c r="D32" s="14" t="s">
        <v>92</v>
      </c>
      <c r="E32" s="15" t="s">
        <v>52</v>
      </c>
      <c r="F32" s="16">
        <v>220.31</v>
      </c>
      <c r="G32" s="17">
        <v>75.290000000000006</v>
      </c>
      <c r="H32" s="17">
        <v>16587.13</v>
      </c>
      <c r="I32" s="17">
        <f>'[1]BM 02'!K32</f>
        <v>220.31</v>
      </c>
      <c r="J32" s="17">
        <f>'[1]Memória 03'!E19</f>
        <v>0</v>
      </c>
      <c r="K32" s="17">
        <f t="shared" si="1"/>
        <v>220.31</v>
      </c>
      <c r="L32" s="17">
        <f t="shared" si="2"/>
        <v>16587.14</v>
      </c>
      <c r="M32" s="17">
        <f t="shared" si="3"/>
        <v>0</v>
      </c>
      <c r="N32" s="17">
        <f t="shared" si="4"/>
        <v>16587.14</v>
      </c>
      <c r="O32" s="18">
        <v>1.9619242073469021E-2</v>
      </c>
    </row>
    <row r="33" spans="1:16" ht="24" customHeight="1" x14ac:dyDescent="0.2">
      <c r="A33" s="14" t="s">
        <v>93</v>
      </c>
      <c r="B33" s="15" t="s">
        <v>94</v>
      </c>
      <c r="C33" s="14" t="s">
        <v>55</v>
      </c>
      <c r="D33" s="14" t="s">
        <v>95</v>
      </c>
      <c r="E33" s="15" t="s">
        <v>86</v>
      </c>
      <c r="F33" s="16">
        <v>18.100000000000001</v>
      </c>
      <c r="G33" s="17">
        <v>13.91</v>
      </c>
      <c r="H33" s="17">
        <v>251.77</v>
      </c>
      <c r="I33" s="17">
        <f>'[1]BM 02'!K33</f>
        <v>18.100000000000001</v>
      </c>
      <c r="J33" s="17">
        <f>'[1]Memória 03'!E20</f>
        <v>0</v>
      </c>
      <c r="K33" s="17">
        <f t="shared" si="1"/>
        <v>18.100000000000001</v>
      </c>
      <c r="L33" s="17">
        <f t="shared" si="2"/>
        <v>251.77</v>
      </c>
      <c r="M33" s="17">
        <f t="shared" si="3"/>
        <v>0</v>
      </c>
      <c r="N33" s="17">
        <f t="shared" si="4"/>
        <v>251.77</v>
      </c>
      <c r="O33" s="18">
        <v>2.9779332391060388E-4</v>
      </c>
    </row>
    <row r="34" spans="1:16" ht="24" customHeight="1" x14ac:dyDescent="0.2">
      <c r="A34" s="14" t="s">
        <v>96</v>
      </c>
      <c r="B34" s="15" t="s">
        <v>97</v>
      </c>
      <c r="C34" s="14" t="s">
        <v>55</v>
      </c>
      <c r="D34" s="14" t="s">
        <v>98</v>
      </c>
      <c r="E34" s="15" t="s">
        <v>86</v>
      </c>
      <c r="F34" s="16">
        <v>7.6</v>
      </c>
      <c r="G34" s="17">
        <v>13.26</v>
      </c>
      <c r="H34" s="17">
        <v>100.77</v>
      </c>
      <c r="I34" s="17">
        <f>'[1]BM 02'!K34</f>
        <v>7.6</v>
      </c>
      <c r="J34" s="17">
        <f>'[1]Memória 03'!E21</f>
        <v>0</v>
      </c>
      <c r="K34" s="17">
        <f t="shared" si="1"/>
        <v>7.6</v>
      </c>
      <c r="L34" s="17">
        <f t="shared" si="2"/>
        <v>100.78</v>
      </c>
      <c r="M34" s="17">
        <f t="shared" si="3"/>
        <v>0</v>
      </c>
      <c r="N34" s="17">
        <f t="shared" si="4"/>
        <v>100.78</v>
      </c>
      <c r="O34" s="18">
        <v>1.1919066310708804E-4</v>
      </c>
    </row>
    <row r="35" spans="1:16" ht="24" customHeight="1" x14ac:dyDescent="0.2">
      <c r="A35" s="14" t="s">
        <v>99</v>
      </c>
      <c r="B35" s="15" t="s">
        <v>100</v>
      </c>
      <c r="C35" s="14" t="s">
        <v>55</v>
      </c>
      <c r="D35" s="14" t="s">
        <v>101</v>
      </c>
      <c r="E35" s="15" t="s">
        <v>86</v>
      </c>
      <c r="F35" s="16">
        <v>277.10000000000002</v>
      </c>
      <c r="G35" s="17">
        <v>20.14</v>
      </c>
      <c r="H35" s="17">
        <v>5580.79</v>
      </c>
      <c r="I35" s="17">
        <f>'[1]BM 02'!K35</f>
        <v>277.10000000000002</v>
      </c>
      <c r="J35" s="17">
        <f>'[1]Memória 03'!E22</f>
        <v>0</v>
      </c>
      <c r="K35" s="17">
        <f t="shared" si="1"/>
        <v>277.10000000000002</v>
      </c>
      <c r="L35" s="17">
        <f t="shared" si="2"/>
        <v>5580.79</v>
      </c>
      <c r="M35" s="17">
        <f t="shared" si="3"/>
        <v>0</v>
      </c>
      <c r="N35" s="17">
        <f t="shared" si="4"/>
        <v>5580.79</v>
      </c>
      <c r="O35" s="18">
        <v>6.6009532674546579E-3</v>
      </c>
    </row>
    <row r="36" spans="1:16" ht="24" customHeight="1" x14ac:dyDescent="0.2">
      <c r="A36" s="14" t="s">
        <v>102</v>
      </c>
      <c r="B36" s="15" t="s">
        <v>103</v>
      </c>
      <c r="C36" s="14" t="s">
        <v>55</v>
      </c>
      <c r="D36" s="14" t="s">
        <v>104</v>
      </c>
      <c r="E36" s="15" t="s">
        <v>64</v>
      </c>
      <c r="F36" s="16">
        <v>23.28</v>
      </c>
      <c r="G36" s="17">
        <v>30.21</v>
      </c>
      <c r="H36" s="17">
        <v>703.28</v>
      </c>
      <c r="I36" s="17">
        <f>'[1]BM 02'!K36</f>
        <v>23.28</v>
      </c>
      <c r="J36" s="17">
        <f>'[1]Memória 03'!E23</f>
        <v>0</v>
      </c>
      <c r="K36" s="17">
        <f t="shared" si="1"/>
        <v>23.28</v>
      </c>
      <c r="L36" s="17">
        <f t="shared" si="2"/>
        <v>703.29</v>
      </c>
      <c r="M36" s="17">
        <f t="shared" si="3"/>
        <v>0</v>
      </c>
      <c r="N36" s="17">
        <f t="shared" si="4"/>
        <v>703.29</v>
      </c>
      <c r="O36" s="18">
        <v>8.3183893569467972E-4</v>
      </c>
    </row>
    <row r="37" spans="1:16" ht="36" customHeight="1" x14ac:dyDescent="0.2">
      <c r="A37" s="14" t="s">
        <v>105</v>
      </c>
      <c r="B37" s="15" t="s">
        <v>106</v>
      </c>
      <c r="C37" s="14" t="s">
        <v>55</v>
      </c>
      <c r="D37" s="14" t="s">
        <v>107</v>
      </c>
      <c r="E37" s="15" t="s">
        <v>64</v>
      </c>
      <c r="F37" s="16">
        <v>23.28</v>
      </c>
      <c r="G37" s="17">
        <v>420.88</v>
      </c>
      <c r="H37" s="17">
        <v>9798.08</v>
      </c>
      <c r="I37" s="17">
        <f>'[1]BM 02'!K37</f>
        <v>23.28</v>
      </c>
      <c r="J37" s="17">
        <f>'[1]Memória 03'!E24</f>
        <v>0</v>
      </c>
      <c r="K37" s="17">
        <f t="shared" si="1"/>
        <v>23.28</v>
      </c>
      <c r="L37" s="17">
        <f t="shared" si="2"/>
        <v>9798.09</v>
      </c>
      <c r="M37" s="17">
        <f t="shared" si="3"/>
        <v>0</v>
      </c>
      <c r="N37" s="17">
        <f t="shared" si="4"/>
        <v>9798.09</v>
      </c>
      <c r="O37" s="18">
        <v>1.1589159991825913E-2</v>
      </c>
    </row>
    <row r="38" spans="1:16" ht="24" customHeight="1" x14ac:dyDescent="0.2">
      <c r="A38" s="9" t="s">
        <v>108</v>
      </c>
      <c r="B38" s="10"/>
      <c r="C38" s="9"/>
      <c r="D38" s="9" t="s">
        <v>109</v>
      </c>
      <c r="E38" s="9"/>
      <c r="F38" s="11"/>
      <c r="G38" s="9"/>
      <c r="H38" s="12">
        <v>200468.53</v>
      </c>
      <c r="I38" s="17">
        <f>'[1]BM 02'!K38</f>
        <v>0</v>
      </c>
      <c r="J38" s="17">
        <f>'[1]Memória 03'!E25</f>
        <v>0</v>
      </c>
      <c r="K38" s="17"/>
      <c r="L38" s="20">
        <f>L39</f>
        <v>99782.27</v>
      </c>
      <c r="M38" s="20">
        <f t="shared" ref="M38:N38" si="8">M39</f>
        <v>97150.510000000009</v>
      </c>
      <c r="N38" s="20">
        <f t="shared" si="8"/>
        <v>196932.78</v>
      </c>
      <c r="O38" s="13">
        <v>0.23711399248589035</v>
      </c>
    </row>
    <row r="39" spans="1:16" ht="24" customHeight="1" x14ac:dyDescent="0.2">
      <c r="A39" s="9" t="s">
        <v>110</v>
      </c>
      <c r="B39" s="10"/>
      <c r="C39" s="9"/>
      <c r="D39" s="9" t="s">
        <v>111</v>
      </c>
      <c r="E39" s="9"/>
      <c r="F39" s="11"/>
      <c r="G39" s="9"/>
      <c r="H39" s="12">
        <v>200468.53</v>
      </c>
      <c r="I39" s="17">
        <f>'[1]BM 02'!K39</f>
        <v>0</v>
      </c>
      <c r="J39" s="17">
        <f>'[1]Memória 03'!E26</f>
        <v>0</v>
      </c>
      <c r="K39" s="17"/>
      <c r="L39" s="20">
        <f>SUM(L40:L55)</f>
        <v>99782.27</v>
      </c>
      <c r="M39" s="20">
        <f t="shared" ref="M39:N39" si="9">SUM(M40:M55)</f>
        <v>97150.510000000009</v>
      </c>
      <c r="N39" s="20">
        <f t="shared" si="9"/>
        <v>196932.78</v>
      </c>
      <c r="O39" s="13">
        <v>0.23711399248589035</v>
      </c>
    </row>
    <row r="40" spans="1:16" ht="36" customHeight="1" x14ac:dyDescent="0.2">
      <c r="A40" s="14" t="s">
        <v>112</v>
      </c>
      <c r="B40" s="15" t="s">
        <v>113</v>
      </c>
      <c r="C40" s="14" t="s">
        <v>55</v>
      </c>
      <c r="D40" s="14" t="s">
        <v>114</v>
      </c>
      <c r="E40" s="15" t="s">
        <v>52</v>
      </c>
      <c r="F40" s="16">
        <v>264.23</v>
      </c>
      <c r="G40" s="17">
        <v>166.45</v>
      </c>
      <c r="H40" s="17">
        <v>43981.08</v>
      </c>
      <c r="I40" s="17">
        <f>'[1]BM 02'!K40</f>
        <v>264.23</v>
      </c>
      <c r="J40" s="17">
        <f>'[1]Memória 03'!E27</f>
        <v>0</v>
      </c>
      <c r="K40" s="17">
        <f t="shared" si="1"/>
        <v>264.23</v>
      </c>
      <c r="L40" s="17">
        <f t="shared" si="2"/>
        <v>43981.08</v>
      </c>
      <c r="M40" s="17">
        <f t="shared" si="3"/>
        <v>0</v>
      </c>
      <c r="N40" s="17">
        <f t="shared" si="4"/>
        <v>43981.08</v>
      </c>
      <c r="O40" s="18">
        <v>5.2020780880876132E-2</v>
      </c>
      <c r="P40" s="1">
        <f>N40/H40</f>
        <v>1</v>
      </c>
    </row>
    <row r="41" spans="1:16" ht="48" customHeight="1" x14ac:dyDescent="0.2">
      <c r="A41" s="14" t="s">
        <v>115</v>
      </c>
      <c r="B41" s="15" t="s">
        <v>116</v>
      </c>
      <c r="C41" s="14" t="s">
        <v>55</v>
      </c>
      <c r="D41" s="14" t="s">
        <v>117</v>
      </c>
      <c r="E41" s="15" t="s">
        <v>52</v>
      </c>
      <c r="F41" s="16">
        <v>199.64</v>
      </c>
      <c r="G41" s="17">
        <v>39.729999999999997</v>
      </c>
      <c r="H41" s="17">
        <v>7931.69</v>
      </c>
      <c r="I41" s="17">
        <f>'[1]BM 02'!K41</f>
        <v>163.5</v>
      </c>
      <c r="J41" s="17">
        <f>'[1]Memória 03'!E28</f>
        <v>36.14</v>
      </c>
      <c r="K41" s="17">
        <f t="shared" si="1"/>
        <v>199.64</v>
      </c>
      <c r="L41" s="17">
        <f t="shared" si="2"/>
        <v>6495.86</v>
      </c>
      <c r="M41" s="17">
        <f t="shared" si="3"/>
        <v>1435.84</v>
      </c>
      <c r="N41" s="17">
        <f t="shared" si="4"/>
        <v>7931.7</v>
      </c>
      <c r="O41" s="18">
        <v>9.3815956203221109E-3</v>
      </c>
      <c r="P41" s="1">
        <f t="shared" ref="P41:P55" si="10">N41/H41</f>
        <v>1.0000012607653603</v>
      </c>
    </row>
    <row r="42" spans="1:16" ht="36" customHeight="1" x14ac:dyDescent="0.2">
      <c r="A42" s="14" t="s">
        <v>118</v>
      </c>
      <c r="B42" s="15" t="s">
        <v>119</v>
      </c>
      <c r="C42" s="14" t="s">
        <v>55</v>
      </c>
      <c r="D42" s="14" t="s">
        <v>120</v>
      </c>
      <c r="E42" s="15" t="s">
        <v>52</v>
      </c>
      <c r="F42" s="16">
        <v>54.1</v>
      </c>
      <c r="G42" s="17">
        <v>153.55000000000001</v>
      </c>
      <c r="H42" s="17">
        <v>8307.0499999999993</v>
      </c>
      <c r="I42" s="17">
        <f>'[1]BM 02'!K42</f>
        <v>0</v>
      </c>
      <c r="J42" s="17">
        <f>'[1]Memória 03'!E29</f>
        <v>54.1</v>
      </c>
      <c r="K42" s="17">
        <f t="shared" si="1"/>
        <v>54.1</v>
      </c>
      <c r="L42" s="17">
        <f t="shared" si="2"/>
        <v>0</v>
      </c>
      <c r="M42" s="17">
        <f t="shared" si="3"/>
        <v>8307.06</v>
      </c>
      <c r="N42" s="17">
        <f t="shared" si="4"/>
        <v>8307.06</v>
      </c>
      <c r="O42" s="18">
        <v>9.8255710823036187E-3</v>
      </c>
      <c r="P42" s="1">
        <f t="shared" si="10"/>
        <v>1.0000012037967752</v>
      </c>
    </row>
    <row r="43" spans="1:16" ht="48" customHeight="1" x14ac:dyDescent="0.2">
      <c r="A43" s="14" t="s">
        <v>121</v>
      </c>
      <c r="B43" s="15" t="s">
        <v>122</v>
      </c>
      <c r="C43" s="14" t="s">
        <v>55</v>
      </c>
      <c r="D43" s="14" t="s">
        <v>123</v>
      </c>
      <c r="E43" s="15" t="s">
        <v>86</v>
      </c>
      <c r="F43" s="16">
        <v>516.29999999999995</v>
      </c>
      <c r="G43" s="17">
        <v>20.13</v>
      </c>
      <c r="H43" s="17">
        <v>10393.11</v>
      </c>
      <c r="I43" s="17">
        <f>'[1]BM 02'!K43</f>
        <v>463.3</v>
      </c>
      <c r="J43" s="17">
        <f>'[1]Memória 03'!E30</f>
        <v>53</v>
      </c>
      <c r="K43" s="17">
        <f t="shared" si="1"/>
        <v>516.29999999999995</v>
      </c>
      <c r="L43" s="17">
        <f t="shared" si="2"/>
        <v>9326.23</v>
      </c>
      <c r="M43" s="17">
        <f t="shared" si="3"/>
        <v>1066.8900000000001</v>
      </c>
      <c r="N43" s="17">
        <f t="shared" si="4"/>
        <v>10393.120000000001</v>
      </c>
      <c r="O43" s="18">
        <v>1.22929609273088E-2</v>
      </c>
      <c r="P43" s="1">
        <f t="shared" si="10"/>
        <v>1.0000009621759032</v>
      </c>
    </row>
    <row r="44" spans="1:16" ht="48" customHeight="1" x14ac:dyDescent="0.2">
      <c r="A44" s="14" t="s">
        <v>124</v>
      </c>
      <c r="B44" s="15" t="s">
        <v>125</v>
      </c>
      <c r="C44" s="14" t="s">
        <v>55</v>
      </c>
      <c r="D44" s="14" t="s">
        <v>126</v>
      </c>
      <c r="E44" s="15" t="s">
        <v>86</v>
      </c>
      <c r="F44" s="16">
        <v>285.3</v>
      </c>
      <c r="G44" s="17">
        <v>19.25</v>
      </c>
      <c r="H44" s="17">
        <v>5492.02</v>
      </c>
      <c r="I44" s="17">
        <f>'[1]BM 02'!K44</f>
        <v>285.3</v>
      </c>
      <c r="J44" s="17">
        <f>'[1]Memória 03'!E31</f>
        <v>0</v>
      </c>
      <c r="K44" s="17">
        <f t="shared" si="1"/>
        <v>285.3</v>
      </c>
      <c r="L44" s="17">
        <f t="shared" si="2"/>
        <v>5492.03</v>
      </c>
      <c r="M44" s="17">
        <f t="shared" si="3"/>
        <v>0</v>
      </c>
      <c r="N44" s="17">
        <f t="shared" si="4"/>
        <v>5492.03</v>
      </c>
      <c r="O44" s="18">
        <v>6.4959561932855974E-3</v>
      </c>
      <c r="P44" s="1">
        <f t="shared" si="10"/>
        <v>1.0000018208236676</v>
      </c>
    </row>
    <row r="45" spans="1:16" ht="36" customHeight="1" x14ac:dyDescent="0.2">
      <c r="A45" s="14" t="s">
        <v>127</v>
      </c>
      <c r="B45" s="15" t="s">
        <v>106</v>
      </c>
      <c r="C45" s="14" t="s">
        <v>55</v>
      </c>
      <c r="D45" s="14" t="s">
        <v>107</v>
      </c>
      <c r="E45" s="15" t="s">
        <v>64</v>
      </c>
      <c r="F45" s="16">
        <v>37.76</v>
      </c>
      <c r="G45" s="17">
        <v>420.88</v>
      </c>
      <c r="H45" s="17">
        <v>15892.42</v>
      </c>
      <c r="I45" s="17">
        <f>'[1]BM 02'!K45</f>
        <v>24.75</v>
      </c>
      <c r="J45" s="17">
        <f>'[1]Memória 03'!E32</f>
        <v>13.01</v>
      </c>
      <c r="K45" s="17">
        <f t="shared" si="1"/>
        <v>37.76</v>
      </c>
      <c r="L45" s="17">
        <f t="shared" si="2"/>
        <v>10416.780000000001</v>
      </c>
      <c r="M45" s="17">
        <f t="shared" si="3"/>
        <v>5475.65</v>
      </c>
      <c r="N45" s="17">
        <f t="shared" si="4"/>
        <v>15892.43</v>
      </c>
      <c r="O45" s="18">
        <v>1.8797539725874248E-2</v>
      </c>
      <c r="P45" s="1">
        <f t="shared" si="10"/>
        <v>1.0000006292307906</v>
      </c>
    </row>
    <row r="46" spans="1:16" ht="48" customHeight="1" x14ac:dyDescent="0.2">
      <c r="A46" s="14" t="s">
        <v>128</v>
      </c>
      <c r="B46" s="15" t="s">
        <v>129</v>
      </c>
      <c r="C46" s="14" t="s">
        <v>55</v>
      </c>
      <c r="D46" s="14" t="s">
        <v>130</v>
      </c>
      <c r="E46" s="15" t="s">
        <v>86</v>
      </c>
      <c r="F46" s="16">
        <v>354.2</v>
      </c>
      <c r="G46" s="17">
        <v>18.18</v>
      </c>
      <c r="H46" s="17">
        <v>6439.35</v>
      </c>
      <c r="I46" s="17">
        <f>'[1]BM 02'!K46</f>
        <v>174.4</v>
      </c>
      <c r="J46" s="17">
        <f>'[1]Memória 03'!E33</f>
        <v>0</v>
      </c>
      <c r="K46" s="17">
        <f t="shared" si="1"/>
        <v>174.4</v>
      </c>
      <c r="L46" s="17">
        <f t="shared" si="2"/>
        <v>3170.59</v>
      </c>
      <c r="M46" s="17">
        <f t="shared" si="3"/>
        <v>0</v>
      </c>
      <c r="N46" s="17">
        <f t="shared" si="4"/>
        <v>3170.59</v>
      </c>
      <c r="O46" s="18">
        <v>7.6164572440074168E-3</v>
      </c>
      <c r="P46" s="1">
        <f t="shared" si="10"/>
        <v>0.49237733622182361</v>
      </c>
    </row>
    <row r="47" spans="1:16" ht="48" customHeight="1" x14ac:dyDescent="0.2">
      <c r="A47" s="14" t="s">
        <v>131</v>
      </c>
      <c r="B47" s="15" t="s">
        <v>132</v>
      </c>
      <c r="C47" s="14" t="s">
        <v>55</v>
      </c>
      <c r="D47" s="14" t="s">
        <v>133</v>
      </c>
      <c r="E47" s="15" t="s">
        <v>86</v>
      </c>
      <c r="F47" s="16">
        <v>645.4</v>
      </c>
      <c r="G47" s="17">
        <v>16.309999999999999</v>
      </c>
      <c r="H47" s="17">
        <v>10526.47</v>
      </c>
      <c r="I47" s="17">
        <f>'[1]BM 02'!K47</f>
        <v>548.29999999999995</v>
      </c>
      <c r="J47" s="17">
        <f>'[1]Memória 03'!E34</f>
        <v>97.1</v>
      </c>
      <c r="K47" s="17">
        <f t="shared" si="1"/>
        <v>645.4</v>
      </c>
      <c r="L47" s="17">
        <f t="shared" si="2"/>
        <v>8942.77</v>
      </c>
      <c r="M47" s="17">
        <f t="shared" si="3"/>
        <v>1583.7</v>
      </c>
      <c r="N47" s="17">
        <f t="shared" si="4"/>
        <v>10526.47</v>
      </c>
      <c r="O47" s="18">
        <v>1.2450699012373416E-2</v>
      </c>
      <c r="P47" s="1">
        <f t="shared" si="10"/>
        <v>1</v>
      </c>
    </row>
    <row r="48" spans="1:16" ht="48" customHeight="1" x14ac:dyDescent="0.2">
      <c r="A48" s="14" t="s">
        <v>134</v>
      </c>
      <c r="B48" s="15" t="s">
        <v>135</v>
      </c>
      <c r="C48" s="14" t="s">
        <v>55</v>
      </c>
      <c r="D48" s="14" t="s">
        <v>136</v>
      </c>
      <c r="E48" s="15" t="s">
        <v>86</v>
      </c>
      <c r="F48" s="16">
        <v>77.8</v>
      </c>
      <c r="G48" s="17">
        <v>13.77</v>
      </c>
      <c r="H48" s="17">
        <v>1071.3</v>
      </c>
      <c r="I48" s="17">
        <f>'[1]BM 02'!K48</f>
        <v>77.8</v>
      </c>
      <c r="J48" s="17">
        <f>'[1]Memória 03'!E35</f>
        <v>0</v>
      </c>
      <c r="K48" s="17">
        <f t="shared" si="1"/>
        <v>77.8</v>
      </c>
      <c r="L48" s="17">
        <f t="shared" si="2"/>
        <v>1071.31</v>
      </c>
      <c r="M48" s="17">
        <f t="shared" si="3"/>
        <v>0</v>
      </c>
      <c r="N48" s="17">
        <f t="shared" si="4"/>
        <v>1071.31</v>
      </c>
      <c r="O48" s="18">
        <v>1.2671326524424274E-3</v>
      </c>
      <c r="P48" s="1">
        <f t="shared" si="10"/>
        <v>1.0000093344534677</v>
      </c>
    </row>
    <row r="49" spans="1:16" ht="48" customHeight="1" x14ac:dyDescent="0.2">
      <c r="A49" s="14" t="s">
        <v>137</v>
      </c>
      <c r="B49" s="15" t="s">
        <v>138</v>
      </c>
      <c r="C49" s="14" t="s">
        <v>55</v>
      </c>
      <c r="D49" s="14" t="s">
        <v>139</v>
      </c>
      <c r="E49" s="15" t="s">
        <v>86</v>
      </c>
      <c r="F49" s="16">
        <v>40.299999999999997</v>
      </c>
      <c r="G49" s="17">
        <v>13.07</v>
      </c>
      <c r="H49" s="17">
        <v>526.72</v>
      </c>
      <c r="I49" s="17">
        <f>'[1]BM 02'!K49</f>
        <v>40.299999999999997</v>
      </c>
      <c r="J49" s="17">
        <f>'[1]Memória 03'!E36</f>
        <v>0</v>
      </c>
      <c r="K49" s="17">
        <f t="shared" si="1"/>
        <v>40.299999999999997</v>
      </c>
      <c r="L49" s="17">
        <f t="shared" si="2"/>
        <v>526.72</v>
      </c>
      <c r="M49" s="17">
        <f t="shared" si="3"/>
        <v>0</v>
      </c>
      <c r="N49" s="17">
        <f t="shared" si="4"/>
        <v>526.72</v>
      </c>
      <c r="O49" s="18">
        <v>6.2300393045316472E-4</v>
      </c>
      <c r="P49" s="1">
        <f t="shared" si="10"/>
        <v>1</v>
      </c>
    </row>
    <row r="50" spans="1:16" ht="48" customHeight="1" x14ac:dyDescent="0.2">
      <c r="A50" s="14" t="s">
        <v>140</v>
      </c>
      <c r="B50" s="15" t="s">
        <v>141</v>
      </c>
      <c r="C50" s="14" t="s">
        <v>55</v>
      </c>
      <c r="D50" s="14" t="s">
        <v>142</v>
      </c>
      <c r="E50" s="15" t="s">
        <v>86</v>
      </c>
      <c r="F50" s="16">
        <v>486.6</v>
      </c>
      <c r="G50" s="17">
        <v>16.97</v>
      </c>
      <c r="H50" s="17">
        <v>8257.6</v>
      </c>
      <c r="I50" s="17">
        <f>'[1]BM 02'!K50</f>
        <v>0</v>
      </c>
      <c r="J50" s="17">
        <f>'[1]Memória 03'!E37</f>
        <v>486.6</v>
      </c>
      <c r="K50" s="17">
        <f t="shared" si="1"/>
        <v>486.6</v>
      </c>
      <c r="L50" s="17">
        <f t="shared" si="2"/>
        <v>0</v>
      </c>
      <c r="M50" s="17">
        <f t="shared" si="3"/>
        <v>8257.6</v>
      </c>
      <c r="N50" s="17">
        <f t="shared" si="4"/>
        <v>8257.6</v>
      </c>
      <c r="O50" s="18">
        <v>9.7670816678881636E-3</v>
      </c>
      <c r="P50" s="1">
        <f t="shared" si="10"/>
        <v>1</v>
      </c>
    </row>
    <row r="51" spans="1:16" ht="48" customHeight="1" x14ac:dyDescent="0.2">
      <c r="A51" s="14" t="s">
        <v>143</v>
      </c>
      <c r="B51" s="15" t="s">
        <v>144</v>
      </c>
      <c r="C51" s="14" t="s">
        <v>55</v>
      </c>
      <c r="D51" s="14" t="s">
        <v>145</v>
      </c>
      <c r="E51" s="15" t="s">
        <v>86</v>
      </c>
      <c r="F51" s="16">
        <v>121.9</v>
      </c>
      <c r="G51" s="17">
        <v>15.35</v>
      </c>
      <c r="H51" s="17">
        <v>1871.16</v>
      </c>
      <c r="I51" s="17">
        <f>'[1]BM 02'!K51</f>
        <v>0</v>
      </c>
      <c r="J51" s="17">
        <f>'[1]Memória 03'!E38</f>
        <v>104.5</v>
      </c>
      <c r="K51" s="17">
        <f t="shared" si="1"/>
        <v>104.5</v>
      </c>
      <c r="L51" s="17">
        <f t="shared" si="2"/>
        <v>0</v>
      </c>
      <c r="M51" s="17">
        <f t="shared" si="3"/>
        <v>1604.08</v>
      </c>
      <c r="N51" s="17">
        <f t="shared" si="4"/>
        <v>1604.08</v>
      </c>
      <c r="O51" s="18">
        <v>2.2132063231066674E-3</v>
      </c>
      <c r="P51" s="1">
        <f t="shared" si="10"/>
        <v>0.85726501207806916</v>
      </c>
    </row>
    <row r="52" spans="1:16" ht="24" customHeight="1" x14ac:dyDescent="0.2">
      <c r="A52" s="14" t="s">
        <v>146</v>
      </c>
      <c r="B52" s="15" t="s">
        <v>103</v>
      </c>
      <c r="C52" s="14" t="s">
        <v>55</v>
      </c>
      <c r="D52" s="14" t="s">
        <v>104</v>
      </c>
      <c r="E52" s="15" t="s">
        <v>64</v>
      </c>
      <c r="F52" s="16">
        <v>37.76</v>
      </c>
      <c r="G52" s="17">
        <v>30.21</v>
      </c>
      <c r="H52" s="17">
        <v>1140.72</v>
      </c>
      <c r="I52" s="17">
        <f>'[1]BM 02'!K52</f>
        <v>0</v>
      </c>
      <c r="J52" s="17">
        <f>'[1]Memória 03'!E39</f>
        <v>37.76</v>
      </c>
      <c r="K52" s="17">
        <f t="shared" si="1"/>
        <v>37.76</v>
      </c>
      <c r="L52" s="17">
        <f t="shared" si="2"/>
        <v>0</v>
      </c>
      <c r="M52" s="17">
        <f t="shared" si="3"/>
        <v>1140.73</v>
      </c>
      <c r="N52" s="17">
        <f t="shared" si="4"/>
        <v>1140.73</v>
      </c>
      <c r="O52" s="18">
        <v>1.349242564448918E-3</v>
      </c>
      <c r="P52" s="1">
        <f t="shared" si="10"/>
        <v>1.0000087663931552</v>
      </c>
    </row>
    <row r="53" spans="1:16" ht="24" customHeight="1" x14ac:dyDescent="0.2">
      <c r="A53" s="14" t="s">
        <v>147</v>
      </c>
      <c r="B53" s="15" t="s">
        <v>148</v>
      </c>
      <c r="C53" s="14" t="s">
        <v>55</v>
      </c>
      <c r="D53" s="14" t="s">
        <v>149</v>
      </c>
      <c r="E53" s="15" t="s">
        <v>60</v>
      </c>
      <c r="F53" s="16">
        <v>39.32</v>
      </c>
      <c r="G53" s="17">
        <v>91.93</v>
      </c>
      <c r="H53" s="17">
        <v>3614.68</v>
      </c>
      <c r="I53" s="17">
        <f>'[1]BM 02'!K53</f>
        <v>39.32</v>
      </c>
      <c r="J53" s="17">
        <f>'[1]Memória 03'!E40</f>
        <v>0</v>
      </c>
      <c r="K53" s="17">
        <f t="shared" si="1"/>
        <v>39.32</v>
      </c>
      <c r="L53" s="17">
        <f t="shared" si="2"/>
        <v>3614.69</v>
      </c>
      <c r="M53" s="17">
        <f t="shared" si="3"/>
        <v>0</v>
      </c>
      <c r="N53" s="17">
        <f t="shared" si="4"/>
        <v>3614.69</v>
      </c>
      <c r="O53" s="18">
        <v>4.2754401718758462E-3</v>
      </c>
      <c r="P53" s="1">
        <f t="shared" si="10"/>
        <v>1.0000027664966193</v>
      </c>
    </row>
    <row r="54" spans="1:16" ht="24" customHeight="1" x14ac:dyDescent="0.2">
      <c r="A54" s="14" t="s">
        <v>150</v>
      </c>
      <c r="B54" s="15" t="s">
        <v>151</v>
      </c>
      <c r="C54" s="14" t="s">
        <v>55</v>
      </c>
      <c r="D54" s="14" t="s">
        <v>152</v>
      </c>
      <c r="E54" s="15" t="s">
        <v>60</v>
      </c>
      <c r="F54" s="16">
        <v>64.2</v>
      </c>
      <c r="G54" s="17">
        <v>105.05</v>
      </c>
      <c r="H54" s="17">
        <v>6744.21</v>
      </c>
      <c r="I54" s="17">
        <f>'[1]BM 02'!K54</f>
        <v>64.2</v>
      </c>
      <c r="J54" s="17">
        <f>'[1]Memória 03'!E41</f>
        <v>0</v>
      </c>
      <c r="K54" s="17">
        <f t="shared" si="1"/>
        <v>64.2</v>
      </c>
      <c r="L54" s="17">
        <f t="shared" si="2"/>
        <v>6744.21</v>
      </c>
      <c r="M54" s="17">
        <f t="shared" si="3"/>
        <v>0</v>
      </c>
      <c r="N54" s="17">
        <f t="shared" si="4"/>
        <v>6744.21</v>
      </c>
      <c r="O54" s="18">
        <v>7.9770453709780108E-3</v>
      </c>
      <c r="P54" s="1">
        <f t="shared" si="10"/>
        <v>1</v>
      </c>
    </row>
    <row r="55" spans="1:16" ht="48" customHeight="1" x14ac:dyDescent="0.2">
      <c r="A55" s="14" t="s">
        <v>153</v>
      </c>
      <c r="B55" s="15" t="s">
        <v>154</v>
      </c>
      <c r="C55" s="14" t="s">
        <v>55</v>
      </c>
      <c r="D55" s="14" t="s">
        <v>155</v>
      </c>
      <c r="E55" s="15" t="s">
        <v>52</v>
      </c>
      <c r="F55" s="16">
        <v>395.11</v>
      </c>
      <c r="G55" s="17">
        <v>172.81</v>
      </c>
      <c r="H55" s="17">
        <v>68278.95</v>
      </c>
      <c r="I55" s="17">
        <f>'[1]BM 02'!K55</f>
        <v>0</v>
      </c>
      <c r="J55" s="17">
        <f>'[1]Memória 03'!E42</f>
        <v>395.11</v>
      </c>
      <c r="K55" s="17">
        <f t="shared" si="1"/>
        <v>395.11</v>
      </c>
      <c r="L55" s="17">
        <f t="shared" si="2"/>
        <v>0</v>
      </c>
      <c r="M55" s="17">
        <f t="shared" si="3"/>
        <v>68278.960000000006</v>
      </c>
      <c r="N55" s="17">
        <f t="shared" si="4"/>
        <v>68278.960000000006</v>
      </c>
      <c r="O55" s="18">
        <v>8.0760279118345824E-2</v>
      </c>
      <c r="P55" s="1">
        <f t="shared" si="10"/>
        <v>1.0000001464580226</v>
      </c>
    </row>
    <row r="56" spans="1:16" ht="24" customHeight="1" x14ac:dyDescent="0.2">
      <c r="A56" s="9" t="s">
        <v>156</v>
      </c>
      <c r="B56" s="10"/>
      <c r="C56" s="9"/>
      <c r="D56" s="9" t="s">
        <v>157</v>
      </c>
      <c r="E56" s="9"/>
      <c r="F56" s="11"/>
      <c r="G56" s="9"/>
      <c r="H56" s="12">
        <v>81823.53</v>
      </c>
      <c r="I56" s="17">
        <f>'[1]BM 02'!K56</f>
        <v>0</v>
      </c>
      <c r="J56" s="17">
        <f>'[1]Memória 03'!E43</f>
        <v>0</v>
      </c>
      <c r="K56" s="17"/>
      <c r="L56" s="20">
        <f>L57+L59</f>
        <v>30569.759999999998</v>
      </c>
      <c r="M56" s="20">
        <f t="shared" ref="M56:N56" si="11">M57+M59</f>
        <v>12751.94</v>
      </c>
      <c r="N56" s="20">
        <f t="shared" si="11"/>
        <v>43321.7</v>
      </c>
      <c r="O56" s="13">
        <v>9.678079585653182E-2</v>
      </c>
    </row>
    <row r="57" spans="1:16" ht="24" customHeight="1" x14ac:dyDescent="0.2">
      <c r="A57" s="9" t="s">
        <v>158</v>
      </c>
      <c r="B57" s="10"/>
      <c r="C57" s="9"/>
      <c r="D57" s="9" t="s">
        <v>159</v>
      </c>
      <c r="E57" s="9"/>
      <c r="F57" s="11"/>
      <c r="G57" s="9"/>
      <c r="H57" s="12">
        <v>6102.78</v>
      </c>
      <c r="I57" s="17">
        <f>'[1]BM 02'!K57</f>
        <v>0</v>
      </c>
      <c r="J57" s="17">
        <f>'[1]Memória 03'!E44</f>
        <v>0</v>
      </c>
      <c r="K57" s="17"/>
      <c r="L57" s="20">
        <f>L58</f>
        <v>0</v>
      </c>
      <c r="M57" s="20">
        <f t="shared" ref="M57:N57" si="12">M58</f>
        <v>0</v>
      </c>
      <c r="N57" s="20">
        <f t="shared" si="12"/>
        <v>0</v>
      </c>
      <c r="O57" s="13">
        <v>7.2183625582680835E-3</v>
      </c>
    </row>
    <row r="58" spans="1:16" ht="36" customHeight="1" x14ac:dyDescent="0.2">
      <c r="A58" s="14" t="s">
        <v>160</v>
      </c>
      <c r="B58" s="15" t="s">
        <v>161</v>
      </c>
      <c r="C58" s="14" t="s">
        <v>55</v>
      </c>
      <c r="D58" s="14" t="s">
        <v>162</v>
      </c>
      <c r="E58" s="15" t="s">
        <v>52</v>
      </c>
      <c r="F58" s="16">
        <v>31.87</v>
      </c>
      <c r="G58" s="17">
        <v>191.49</v>
      </c>
      <c r="H58" s="17">
        <v>6102.78</v>
      </c>
      <c r="I58" s="17">
        <f>'[1]BM 02'!K58</f>
        <v>0</v>
      </c>
      <c r="J58" s="17">
        <f>'[1]Memória 03'!E45</f>
        <v>0</v>
      </c>
      <c r="K58" s="17">
        <f t="shared" si="1"/>
        <v>0</v>
      </c>
      <c r="L58" s="17">
        <f t="shared" si="2"/>
        <v>0</v>
      </c>
      <c r="M58" s="17">
        <f t="shared" si="3"/>
        <v>0</v>
      </c>
      <c r="N58" s="17">
        <f t="shared" si="4"/>
        <v>0</v>
      </c>
      <c r="O58" s="18">
        <v>7.2183625582680835E-3</v>
      </c>
    </row>
    <row r="59" spans="1:16" ht="24" customHeight="1" x14ac:dyDescent="0.2">
      <c r="A59" s="9" t="s">
        <v>163</v>
      </c>
      <c r="B59" s="10"/>
      <c r="C59" s="9"/>
      <c r="D59" s="9" t="s">
        <v>164</v>
      </c>
      <c r="E59" s="9"/>
      <c r="F59" s="11"/>
      <c r="G59" s="9"/>
      <c r="H59" s="12">
        <v>75720.75</v>
      </c>
      <c r="I59" s="17">
        <f>'[1]BM 02'!K59</f>
        <v>0</v>
      </c>
      <c r="J59" s="17">
        <f>'[1]Memória 03'!E46</f>
        <v>0</v>
      </c>
      <c r="K59" s="17"/>
      <c r="L59" s="20">
        <f>SUM(L60:L62)</f>
        <v>30569.759999999998</v>
      </c>
      <c r="M59" s="20">
        <f t="shared" ref="M59:N59" si="13">SUM(M60:M62)</f>
        <v>12751.94</v>
      </c>
      <c r="N59" s="20">
        <f t="shared" si="13"/>
        <v>43321.7</v>
      </c>
      <c r="O59" s="13">
        <v>8.956243329826373E-2</v>
      </c>
    </row>
    <row r="60" spans="1:16" ht="60" customHeight="1" x14ac:dyDescent="0.2">
      <c r="A60" s="14" t="s">
        <v>165</v>
      </c>
      <c r="B60" s="15" t="s">
        <v>166</v>
      </c>
      <c r="C60" s="14" t="s">
        <v>55</v>
      </c>
      <c r="D60" s="14" t="s">
        <v>167</v>
      </c>
      <c r="E60" s="15" t="s">
        <v>52</v>
      </c>
      <c r="F60" s="16">
        <v>656.2</v>
      </c>
      <c r="G60" s="17">
        <v>70.34</v>
      </c>
      <c r="H60" s="17">
        <v>46157.1</v>
      </c>
      <c r="I60" s="17">
        <f>'[1]BM 02'!K60</f>
        <v>434.6</v>
      </c>
      <c r="J60" s="17">
        <f>'[1]Memória 03'!E47</f>
        <v>181.29</v>
      </c>
      <c r="K60" s="17">
        <f t="shared" si="1"/>
        <v>615.89</v>
      </c>
      <c r="L60" s="17">
        <f t="shared" si="2"/>
        <v>30569.759999999998</v>
      </c>
      <c r="M60" s="17">
        <f t="shared" si="3"/>
        <v>12751.94</v>
      </c>
      <c r="N60" s="17">
        <f t="shared" si="4"/>
        <v>43321.7</v>
      </c>
      <c r="O60" s="18">
        <v>5.4594575330953389E-2</v>
      </c>
    </row>
    <row r="61" spans="1:16" ht="36" customHeight="1" x14ac:dyDescent="0.2">
      <c r="A61" s="14" t="s">
        <v>168</v>
      </c>
      <c r="B61" s="15" t="s">
        <v>169</v>
      </c>
      <c r="C61" s="14" t="s">
        <v>55</v>
      </c>
      <c r="D61" s="14" t="s">
        <v>170</v>
      </c>
      <c r="E61" s="15" t="s">
        <v>52</v>
      </c>
      <c r="F61" s="16">
        <v>21.03</v>
      </c>
      <c r="G61" s="17">
        <v>650.59</v>
      </c>
      <c r="H61" s="17">
        <v>13681.9</v>
      </c>
      <c r="I61" s="17">
        <f>'[1]BM 02'!K61</f>
        <v>0</v>
      </c>
      <c r="J61" s="17">
        <f>'[1]Memória 03'!E48</f>
        <v>0</v>
      </c>
      <c r="K61" s="17">
        <f t="shared" si="1"/>
        <v>0</v>
      </c>
      <c r="L61" s="17">
        <f t="shared" si="2"/>
        <v>0</v>
      </c>
      <c r="M61" s="17">
        <f t="shared" si="3"/>
        <v>0</v>
      </c>
      <c r="N61" s="17">
        <f t="shared" si="4"/>
        <v>0</v>
      </c>
      <c r="O61" s="18">
        <v>1.6182938707600156E-2</v>
      </c>
    </row>
    <row r="62" spans="1:16" ht="72" customHeight="1" x14ac:dyDescent="0.2">
      <c r="A62" s="14" t="s">
        <v>171</v>
      </c>
      <c r="B62" s="15" t="s">
        <v>172</v>
      </c>
      <c r="C62" s="14" t="s">
        <v>173</v>
      </c>
      <c r="D62" s="14" t="s">
        <v>174</v>
      </c>
      <c r="E62" s="15" t="s">
        <v>60</v>
      </c>
      <c r="F62" s="16">
        <v>21.76</v>
      </c>
      <c r="G62" s="17">
        <v>729.86</v>
      </c>
      <c r="H62" s="17">
        <v>15881.75</v>
      </c>
      <c r="I62" s="17">
        <f>'[1]BM 02'!K62</f>
        <v>0</v>
      </c>
      <c r="J62" s="17">
        <f>'[1]Memória 03'!E49</f>
        <v>0</v>
      </c>
      <c r="K62" s="17">
        <f t="shared" si="1"/>
        <v>0</v>
      </c>
      <c r="L62" s="17">
        <f t="shared" si="2"/>
        <v>0</v>
      </c>
      <c r="M62" s="17">
        <f t="shared" si="3"/>
        <v>0</v>
      </c>
      <c r="N62" s="17">
        <f t="shared" si="4"/>
        <v>0</v>
      </c>
      <c r="O62" s="18">
        <v>1.8784919259710185E-2</v>
      </c>
    </row>
    <row r="63" spans="1:16" ht="24" customHeight="1" x14ac:dyDescent="0.2">
      <c r="A63" s="9" t="s">
        <v>175</v>
      </c>
      <c r="B63" s="10"/>
      <c r="C63" s="9"/>
      <c r="D63" s="9" t="s">
        <v>176</v>
      </c>
      <c r="E63" s="9"/>
      <c r="F63" s="11"/>
      <c r="G63" s="9"/>
      <c r="H63" s="12">
        <v>55017.72</v>
      </c>
      <c r="I63" s="17">
        <f>'[1]BM 02'!K63</f>
        <v>0</v>
      </c>
      <c r="J63" s="17">
        <f>'[1]Memória 03'!E50</f>
        <v>0</v>
      </c>
      <c r="K63" s="17"/>
      <c r="L63" s="20">
        <f>L64+L66+L68</f>
        <v>0</v>
      </c>
      <c r="M63" s="20">
        <f t="shared" ref="M63:N63" si="14">M64+M66+M68</f>
        <v>0</v>
      </c>
      <c r="N63" s="20">
        <f t="shared" si="14"/>
        <v>0</v>
      </c>
      <c r="O63" s="13">
        <v>6.5074908498959014E-2</v>
      </c>
    </row>
    <row r="64" spans="1:16" ht="24" customHeight="1" x14ac:dyDescent="0.2">
      <c r="A64" s="9" t="s">
        <v>177</v>
      </c>
      <c r="B64" s="10"/>
      <c r="C64" s="9"/>
      <c r="D64" s="9" t="s">
        <v>178</v>
      </c>
      <c r="E64" s="9"/>
      <c r="F64" s="11"/>
      <c r="G64" s="9"/>
      <c r="H64" s="12">
        <v>15876</v>
      </c>
      <c r="I64" s="17">
        <f>'[1]BM 02'!K64</f>
        <v>0</v>
      </c>
      <c r="J64" s="17">
        <f>'[1]Memória 03'!E51</f>
        <v>0</v>
      </c>
      <c r="K64" s="17"/>
      <c r="L64" s="20">
        <f>L65</f>
        <v>0</v>
      </c>
      <c r="M64" s="20">
        <f t="shared" ref="M64:N64" si="15">M65</f>
        <v>0</v>
      </c>
      <c r="N64" s="20">
        <f t="shared" si="15"/>
        <v>0</v>
      </c>
      <c r="O64" s="13">
        <v>1.8778118165010713E-2</v>
      </c>
    </row>
    <row r="65" spans="1:16" ht="60" customHeight="1" x14ac:dyDescent="0.2">
      <c r="A65" s="14" t="s">
        <v>179</v>
      </c>
      <c r="B65" s="15" t="s">
        <v>180</v>
      </c>
      <c r="C65" s="14" t="s">
        <v>55</v>
      </c>
      <c r="D65" s="14" t="s">
        <v>181</v>
      </c>
      <c r="E65" s="15" t="s">
        <v>182</v>
      </c>
      <c r="F65" s="16">
        <v>20</v>
      </c>
      <c r="G65" s="17">
        <v>793.8</v>
      </c>
      <c r="H65" s="17">
        <v>15876</v>
      </c>
      <c r="I65" s="17">
        <f>'[1]BM 02'!K65</f>
        <v>0</v>
      </c>
      <c r="J65" s="17">
        <f>'[1]Memória 03'!E52</f>
        <v>0</v>
      </c>
      <c r="K65" s="17">
        <f t="shared" si="1"/>
        <v>0</v>
      </c>
      <c r="L65" s="17">
        <f t="shared" si="2"/>
        <v>0</v>
      </c>
      <c r="M65" s="17">
        <f t="shared" si="3"/>
        <v>0</v>
      </c>
      <c r="N65" s="17">
        <f t="shared" si="4"/>
        <v>0</v>
      </c>
      <c r="O65" s="18">
        <v>1.8778118165010713E-2</v>
      </c>
    </row>
    <row r="66" spans="1:16" ht="24" customHeight="1" x14ac:dyDescent="0.2">
      <c r="A66" s="9" t="s">
        <v>183</v>
      </c>
      <c r="B66" s="10"/>
      <c r="C66" s="9"/>
      <c r="D66" s="9" t="s">
        <v>184</v>
      </c>
      <c r="E66" s="9"/>
      <c r="F66" s="11"/>
      <c r="G66" s="9"/>
      <c r="H66" s="12">
        <v>12192.99</v>
      </c>
      <c r="I66" s="17">
        <f>'[1]BM 02'!K66</f>
        <v>0</v>
      </c>
      <c r="J66" s="17">
        <f>'[1]Memória 03'!E53</f>
        <v>0</v>
      </c>
      <c r="K66" s="17"/>
      <c r="L66" s="20">
        <f>L67</f>
        <v>0</v>
      </c>
      <c r="M66" s="20">
        <f t="shared" ref="M66:N66" si="16">M67</f>
        <v>0</v>
      </c>
      <c r="N66" s="20">
        <f t="shared" si="16"/>
        <v>0</v>
      </c>
      <c r="O66" s="13">
        <v>1.4421857332123582E-2</v>
      </c>
    </row>
    <row r="67" spans="1:16" ht="36" customHeight="1" x14ac:dyDescent="0.2">
      <c r="A67" s="14" t="s">
        <v>185</v>
      </c>
      <c r="B67" s="15" t="s">
        <v>186</v>
      </c>
      <c r="C67" s="14" t="s">
        <v>55</v>
      </c>
      <c r="D67" s="14" t="s">
        <v>187</v>
      </c>
      <c r="E67" s="15" t="s">
        <v>52</v>
      </c>
      <c r="F67" s="16">
        <v>13.69</v>
      </c>
      <c r="G67" s="17">
        <v>890.65</v>
      </c>
      <c r="H67" s="17">
        <v>12192.99</v>
      </c>
      <c r="I67" s="17">
        <f>'[1]BM 02'!K67</f>
        <v>0</v>
      </c>
      <c r="J67" s="17">
        <f>'[1]Memória 03'!E54</f>
        <v>0</v>
      </c>
      <c r="K67" s="17">
        <f t="shared" si="1"/>
        <v>0</v>
      </c>
      <c r="L67" s="17">
        <f t="shared" si="2"/>
        <v>0</v>
      </c>
      <c r="M67" s="17">
        <f t="shared" si="3"/>
        <v>0</v>
      </c>
      <c r="N67" s="17">
        <f t="shared" si="4"/>
        <v>0</v>
      </c>
      <c r="O67" s="18">
        <v>1.4421857332123582E-2</v>
      </c>
    </row>
    <row r="68" spans="1:16" ht="24" customHeight="1" x14ac:dyDescent="0.2">
      <c r="A68" s="9" t="s">
        <v>188</v>
      </c>
      <c r="B68" s="10"/>
      <c r="C68" s="9"/>
      <c r="D68" s="9" t="s">
        <v>189</v>
      </c>
      <c r="E68" s="9"/>
      <c r="F68" s="11"/>
      <c r="G68" s="9"/>
      <c r="H68" s="12">
        <v>26948.73</v>
      </c>
      <c r="I68" s="17">
        <f>'[1]BM 02'!K68</f>
        <v>0</v>
      </c>
      <c r="J68" s="17">
        <f>'[1]Memória 03'!E55</f>
        <v>0</v>
      </c>
      <c r="K68" s="17"/>
      <c r="L68" s="20">
        <f>SUM(L69:L70)</f>
        <v>0</v>
      </c>
      <c r="M68" s="20">
        <f t="shared" ref="M68:N68" si="17">SUM(M69:M70)</f>
        <v>0</v>
      </c>
      <c r="N68" s="20">
        <f t="shared" si="17"/>
        <v>0</v>
      </c>
      <c r="O68" s="13">
        <v>3.1874933001824715E-2</v>
      </c>
    </row>
    <row r="69" spans="1:16" ht="48" customHeight="1" x14ac:dyDescent="0.2">
      <c r="A69" s="14" t="s">
        <v>190</v>
      </c>
      <c r="B69" s="15" t="s">
        <v>191</v>
      </c>
      <c r="C69" s="14" t="s">
        <v>55</v>
      </c>
      <c r="D69" s="14" t="s">
        <v>192</v>
      </c>
      <c r="E69" s="15" t="s">
        <v>52</v>
      </c>
      <c r="F69" s="16">
        <v>9.7200000000000006</v>
      </c>
      <c r="G69" s="17">
        <v>803.17</v>
      </c>
      <c r="H69" s="17">
        <v>7806.81</v>
      </c>
      <c r="I69" s="17">
        <f>'[1]BM 02'!K69</f>
        <v>0</v>
      </c>
      <c r="J69" s="17">
        <f>'[1]Memória 03'!E56</f>
        <v>0</v>
      </c>
      <c r="K69" s="17">
        <f t="shared" si="1"/>
        <v>0</v>
      </c>
      <c r="L69" s="17">
        <f t="shared" si="2"/>
        <v>0</v>
      </c>
      <c r="M69" s="17">
        <f t="shared" si="3"/>
        <v>0</v>
      </c>
      <c r="N69" s="17">
        <f t="shared" si="4"/>
        <v>0</v>
      </c>
      <c r="O69" s="18">
        <v>9.2338876714403682E-3</v>
      </c>
    </row>
    <row r="70" spans="1:16" ht="48" customHeight="1" x14ac:dyDescent="0.2">
      <c r="A70" s="14" t="s">
        <v>193</v>
      </c>
      <c r="B70" s="15" t="s">
        <v>194</v>
      </c>
      <c r="C70" s="14" t="s">
        <v>55</v>
      </c>
      <c r="D70" s="14" t="s">
        <v>195</v>
      </c>
      <c r="E70" s="15" t="s">
        <v>52</v>
      </c>
      <c r="F70" s="16">
        <v>28.8</v>
      </c>
      <c r="G70" s="17">
        <v>664.65</v>
      </c>
      <c r="H70" s="17">
        <v>19141.919999999998</v>
      </c>
      <c r="I70" s="17">
        <f>'[1]BM 02'!K70</f>
        <v>0</v>
      </c>
      <c r="J70" s="17">
        <f>'[1]Memória 03'!E57</f>
        <v>0</v>
      </c>
      <c r="K70" s="17">
        <f t="shared" si="1"/>
        <v>0</v>
      </c>
      <c r="L70" s="17">
        <f t="shared" si="2"/>
        <v>0</v>
      </c>
      <c r="M70" s="17">
        <f t="shared" si="3"/>
        <v>0</v>
      </c>
      <c r="N70" s="17">
        <f t="shared" si="4"/>
        <v>0</v>
      </c>
      <c r="O70" s="18">
        <v>2.2641045330384347E-2</v>
      </c>
    </row>
    <row r="71" spans="1:16" ht="24" customHeight="1" x14ac:dyDescent="0.2">
      <c r="A71" s="9" t="s">
        <v>196</v>
      </c>
      <c r="B71" s="10"/>
      <c r="C71" s="9"/>
      <c r="D71" s="9" t="s">
        <v>197</v>
      </c>
      <c r="E71" s="9"/>
      <c r="F71" s="11"/>
      <c r="G71" s="9"/>
      <c r="H71" s="12">
        <v>50215.86</v>
      </c>
      <c r="I71" s="17">
        <f>'[1]BM 02'!K71</f>
        <v>0</v>
      </c>
      <c r="J71" s="17">
        <f>'[1]Memória 03'!E58</f>
        <v>0</v>
      </c>
      <c r="K71" s="17"/>
      <c r="L71" s="20">
        <f>SUM(L72:L75)</f>
        <v>0</v>
      </c>
      <c r="M71" s="20">
        <f t="shared" ref="M71:N71" si="18">SUM(M72:M75)</f>
        <v>0</v>
      </c>
      <c r="N71" s="20">
        <f t="shared" si="18"/>
        <v>0</v>
      </c>
      <c r="O71" s="13">
        <v>5.9395272917462515E-2</v>
      </c>
    </row>
    <row r="72" spans="1:16" ht="36" customHeight="1" x14ac:dyDescent="0.2">
      <c r="A72" s="14" t="s">
        <v>198</v>
      </c>
      <c r="B72" s="15" t="s">
        <v>199</v>
      </c>
      <c r="C72" s="14" t="s">
        <v>55</v>
      </c>
      <c r="D72" s="14" t="s">
        <v>200</v>
      </c>
      <c r="E72" s="15" t="s">
        <v>52</v>
      </c>
      <c r="F72" s="16">
        <v>398.67</v>
      </c>
      <c r="G72" s="17">
        <v>40</v>
      </c>
      <c r="H72" s="17">
        <v>15946.8</v>
      </c>
      <c r="I72" s="17">
        <f>'[1]BM 02'!K72</f>
        <v>0</v>
      </c>
      <c r="J72" s="17">
        <f>'[1]Memória 03'!E59</f>
        <v>0</v>
      </c>
      <c r="K72" s="17">
        <f t="shared" si="1"/>
        <v>0</v>
      </c>
      <c r="L72" s="17">
        <f t="shared" si="2"/>
        <v>0</v>
      </c>
      <c r="M72" s="17">
        <f t="shared" si="3"/>
        <v>0</v>
      </c>
      <c r="N72" s="17">
        <f t="shared" si="4"/>
        <v>0</v>
      </c>
      <c r="O72" s="18">
        <v>1.8861860339745077E-2</v>
      </c>
    </row>
    <row r="73" spans="1:16" ht="48" customHeight="1" x14ac:dyDescent="0.2">
      <c r="A73" s="14" t="s">
        <v>201</v>
      </c>
      <c r="B73" s="15" t="s">
        <v>202</v>
      </c>
      <c r="C73" s="14" t="s">
        <v>55</v>
      </c>
      <c r="D73" s="14" t="s">
        <v>203</v>
      </c>
      <c r="E73" s="15" t="s">
        <v>60</v>
      </c>
      <c r="F73" s="16">
        <v>102.05</v>
      </c>
      <c r="G73" s="17">
        <v>25.65</v>
      </c>
      <c r="H73" s="17">
        <v>2617.58</v>
      </c>
      <c r="I73" s="17">
        <f>'[1]BM 02'!K73</f>
        <v>0</v>
      </c>
      <c r="J73" s="17">
        <f>'[1]Memória 03'!E60</f>
        <v>0</v>
      </c>
      <c r="K73" s="17">
        <f t="shared" si="1"/>
        <v>0</v>
      </c>
      <c r="L73" s="17">
        <f t="shared" si="2"/>
        <v>0</v>
      </c>
      <c r="M73" s="17">
        <f t="shared" si="3"/>
        <v>0</v>
      </c>
      <c r="N73" s="17">
        <f t="shared" si="4"/>
        <v>0</v>
      </c>
      <c r="O73" s="18">
        <v>3.0960712110335567E-3</v>
      </c>
    </row>
    <row r="74" spans="1:16" ht="36" customHeight="1" x14ac:dyDescent="0.2">
      <c r="A74" s="14" t="s">
        <v>204</v>
      </c>
      <c r="B74" s="15" t="s">
        <v>205</v>
      </c>
      <c r="C74" s="14" t="s">
        <v>55</v>
      </c>
      <c r="D74" s="14" t="s">
        <v>206</v>
      </c>
      <c r="E74" s="15" t="s">
        <v>60</v>
      </c>
      <c r="F74" s="16">
        <v>4.04</v>
      </c>
      <c r="G74" s="17">
        <v>70.33</v>
      </c>
      <c r="H74" s="17">
        <v>284.13</v>
      </c>
      <c r="I74" s="17">
        <f>'[1]BM 02'!K74</f>
        <v>0</v>
      </c>
      <c r="J74" s="17">
        <f>'[1]Memória 03'!E61</f>
        <v>0</v>
      </c>
      <c r="K74" s="17">
        <f t="shared" si="1"/>
        <v>0</v>
      </c>
      <c r="L74" s="17">
        <f t="shared" si="2"/>
        <v>0</v>
      </c>
      <c r="M74" s="17">
        <f t="shared" si="3"/>
        <v>0</v>
      </c>
      <c r="N74" s="17">
        <f t="shared" si="4"/>
        <v>0</v>
      </c>
      <c r="O74" s="18">
        <v>3.3606870208015207E-4</v>
      </c>
    </row>
    <row r="75" spans="1:16" ht="48" customHeight="1" x14ac:dyDescent="0.2">
      <c r="A75" s="14" t="s">
        <v>207</v>
      </c>
      <c r="B75" s="15" t="s">
        <v>208</v>
      </c>
      <c r="C75" s="14" t="s">
        <v>55</v>
      </c>
      <c r="D75" s="14" t="s">
        <v>209</v>
      </c>
      <c r="E75" s="15" t="s">
        <v>52</v>
      </c>
      <c r="F75" s="16">
        <v>398.67</v>
      </c>
      <c r="G75" s="17">
        <v>78.680000000000007</v>
      </c>
      <c r="H75" s="17">
        <v>31367.35</v>
      </c>
      <c r="I75" s="17">
        <f>'[1]BM 02'!K75</f>
        <v>0</v>
      </c>
      <c r="J75" s="17">
        <f>'[1]Memória 03'!E62</f>
        <v>0</v>
      </c>
      <c r="K75" s="17">
        <f t="shared" si="1"/>
        <v>0</v>
      </c>
      <c r="L75" s="17">
        <f t="shared" si="2"/>
        <v>0</v>
      </c>
      <c r="M75" s="17">
        <f t="shared" si="3"/>
        <v>0</v>
      </c>
      <c r="N75" s="17">
        <f t="shared" si="4"/>
        <v>0</v>
      </c>
      <c r="O75" s="18">
        <v>3.7101272664603731E-2</v>
      </c>
    </row>
    <row r="76" spans="1:16" ht="24" customHeight="1" x14ac:dyDescent="0.2">
      <c r="A76" s="9" t="s">
        <v>210</v>
      </c>
      <c r="B76" s="10"/>
      <c r="C76" s="9"/>
      <c r="D76" s="9" t="s">
        <v>211</v>
      </c>
      <c r="E76" s="9"/>
      <c r="F76" s="11"/>
      <c r="G76" s="9"/>
      <c r="H76" s="12">
        <v>28247.09</v>
      </c>
      <c r="I76" s="17">
        <f>'[1]BM 02'!K76</f>
        <v>0</v>
      </c>
      <c r="J76" s="17">
        <f>'[1]Memória 03'!E63</f>
        <v>0</v>
      </c>
      <c r="K76" s="17"/>
      <c r="L76" s="20">
        <f>SUM(L77:L78)</f>
        <v>9909.41</v>
      </c>
      <c r="M76" s="20">
        <f t="shared" ref="M76:N76" si="19">SUM(M77:M78)</f>
        <v>0</v>
      </c>
      <c r="N76" s="20">
        <f t="shared" si="19"/>
        <v>9909.41</v>
      </c>
      <c r="O76" s="13">
        <v>3.3410632012956194E-2</v>
      </c>
    </row>
    <row r="77" spans="1:16" ht="36" customHeight="1" x14ac:dyDescent="0.2">
      <c r="A77" s="14" t="s">
        <v>212</v>
      </c>
      <c r="B77" s="15" t="s">
        <v>213</v>
      </c>
      <c r="C77" s="14" t="s">
        <v>55</v>
      </c>
      <c r="D77" s="14" t="s">
        <v>214</v>
      </c>
      <c r="E77" s="15" t="s">
        <v>52</v>
      </c>
      <c r="F77" s="16">
        <v>92.29</v>
      </c>
      <c r="G77" s="17">
        <v>111.32</v>
      </c>
      <c r="H77" s="17">
        <v>10273.719999999999</v>
      </c>
      <c r="I77" s="17">
        <f>'[1]BM 02'!K77</f>
        <v>0</v>
      </c>
      <c r="J77" s="17">
        <f>'[1]Memória 03'!E64</f>
        <v>0</v>
      </c>
      <c r="K77" s="17">
        <f t="shared" si="1"/>
        <v>0</v>
      </c>
      <c r="L77" s="17">
        <f t="shared" si="2"/>
        <v>0</v>
      </c>
      <c r="M77" s="17">
        <f t="shared" si="3"/>
        <v>0</v>
      </c>
      <c r="N77" s="17">
        <f t="shared" si="4"/>
        <v>0</v>
      </c>
      <c r="O77" s="18">
        <v>1.2151746545366205E-2</v>
      </c>
    </row>
    <row r="78" spans="1:16" ht="24" customHeight="1" x14ac:dyDescent="0.2">
      <c r="A78" s="14" t="s">
        <v>215</v>
      </c>
      <c r="B78" s="15" t="s">
        <v>216</v>
      </c>
      <c r="C78" s="14" t="s">
        <v>55</v>
      </c>
      <c r="D78" s="14" t="s">
        <v>217</v>
      </c>
      <c r="E78" s="15" t="s">
        <v>52</v>
      </c>
      <c r="F78" s="16">
        <v>388.11</v>
      </c>
      <c r="G78" s="17">
        <v>46.31</v>
      </c>
      <c r="H78" s="17">
        <v>17973.37</v>
      </c>
      <c r="I78" s="17">
        <f>'[1]BM 02'!K78</f>
        <v>213.98</v>
      </c>
      <c r="J78" s="17">
        <f>'[1]Memória 03'!E65</f>
        <v>0</v>
      </c>
      <c r="K78" s="17">
        <f t="shared" si="1"/>
        <v>213.98</v>
      </c>
      <c r="L78" s="17">
        <f t="shared" si="2"/>
        <v>9909.41</v>
      </c>
      <c r="M78" s="17">
        <f t="shared" si="3"/>
        <v>0</v>
      </c>
      <c r="N78" s="17">
        <f t="shared" si="4"/>
        <v>9909.41</v>
      </c>
      <c r="O78" s="18">
        <v>2.1258885467589986E-2</v>
      </c>
      <c r="P78" s="19"/>
    </row>
    <row r="79" spans="1:16" ht="24" customHeight="1" x14ac:dyDescent="0.2">
      <c r="A79" s="9" t="s">
        <v>218</v>
      </c>
      <c r="B79" s="10"/>
      <c r="C79" s="9"/>
      <c r="D79" s="9" t="s">
        <v>219</v>
      </c>
      <c r="E79" s="9"/>
      <c r="F79" s="11"/>
      <c r="G79" s="9"/>
      <c r="H79" s="12">
        <v>91391.66</v>
      </c>
      <c r="I79" s="17">
        <f>'[1]BM 02'!K79</f>
        <v>0</v>
      </c>
      <c r="J79" s="17">
        <f>'[1]Memória 03'!E66</f>
        <v>0</v>
      </c>
      <c r="K79" s="17"/>
      <c r="L79" s="20">
        <f>SUM(L80:L88)</f>
        <v>0</v>
      </c>
      <c r="M79" s="20">
        <f t="shared" ref="M79:N79" si="20">SUM(M80:M88)</f>
        <v>24191.73</v>
      </c>
      <c r="N79" s="20">
        <f t="shared" si="20"/>
        <v>24191.73</v>
      </c>
      <c r="O79" s="13">
        <v>0.10809797120033278</v>
      </c>
    </row>
    <row r="80" spans="1:16" ht="48" customHeight="1" x14ac:dyDescent="0.2">
      <c r="A80" s="14" t="s">
        <v>220</v>
      </c>
      <c r="B80" s="15" t="s">
        <v>221</v>
      </c>
      <c r="C80" s="14" t="s">
        <v>55</v>
      </c>
      <c r="D80" s="14" t="s">
        <v>222</v>
      </c>
      <c r="E80" s="15" t="s">
        <v>52</v>
      </c>
      <c r="F80" s="16">
        <v>757.22</v>
      </c>
      <c r="G80" s="17">
        <v>3.53</v>
      </c>
      <c r="H80" s="17">
        <v>2672.98</v>
      </c>
      <c r="I80" s="17">
        <f>'[1]BM 02'!K80</f>
        <v>0</v>
      </c>
      <c r="J80" s="17">
        <f>'[1]Memória 03'!E67</f>
        <v>757.22</v>
      </c>
      <c r="K80" s="17">
        <f t="shared" si="1"/>
        <v>757.22</v>
      </c>
      <c r="L80" s="17">
        <f t="shared" si="2"/>
        <v>0</v>
      </c>
      <c r="M80" s="17">
        <f t="shared" si="3"/>
        <v>2672.99</v>
      </c>
      <c r="N80" s="17">
        <f t="shared" si="4"/>
        <v>2672.99</v>
      </c>
      <c r="O80" s="18">
        <v>3.1615982799641181E-3</v>
      </c>
    </row>
    <row r="81" spans="1:15" ht="48" customHeight="1" x14ac:dyDescent="0.2">
      <c r="A81" s="14" t="s">
        <v>223</v>
      </c>
      <c r="B81" s="15" t="s">
        <v>224</v>
      </c>
      <c r="C81" s="14" t="s">
        <v>55</v>
      </c>
      <c r="D81" s="14" t="s">
        <v>225</v>
      </c>
      <c r="E81" s="15" t="s">
        <v>52</v>
      </c>
      <c r="F81" s="16">
        <v>378.61</v>
      </c>
      <c r="G81" s="17">
        <v>5.72</v>
      </c>
      <c r="H81" s="17">
        <v>2165.64</v>
      </c>
      <c r="I81" s="17">
        <f>'[1]BM 02'!K81</f>
        <v>0</v>
      </c>
      <c r="J81" s="17">
        <f>'[1]Memória 03'!E68</f>
        <v>111.98000000000002</v>
      </c>
      <c r="K81" s="17">
        <f t="shared" si="1"/>
        <v>111.98000000000002</v>
      </c>
      <c r="L81" s="17">
        <f t="shared" si="2"/>
        <v>0</v>
      </c>
      <c r="M81" s="17">
        <f t="shared" si="3"/>
        <v>640.53</v>
      </c>
      <c r="N81" s="17">
        <f t="shared" si="4"/>
        <v>640.53</v>
      </c>
      <c r="O81" s="18">
        <v>2.5615169956458681E-3</v>
      </c>
    </row>
    <row r="82" spans="1:15" ht="48" customHeight="1" x14ac:dyDescent="0.2">
      <c r="A82" s="14" t="s">
        <v>226</v>
      </c>
      <c r="B82" s="15" t="s">
        <v>227</v>
      </c>
      <c r="C82" s="14" t="s">
        <v>55</v>
      </c>
      <c r="D82" s="14" t="s">
        <v>228</v>
      </c>
      <c r="E82" s="15" t="s">
        <v>52</v>
      </c>
      <c r="F82" s="16">
        <v>394</v>
      </c>
      <c r="G82" s="17">
        <v>9.27</v>
      </c>
      <c r="H82" s="17">
        <v>3652.38</v>
      </c>
      <c r="I82" s="17">
        <f>'[1]BM 02'!K82</f>
        <v>0</v>
      </c>
      <c r="J82" s="17">
        <f>'[1]Memória 03'!E69</f>
        <v>0</v>
      </c>
      <c r="K82" s="17">
        <f t="shared" si="1"/>
        <v>0</v>
      </c>
      <c r="L82" s="17">
        <f t="shared" si="2"/>
        <v>0</v>
      </c>
      <c r="M82" s="17">
        <f t="shared" si="3"/>
        <v>0</v>
      </c>
      <c r="N82" s="17">
        <f t="shared" si="4"/>
        <v>0</v>
      </c>
      <c r="O82" s="18">
        <v>4.3200316971228163E-3</v>
      </c>
    </row>
    <row r="83" spans="1:15" ht="60" customHeight="1" x14ac:dyDescent="0.2">
      <c r="A83" s="14" t="s">
        <v>229</v>
      </c>
      <c r="B83" s="15" t="s">
        <v>230</v>
      </c>
      <c r="C83" s="14" t="s">
        <v>55</v>
      </c>
      <c r="D83" s="14" t="s">
        <v>231</v>
      </c>
      <c r="E83" s="15" t="s">
        <v>52</v>
      </c>
      <c r="F83" s="16">
        <v>470.96</v>
      </c>
      <c r="G83" s="17">
        <v>25.95</v>
      </c>
      <c r="H83" s="17">
        <v>12221.41</v>
      </c>
      <c r="I83" s="17">
        <f>'[1]BM 02'!K83</f>
        <v>0</v>
      </c>
      <c r="J83" s="17">
        <f>'[1]Memória 03'!E70</f>
        <v>470.96</v>
      </c>
      <c r="K83" s="17">
        <f t="shared" si="1"/>
        <v>470.96</v>
      </c>
      <c r="L83" s="17">
        <f t="shared" si="2"/>
        <v>0</v>
      </c>
      <c r="M83" s="17">
        <f t="shared" si="3"/>
        <v>12221.41</v>
      </c>
      <c r="N83" s="17">
        <f t="shared" si="4"/>
        <v>12221.41</v>
      </c>
      <c r="O83" s="18">
        <v>1.4455472481925144E-2</v>
      </c>
    </row>
    <row r="84" spans="1:15" ht="60" customHeight="1" x14ac:dyDescent="0.2">
      <c r="A84" s="14" t="s">
        <v>232</v>
      </c>
      <c r="B84" s="15" t="s">
        <v>233</v>
      </c>
      <c r="C84" s="14" t="s">
        <v>55</v>
      </c>
      <c r="D84" s="14" t="s">
        <v>234</v>
      </c>
      <c r="E84" s="15" t="s">
        <v>52</v>
      </c>
      <c r="F84" s="16">
        <v>286.27</v>
      </c>
      <c r="G84" s="17">
        <v>30.24</v>
      </c>
      <c r="H84" s="17">
        <v>8656.7999999999993</v>
      </c>
      <c r="I84" s="17">
        <f>'[1]BM 02'!K84</f>
        <v>0</v>
      </c>
      <c r="J84" s="17">
        <f>'[1]Memória 03'!E71</f>
        <v>286.27</v>
      </c>
      <c r="K84" s="17">
        <f t="shared" ref="K84:K147" si="21">I84+J84</f>
        <v>286.27</v>
      </c>
      <c r="L84" s="17">
        <f t="shared" ref="L84:L147" si="22">ROUND(I84*G84,2)</f>
        <v>0</v>
      </c>
      <c r="M84" s="17">
        <f t="shared" ref="M84:M147" si="23">ROUND(J84*G84,2)</f>
        <v>8656.7999999999993</v>
      </c>
      <c r="N84" s="17">
        <f t="shared" ref="N84:N147" si="24">ROUND(K84*G84,2)</f>
        <v>8656.7999999999993</v>
      </c>
      <c r="O84" s="18">
        <v>1.023925505989322E-2</v>
      </c>
    </row>
    <row r="85" spans="1:15" ht="48" customHeight="1" x14ac:dyDescent="0.2">
      <c r="A85" s="14" t="s">
        <v>235</v>
      </c>
      <c r="B85" s="15" t="s">
        <v>236</v>
      </c>
      <c r="C85" s="14" t="s">
        <v>55</v>
      </c>
      <c r="D85" s="14" t="s">
        <v>237</v>
      </c>
      <c r="E85" s="15" t="s">
        <v>52</v>
      </c>
      <c r="F85" s="16">
        <v>394</v>
      </c>
      <c r="G85" s="17">
        <v>39.46</v>
      </c>
      <c r="H85" s="17">
        <v>15547.24</v>
      </c>
      <c r="I85" s="17">
        <f>'[1]BM 02'!K85</f>
        <v>0</v>
      </c>
      <c r="J85" s="17">
        <f>'[1]Memória 03'!E72</f>
        <v>0</v>
      </c>
      <c r="K85" s="17">
        <f t="shared" si="21"/>
        <v>0</v>
      </c>
      <c r="L85" s="17">
        <f t="shared" si="22"/>
        <v>0</v>
      </c>
      <c r="M85" s="17">
        <f t="shared" si="23"/>
        <v>0</v>
      </c>
      <c r="N85" s="17">
        <f t="shared" si="24"/>
        <v>0</v>
      </c>
      <c r="O85" s="18">
        <v>1.8389261140071882E-2</v>
      </c>
    </row>
    <row r="86" spans="1:15" ht="60" customHeight="1" x14ac:dyDescent="0.2">
      <c r="A86" s="14" t="s">
        <v>238</v>
      </c>
      <c r="B86" s="15" t="s">
        <v>239</v>
      </c>
      <c r="C86" s="14" t="s">
        <v>55</v>
      </c>
      <c r="D86" s="14" t="s">
        <v>240</v>
      </c>
      <c r="E86" s="15" t="s">
        <v>52</v>
      </c>
      <c r="F86" s="16">
        <v>171.54</v>
      </c>
      <c r="G86" s="17">
        <v>71.38</v>
      </c>
      <c r="H86" s="17">
        <v>12244.52</v>
      </c>
      <c r="I86" s="17">
        <f>'[1]BM 02'!K86</f>
        <v>0</v>
      </c>
      <c r="J86" s="17">
        <f>'[1]Memória 03'!E73</f>
        <v>0</v>
      </c>
      <c r="K86" s="17">
        <f t="shared" si="21"/>
        <v>0</v>
      </c>
      <c r="L86" s="17">
        <f t="shared" si="22"/>
        <v>0</v>
      </c>
      <c r="M86" s="17">
        <f t="shared" si="23"/>
        <v>0</v>
      </c>
      <c r="N86" s="17">
        <f t="shared" si="24"/>
        <v>0</v>
      </c>
      <c r="O86" s="18">
        <v>1.448280696862163E-2</v>
      </c>
    </row>
    <row r="87" spans="1:15" ht="60" customHeight="1" x14ac:dyDescent="0.2">
      <c r="A87" s="14" t="s">
        <v>238</v>
      </c>
      <c r="B87" s="15" t="s">
        <v>239</v>
      </c>
      <c r="C87" s="14" t="s">
        <v>55</v>
      </c>
      <c r="D87" s="14" t="s">
        <v>240</v>
      </c>
      <c r="E87" s="15" t="s">
        <v>52</v>
      </c>
      <c r="F87" s="16">
        <v>171.54</v>
      </c>
      <c r="G87" s="17">
        <v>71.38</v>
      </c>
      <c r="H87" s="17">
        <v>12244.52</v>
      </c>
      <c r="I87" s="17">
        <f>'[1]BM 02'!K87</f>
        <v>0</v>
      </c>
      <c r="J87" s="17">
        <f>'[1]Memória 03'!E74</f>
        <v>0</v>
      </c>
      <c r="K87" s="17">
        <f t="shared" si="21"/>
        <v>0</v>
      </c>
      <c r="L87" s="17">
        <f t="shared" si="22"/>
        <v>0</v>
      </c>
      <c r="M87" s="17">
        <f t="shared" si="23"/>
        <v>0</v>
      </c>
      <c r="N87" s="17">
        <f t="shared" si="24"/>
        <v>0</v>
      </c>
      <c r="O87" s="18">
        <v>1.448280696862163E-2</v>
      </c>
    </row>
    <row r="88" spans="1:15" ht="48" customHeight="1" x14ac:dyDescent="0.2">
      <c r="A88" s="14" t="s">
        <v>241</v>
      </c>
      <c r="B88" s="15" t="s">
        <v>242</v>
      </c>
      <c r="C88" s="14" t="s">
        <v>55</v>
      </c>
      <c r="D88" s="14" t="s">
        <v>243</v>
      </c>
      <c r="E88" s="15" t="s">
        <v>52</v>
      </c>
      <c r="F88" s="16">
        <v>273.63</v>
      </c>
      <c r="G88" s="17">
        <v>80.349999999999994</v>
      </c>
      <c r="H88" s="17">
        <v>21986.17</v>
      </c>
      <c r="I88" s="17">
        <f>'[1]BM 02'!K88</f>
        <v>0</v>
      </c>
      <c r="J88" s="17">
        <f>'[1]Memória 03'!E75</f>
        <v>0</v>
      </c>
      <c r="K88" s="17">
        <f t="shared" si="21"/>
        <v>0</v>
      </c>
      <c r="L88" s="17">
        <f t="shared" si="22"/>
        <v>0</v>
      </c>
      <c r="M88" s="17">
        <f t="shared" si="23"/>
        <v>0</v>
      </c>
      <c r="N88" s="17">
        <f t="shared" si="24"/>
        <v>0</v>
      </c>
      <c r="O88" s="18">
        <v>2.6005221608466467E-2</v>
      </c>
    </row>
    <row r="89" spans="1:15" ht="24" customHeight="1" x14ac:dyDescent="0.2">
      <c r="A89" s="9" t="s">
        <v>244</v>
      </c>
      <c r="B89" s="10"/>
      <c r="C89" s="9"/>
      <c r="D89" s="9" t="s">
        <v>245</v>
      </c>
      <c r="E89" s="9"/>
      <c r="F89" s="11"/>
      <c r="G89" s="9"/>
      <c r="H89" s="12">
        <v>85581.09</v>
      </c>
      <c r="I89" s="17">
        <f>'[1]BM 02'!K89</f>
        <v>0</v>
      </c>
      <c r="J89" s="17">
        <f>'[1]Memória 03'!E76</f>
        <v>0</v>
      </c>
      <c r="K89" s="17"/>
      <c r="L89" s="20">
        <f>SUM(L90:L99)</f>
        <v>0</v>
      </c>
      <c r="M89" s="20">
        <f t="shared" ref="M89:N89" si="25">SUM(M90:M99)</f>
        <v>0</v>
      </c>
      <c r="N89" s="20">
        <f t="shared" si="25"/>
        <v>0</v>
      </c>
      <c r="O89" s="13">
        <v>0.10122523436069644</v>
      </c>
    </row>
    <row r="90" spans="1:15" ht="36" customHeight="1" x14ac:dyDescent="0.2">
      <c r="A90" s="14" t="s">
        <v>246</v>
      </c>
      <c r="B90" s="15" t="s">
        <v>247</v>
      </c>
      <c r="C90" s="14" t="s">
        <v>55</v>
      </c>
      <c r="D90" s="14" t="s">
        <v>248</v>
      </c>
      <c r="E90" s="15" t="s">
        <v>52</v>
      </c>
      <c r="F90" s="16">
        <v>413.25</v>
      </c>
      <c r="G90" s="17">
        <v>42.06</v>
      </c>
      <c r="H90" s="17">
        <v>17381.29</v>
      </c>
      <c r="I90" s="17">
        <f>'[1]BM 02'!K90</f>
        <v>0</v>
      </c>
      <c r="J90" s="17">
        <f>'[1]Memória 03'!E77</f>
        <v>0</v>
      </c>
      <c r="K90" s="17">
        <f t="shared" si="21"/>
        <v>0</v>
      </c>
      <c r="L90" s="17">
        <f t="shared" si="22"/>
        <v>0</v>
      </c>
      <c r="M90" s="17">
        <f t="shared" si="23"/>
        <v>0</v>
      </c>
      <c r="N90" s="17">
        <f t="shared" si="24"/>
        <v>0</v>
      </c>
      <c r="O90" s="18">
        <v>2.0558573789387698E-2</v>
      </c>
    </row>
    <row r="91" spans="1:15" ht="36" customHeight="1" x14ac:dyDescent="0.2">
      <c r="A91" s="14" t="s">
        <v>249</v>
      </c>
      <c r="B91" s="15" t="s">
        <v>250</v>
      </c>
      <c r="C91" s="14" t="s">
        <v>55</v>
      </c>
      <c r="D91" s="14" t="s">
        <v>251</v>
      </c>
      <c r="E91" s="15" t="s">
        <v>52</v>
      </c>
      <c r="F91" s="16">
        <v>413.25</v>
      </c>
      <c r="G91" s="17">
        <v>43.51</v>
      </c>
      <c r="H91" s="17">
        <v>17980.5</v>
      </c>
      <c r="I91" s="17">
        <f>'[1]BM 02'!K91</f>
        <v>0</v>
      </c>
      <c r="J91" s="17">
        <f>'[1]Memória 03'!E78</f>
        <v>0</v>
      </c>
      <c r="K91" s="17">
        <f t="shared" si="21"/>
        <v>0</v>
      </c>
      <c r="L91" s="17">
        <f t="shared" si="22"/>
        <v>0</v>
      </c>
      <c r="M91" s="17">
        <f t="shared" si="23"/>
        <v>0</v>
      </c>
      <c r="N91" s="17">
        <f t="shared" si="24"/>
        <v>0</v>
      </c>
      <c r="O91" s="18">
        <v>2.1267318825017333E-2</v>
      </c>
    </row>
    <row r="92" spans="1:15" ht="24" customHeight="1" x14ac:dyDescent="0.2">
      <c r="A92" s="14" t="s">
        <v>252</v>
      </c>
      <c r="B92" s="15" t="s">
        <v>253</v>
      </c>
      <c r="C92" s="14" t="s">
        <v>50</v>
      </c>
      <c r="D92" s="14" t="s">
        <v>254</v>
      </c>
      <c r="E92" s="15" t="s">
        <v>52</v>
      </c>
      <c r="F92" s="16">
        <v>413.25</v>
      </c>
      <c r="G92" s="17">
        <v>17.13</v>
      </c>
      <c r="H92" s="17">
        <v>7078.97</v>
      </c>
      <c r="I92" s="17">
        <f>'[1]BM 02'!K92</f>
        <v>0</v>
      </c>
      <c r="J92" s="17">
        <f>'[1]Memória 03'!E79</f>
        <v>0</v>
      </c>
      <c r="K92" s="17">
        <f t="shared" si="21"/>
        <v>0</v>
      </c>
      <c r="L92" s="17">
        <f t="shared" si="22"/>
        <v>0</v>
      </c>
      <c r="M92" s="17">
        <f t="shared" si="23"/>
        <v>0</v>
      </c>
      <c r="N92" s="17">
        <f t="shared" si="24"/>
        <v>0</v>
      </c>
      <c r="O92" s="18">
        <v>8.3729991903858589E-3</v>
      </c>
    </row>
    <row r="93" spans="1:15" ht="24" customHeight="1" x14ac:dyDescent="0.2">
      <c r="A93" s="14" t="s">
        <v>255</v>
      </c>
      <c r="B93" s="15" t="s">
        <v>256</v>
      </c>
      <c r="C93" s="14" t="s">
        <v>55</v>
      </c>
      <c r="D93" s="14" t="s">
        <v>257</v>
      </c>
      <c r="E93" s="15" t="s">
        <v>60</v>
      </c>
      <c r="F93" s="16">
        <v>296.33</v>
      </c>
      <c r="G93" s="17">
        <v>59.65</v>
      </c>
      <c r="H93" s="17">
        <v>17676.080000000002</v>
      </c>
      <c r="I93" s="17">
        <f>'[1]BM 02'!K93</f>
        <v>0</v>
      </c>
      <c r="J93" s="17">
        <f>'[1]Memória 03'!E80</f>
        <v>0</v>
      </c>
      <c r="K93" s="17">
        <f t="shared" si="21"/>
        <v>0</v>
      </c>
      <c r="L93" s="17">
        <f t="shared" si="22"/>
        <v>0</v>
      </c>
      <c r="M93" s="17">
        <f t="shared" si="23"/>
        <v>0</v>
      </c>
      <c r="N93" s="17">
        <f t="shared" si="24"/>
        <v>0</v>
      </c>
      <c r="O93" s="18">
        <v>2.0907251129641129E-2</v>
      </c>
    </row>
    <row r="94" spans="1:15" ht="36" customHeight="1" x14ac:dyDescent="0.2">
      <c r="A94" s="14" t="s">
        <v>258</v>
      </c>
      <c r="B94" s="15" t="s">
        <v>259</v>
      </c>
      <c r="C94" s="14" t="s">
        <v>55</v>
      </c>
      <c r="D94" s="14" t="s">
        <v>260</v>
      </c>
      <c r="E94" s="15" t="s">
        <v>52</v>
      </c>
      <c r="F94" s="16">
        <v>85.92</v>
      </c>
      <c r="G94" s="17">
        <v>26.63</v>
      </c>
      <c r="H94" s="17">
        <v>2288.04</v>
      </c>
      <c r="I94" s="17">
        <f>'[1]BM 02'!K94</f>
        <v>0</v>
      </c>
      <c r="J94" s="17">
        <f>'[1]Memória 03'!E81</f>
        <v>0</v>
      </c>
      <c r="K94" s="17">
        <f t="shared" si="21"/>
        <v>0</v>
      </c>
      <c r="L94" s="17">
        <f t="shared" si="22"/>
        <v>0</v>
      </c>
      <c r="M94" s="17">
        <f t="shared" si="23"/>
        <v>0</v>
      </c>
      <c r="N94" s="17">
        <f t="shared" si="24"/>
        <v>0</v>
      </c>
      <c r="O94" s="18">
        <v>2.7062916028137512E-3</v>
      </c>
    </row>
    <row r="95" spans="1:15" ht="36" customHeight="1" x14ac:dyDescent="0.2">
      <c r="A95" s="14" t="s">
        <v>261</v>
      </c>
      <c r="B95" s="15" t="s">
        <v>262</v>
      </c>
      <c r="C95" s="14" t="s">
        <v>55</v>
      </c>
      <c r="D95" s="14" t="s">
        <v>263</v>
      </c>
      <c r="E95" s="15" t="s">
        <v>64</v>
      </c>
      <c r="F95" s="16">
        <v>4.37</v>
      </c>
      <c r="G95" s="17">
        <v>145.53</v>
      </c>
      <c r="H95" s="17">
        <v>635.96</v>
      </c>
      <c r="I95" s="17">
        <f>'[1]BM 02'!K95</f>
        <v>0</v>
      </c>
      <c r="J95" s="17">
        <f>'[1]Memória 03'!E82</f>
        <v>0</v>
      </c>
      <c r="K95" s="17">
        <f t="shared" si="21"/>
        <v>0</v>
      </c>
      <c r="L95" s="17">
        <f t="shared" si="22"/>
        <v>0</v>
      </c>
      <c r="M95" s="17">
        <f t="shared" si="23"/>
        <v>0</v>
      </c>
      <c r="N95" s="17">
        <f t="shared" si="24"/>
        <v>0</v>
      </c>
      <c r="O95" s="18">
        <v>7.5221290175234406E-4</v>
      </c>
    </row>
    <row r="96" spans="1:15" ht="36" customHeight="1" x14ac:dyDescent="0.2">
      <c r="A96" s="14" t="s">
        <v>264</v>
      </c>
      <c r="B96" s="15" t="s">
        <v>265</v>
      </c>
      <c r="C96" s="14" t="s">
        <v>55</v>
      </c>
      <c r="D96" s="14" t="s">
        <v>266</v>
      </c>
      <c r="E96" s="15" t="s">
        <v>52</v>
      </c>
      <c r="F96" s="16">
        <v>58.61</v>
      </c>
      <c r="G96" s="17">
        <v>60.26</v>
      </c>
      <c r="H96" s="17">
        <v>3531.83</v>
      </c>
      <c r="I96" s="17">
        <f>'[1]BM 02'!K96</f>
        <v>0</v>
      </c>
      <c r="J96" s="17">
        <f>'[1]Memória 03'!E83</f>
        <v>0</v>
      </c>
      <c r="K96" s="17">
        <f t="shared" si="21"/>
        <v>0</v>
      </c>
      <c r="L96" s="17">
        <f t="shared" si="22"/>
        <v>0</v>
      </c>
      <c r="M96" s="17">
        <f t="shared" si="23"/>
        <v>0</v>
      </c>
      <c r="N96" s="17">
        <f t="shared" si="24"/>
        <v>0</v>
      </c>
      <c r="O96" s="18">
        <v>4.177445268249546E-3</v>
      </c>
    </row>
    <row r="97" spans="1:15" ht="24" customHeight="1" x14ac:dyDescent="0.2">
      <c r="A97" s="14" t="s">
        <v>267</v>
      </c>
      <c r="B97" s="15" t="s">
        <v>268</v>
      </c>
      <c r="C97" s="14" t="s">
        <v>50</v>
      </c>
      <c r="D97" s="14" t="s">
        <v>269</v>
      </c>
      <c r="E97" s="15" t="s">
        <v>52</v>
      </c>
      <c r="F97" s="16">
        <v>104.27</v>
      </c>
      <c r="G97" s="17">
        <v>19.29</v>
      </c>
      <c r="H97" s="17">
        <v>2011.36</v>
      </c>
      <c r="I97" s="17">
        <f>'[1]BM 02'!K97</f>
        <v>0</v>
      </c>
      <c r="J97" s="17">
        <f>'[1]Memória 03'!E84</f>
        <v>0</v>
      </c>
      <c r="K97" s="17">
        <f t="shared" si="21"/>
        <v>0</v>
      </c>
      <c r="L97" s="17">
        <f t="shared" si="22"/>
        <v>0</v>
      </c>
      <c r="M97" s="17">
        <f t="shared" si="23"/>
        <v>0</v>
      </c>
      <c r="N97" s="17">
        <f t="shared" si="24"/>
        <v>0</v>
      </c>
      <c r="O97" s="18">
        <v>2.3790347538659583E-3</v>
      </c>
    </row>
    <row r="98" spans="1:15" ht="24" customHeight="1" x14ac:dyDescent="0.2">
      <c r="A98" s="14" t="s">
        <v>270</v>
      </c>
      <c r="B98" s="15" t="s">
        <v>271</v>
      </c>
      <c r="C98" s="14" t="s">
        <v>55</v>
      </c>
      <c r="D98" s="14" t="s">
        <v>272</v>
      </c>
      <c r="E98" s="15" t="s">
        <v>60</v>
      </c>
      <c r="F98" s="16">
        <v>79.48</v>
      </c>
      <c r="G98" s="17">
        <v>174.4</v>
      </c>
      <c r="H98" s="17">
        <v>13861.31</v>
      </c>
      <c r="I98" s="17">
        <f>'[1]BM 02'!K98</f>
        <v>0</v>
      </c>
      <c r="J98" s="17">
        <f>'[1]Memória 03'!E85</f>
        <v>0</v>
      </c>
      <c r="K98" s="17">
        <f t="shared" si="21"/>
        <v>0</v>
      </c>
      <c r="L98" s="17">
        <f t="shared" si="22"/>
        <v>0</v>
      </c>
      <c r="M98" s="17">
        <f t="shared" si="23"/>
        <v>0</v>
      </c>
      <c r="N98" s="17">
        <f t="shared" si="24"/>
        <v>0</v>
      </c>
      <c r="O98" s="18">
        <v>1.6395144690214452E-2</v>
      </c>
    </row>
    <row r="99" spans="1:15" ht="24" customHeight="1" x14ac:dyDescent="0.2">
      <c r="A99" s="14" t="s">
        <v>273</v>
      </c>
      <c r="B99" s="15" t="s">
        <v>274</v>
      </c>
      <c r="C99" s="14" t="s">
        <v>55</v>
      </c>
      <c r="D99" s="14" t="s">
        <v>275</v>
      </c>
      <c r="E99" s="15" t="s">
        <v>52</v>
      </c>
      <c r="F99" s="16">
        <v>200.24</v>
      </c>
      <c r="G99" s="17">
        <v>15.66</v>
      </c>
      <c r="H99" s="17">
        <v>3135.75</v>
      </c>
      <c r="I99" s="17">
        <f>'[1]BM 02'!K99</f>
        <v>0</v>
      </c>
      <c r="J99" s="17">
        <f>'[1]Memória 03'!E86</f>
        <v>0</v>
      </c>
      <c r="K99" s="17">
        <f t="shared" si="21"/>
        <v>0</v>
      </c>
      <c r="L99" s="17">
        <f t="shared" si="22"/>
        <v>0</v>
      </c>
      <c r="M99" s="17">
        <f t="shared" si="23"/>
        <v>0</v>
      </c>
      <c r="N99" s="17">
        <f t="shared" si="24"/>
        <v>0</v>
      </c>
      <c r="O99" s="18">
        <v>3.7089622093683765E-3</v>
      </c>
    </row>
    <row r="100" spans="1:15" ht="24" customHeight="1" x14ac:dyDescent="0.2">
      <c r="A100" s="9" t="s">
        <v>276</v>
      </c>
      <c r="B100" s="10"/>
      <c r="C100" s="9"/>
      <c r="D100" s="9" t="s">
        <v>277</v>
      </c>
      <c r="E100" s="9"/>
      <c r="F100" s="11"/>
      <c r="G100" s="9"/>
      <c r="H100" s="12">
        <v>1621.01</v>
      </c>
      <c r="I100" s="17">
        <f>'[1]BM 02'!K100</f>
        <v>0</v>
      </c>
      <c r="J100" s="17">
        <f>'[1]Memória 03'!E87</f>
        <v>0</v>
      </c>
      <c r="K100" s="17"/>
      <c r="L100" s="20">
        <f>SUM(L101:L103)</f>
        <v>0</v>
      </c>
      <c r="M100" s="20">
        <f t="shared" ref="M100:N100" si="26">SUM(M101:M103)</f>
        <v>0</v>
      </c>
      <c r="N100" s="20">
        <f t="shared" si="26"/>
        <v>0</v>
      </c>
      <c r="O100" s="13">
        <v>1.9173291337026971E-3</v>
      </c>
    </row>
    <row r="101" spans="1:15" ht="24" customHeight="1" x14ac:dyDescent="0.2">
      <c r="A101" s="14" t="s">
        <v>278</v>
      </c>
      <c r="B101" s="15" t="s">
        <v>279</v>
      </c>
      <c r="C101" s="14" t="s">
        <v>55</v>
      </c>
      <c r="D101" s="14" t="s">
        <v>280</v>
      </c>
      <c r="E101" s="15" t="s">
        <v>60</v>
      </c>
      <c r="F101" s="16">
        <v>48.38</v>
      </c>
      <c r="G101" s="17">
        <v>9.0399999999999991</v>
      </c>
      <c r="H101" s="17">
        <v>437.35</v>
      </c>
      <c r="I101" s="17">
        <f>'[1]BM 02'!K101</f>
        <v>0</v>
      </c>
      <c r="J101" s="17">
        <f>'[1]Memória 03'!E88</f>
        <v>0</v>
      </c>
      <c r="K101" s="17">
        <f t="shared" si="21"/>
        <v>0</v>
      </c>
      <c r="L101" s="17">
        <f t="shared" si="22"/>
        <v>0</v>
      </c>
      <c r="M101" s="17">
        <f t="shared" si="23"/>
        <v>0</v>
      </c>
      <c r="N101" s="17">
        <f t="shared" si="24"/>
        <v>0</v>
      </c>
      <c r="O101" s="18">
        <v>5.1729717683720309E-4</v>
      </c>
    </row>
    <row r="102" spans="1:15" ht="24" customHeight="1" x14ac:dyDescent="0.2">
      <c r="A102" s="14" t="s">
        <v>281</v>
      </c>
      <c r="B102" s="15" t="s">
        <v>282</v>
      </c>
      <c r="C102" s="14" t="s">
        <v>55</v>
      </c>
      <c r="D102" s="14" t="s">
        <v>283</v>
      </c>
      <c r="E102" s="15" t="s">
        <v>60</v>
      </c>
      <c r="F102" s="16">
        <v>12.18</v>
      </c>
      <c r="G102" s="17">
        <v>85.08</v>
      </c>
      <c r="H102" s="17">
        <v>1036.27</v>
      </c>
      <c r="I102" s="17">
        <f>'[1]BM 02'!K102</f>
        <v>0</v>
      </c>
      <c r="J102" s="17">
        <f>'[1]Memória 03'!E89</f>
        <v>0</v>
      </c>
      <c r="K102" s="17">
        <f t="shared" si="21"/>
        <v>0</v>
      </c>
      <c r="L102" s="17">
        <f t="shared" si="22"/>
        <v>0</v>
      </c>
      <c r="M102" s="17">
        <f t="shared" si="23"/>
        <v>0</v>
      </c>
      <c r="N102" s="17">
        <f t="shared" si="24"/>
        <v>0</v>
      </c>
      <c r="O102" s="18">
        <v>1.225699200734168E-3</v>
      </c>
    </row>
    <row r="103" spans="1:15" ht="36" customHeight="1" x14ac:dyDescent="0.2">
      <c r="A103" s="14" t="s">
        <v>284</v>
      </c>
      <c r="B103" s="15" t="s">
        <v>285</v>
      </c>
      <c r="C103" s="14" t="s">
        <v>55</v>
      </c>
      <c r="D103" s="14" t="s">
        <v>286</v>
      </c>
      <c r="E103" s="15" t="s">
        <v>60</v>
      </c>
      <c r="F103" s="16">
        <v>1.49</v>
      </c>
      <c r="G103" s="17">
        <v>98.92</v>
      </c>
      <c r="H103" s="17">
        <v>147.38999999999999</v>
      </c>
      <c r="I103" s="17">
        <f>'[1]BM 02'!K103</f>
        <v>0</v>
      </c>
      <c r="J103" s="17">
        <f>'[1]Memória 03'!E90</f>
        <v>0</v>
      </c>
      <c r="K103" s="17">
        <f t="shared" si="21"/>
        <v>0</v>
      </c>
      <c r="L103" s="17">
        <f t="shared" si="22"/>
        <v>0</v>
      </c>
      <c r="M103" s="17">
        <f t="shared" si="23"/>
        <v>0</v>
      </c>
      <c r="N103" s="17">
        <f t="shared" si="24"/>
        <v>0</v>
      </c>
      <c r="O103" s="18">
        <v>1.7433275613132584E-4</v>
      </c>
    </row>
    <row r="104" spans="1:15" ht="24" customHeight="1" x14ac:dyDescent="0.2">
      <c r="A104" s="9" t="s">
        <v>287</v>
      </c>
      <c r="B104" s="10"/>
      <c r="C104" s="9"/>
      <c r="D104" s="9" t="s">
        <v>288</v>
      </c>
      <c r="E104" s="9"/>
      <c r="F104" s="11"/>
      <c r="G104" s="9"/>
      <c r="H104" s="12">
        <v>33686.25</v>
      </c>
      <c r="I104" s="17">
        <f>'[1]BM 02'!K104</f>
        <v>0</v>
      </c>
      <c r="J104" s="17">
        <f>'[1]Memória 03'!E91</f>
        <v>0</v>
      </c>
      <c r="K104" s="17"/>
      <c r="L104" s="20">
        <f>SUM(L105:L110)</f>
        <v>0</v>
      </c>
      <c r="M104" s="20">
        <f t="shared" ref="M104:N104" si="27">SUM(M105:M110)</f>
        <v>0</v>
      </c>
      <c r="N104" s="20">
        <f t="shared" si="27"/>
        <v>0</v>
      </c>
      <c r="O104" s="13">
        <v>3.9844065446969779E-2</v>
      </c>
    </row>
    <row r="105" spans="1:15" ht="24" customHeight="1" x14ac:dyDescent="0.2">
      <c r="A105" s="14" t="s">
        <v>289</v>
      </c>
      <c r="B105" s="15" t="s">
        <v>290</v>
      </c>
      <c r="C105" s="14" t="s">
        <v>55</v>
      </c>
      <c r="D105" s="14" t="s">
        <v>291</v>
      </c>
      <c r="E105" s="15" t="s">
        <v>52</v>
      </c>
      <c r="F105" s="16">
        <v>286.27</v>
      </c>
      <c r="G105" s="17">
        <v>25.54</v>
      </c>
      <c r="H105" s="17">
        <v>7311.33</v>
      </c>
      <c r="I105" s="17">
        <f>'[1]BM 02'!K105</f>
        <v>0</v>
      </c>
      <c r="J105" s="17">
        <f>'[1]Memória 03'!E92</f>
        <v>0</v>
      </c>
      <c r="K105" s="17">
        <f t="shared" si="21"/>
        <v>0</v>
      </c>
      <c r="L105" s="17">
        <f t="shared" si="22"/>
        <v>0</v>
      </c>
      <c r="M105" s="17">
        <f t="shared" si="23"/>
        <v>0</v>
      </c>
      <c r="N105" s="17">
        <f t="shared" si="24"/>
        <v>0</v>
      </c>
      <c r="O105" s="18">
        <v>8.6478343841892031E-3</v>
      </c>
    </row>
    <row r="106" spans="1:15" ht="24" customHeight="1" x14ac:dyDescent="0.2">
      <c r="A106" s="14" t="s">
        <v>292</v>
      </c>
      <c r="B106" s="15" t="s">
        <v>293</v>
      </c>
      <c r="C106" s="14" t="s">
        <v>55</v>
      </c>
      <c r="D106" s="14" t="s">
        <v>294</v>
      </c>
      <c r="E106" s="15" t="s">
        <v>52</v>
      </c>
      <c r="F106" s="16">
        <v>394</v>
      </c>
      <c r="G106" s="17">
        <v>14.18</v>
      </c>
      <c r="H106" s="17">
        <v>5586.92</v>
      </c>
      <c r="I106" s="17">
        <f>'[1]BM 02'!K106</f>
        <v>0</v>
      </c>
      <c r="J106" s="17">
        <f>'[1]Memória 03'!E93</f>
        <v>0</v>
      </c>
      <c r="K106" s="17">
        <f t="shared" si="21"/>
        <v>0</v>
      </c>
      <c r="L106" s="17">
        <f t="shared" si="22"/>
        <v>0</v>
      </c>
      <c r="M106" s="17">
        <f t="shared" si="23"/>
        <v>0</v>
      </c>
      <c r="N106" s="17">
        <f t="shared" si="24"/>
        <v>0</v>
      </c>
      <c r="O106" s="18">
        <v>6.6082038258038333E-3</v>
      </c>
    </row>
    <row r="107" spans="1:15" ht="24" customHeight="1" x14ac:dyDescent="0.2">
      <c r="A107" s="14" t="s">
        <v>295</v>
      </c>
      <c r="B107" s="15" t="s">
        <v>296</v>
      </c>
      <c r="C107" s="14" t="s">
        <v>55</v>
      </c>
      <c r="D107" s="14" t="s">
        <v>297</v>
      </c>
      <c r="E107" s="15" t="s">
        <v>52</v>
      </c>
      <c r="F107" s="16">
        <v>286.27</v>
      </c>
      <c r="G107" s="17">
        <v>13.37</v>
      </c>
      <c r="H107" s="17">
        <v>3827.42</v>
      </c>
      <c r="I107" s="17">
        <f>'[1]BM 02'!K107</f>
        <v>0</v>
      </c>
      <c r="J107" s="17">
        <f>'[1]Memória 03'!E94</f>
        <v>0</v>
      </c>
      <c r="K107" s="17">
        <f t="shared" si="21"/>
        <v>0</v>
      </c>
      <c r="L107" s="17">
        <f t="shared" si="22"/>
        <v>0</v>
      </c>
      <c r="M107" s="17">
        <f t="shared" si="23"/>
        <v>0</v>
      </c>
      <c r="N107" s="17">
        <f t="shared" si="24"/>
        <v>0</v>
      </c>
      <c r="O107" s="18">
        <v>4.5270688477655145E-3</v>
      </c>
    </row>
    <row r="108" spans="1:15" ht="24" customHeight="1" x14ac:dyDescent="0.2">
      <c r="A108" s="14" t="s">
        <v>298</v>
      </c>
      <c r="B108" s="15" t="s">
        <v>299</v>
      </c>
      <c r="C108" s="14" t="s">
        <v>55</v>
      </c>
      <c r="D108" s="14" t="s">
        <v>300</v>
      </c>
      <c r="E108" s="15" t="s">
        <v>52</v>
      </c>
      <c r="F108" s="16">
        <v>394</v>
      </c>
      <c r="G108" s="17">
        <v>15.06</v>
      </c>
      <c r="H108" s="17">
        <v>5933.64</v>
      </c>
      <c r="I108" s="17">
        <f>'[1]BM 02'!K108</f>
        <v>0</v>
      </c>
      <c r="J108" s="17">
        <f>'[1]Memória 03'!E95</f>
        <v>0</v>
      </c>
      <c r="K108" s="17">
        <f t="shared" si="21"/>
        <v>0</v>
      </c>
      <c r="L108" s="17">
        <f t="shared" si="22"/>
        <v>0</v>
      </c>
      <c r="M108" s="17">
        <f t="shared" si="23"/>
        <v>0</v>
      </c>
      <c r="N108" s="17">
        <f t="shared" si="24"/>
        <v>0</v>
      </c>
      <c r="O108" s="18">
        <v>7.0183039221865823E-3</v>
      </c>
    </row>
    <row r="109" spans="1:15" ht="24" customHeight="1" x14ac:dyDescent="0.2">
      <c r="A109" s="14" t="s">
        <v>301</v>
      </c>
      <c r="B109" s="15" t="s">
        <v>302</v>
      </c>
      <c r="C109" s="14" t="s">
        <v>55</v>
      </c>
      <c r="D109" s="14" t="s">
        <v>303</v>
      </c>
      <c r="E109" s="15" t="s">
        <v>52</v>
      </c>
      <c r="F109" s="16">
        <v>348.34</v>
      </c>
      <c r="G109" s="17">
        <v>29.47</v>
      </c>
      <c r="H109" s="17">
        <v>10265.57</v>
      </c>
      <c r="I109" s="17">
        <f>'[1]BM 02'!K109</f>
        <v>0</v>
      </c>
      <c r="J109" s="17">
        <f>'[1]Memória 03'!E96</f>
        <v>0</v>
      </c>
      <c r="K109" s="17">
        <f t="shared" si="21"/>
        <v>0</v>
      </c>
      <c r="L109" s="17">
        <f t="shared" si="22"/>
        <v>0</v>
      </c>
      <c r="M109" s="17">
        <f t="shared" si="23"/>
        <v>0</v>
      </c>
      <c r="N109" s="17">
        <f t="shared" si="24"/>
        <v>0</v>
      </c>
      <c r="O109" s="18">
        <v>1.2142106732879129E-2</v>
      </c>
    </row>
    <row r="110" spans="1:15" ht="48" customHeight="1" x14ac:dyDescent="0.2">
      <c r="A110" s="14" t="s">
        <v>304</v>
      </c>
      <c r="B110" s="15" t="s">
        <v>305</v>
      </c>
      <c r="C110" s="14" t="s">
        <v>55</v>
      </c>
      <c r="D110" s="14" t="s">
        <v>306</v>
      </c>
      <c r="E110" s="15" t="s">
        <v>52</v>
      </c>
      <c r="F110" s="16">
        <v>83.21</v>
      </c>
      <c r="G110" s="17">
        <v>9.15</v>
      </c>
      <c r="H110" s="17">
        <v>761.37</v>
      </c>
      <c r="I110" s="17">
        <f>'[1]BM 02'!K110</f>
        <v>0</v>
      </c>
      <c r="J110" s="17">
        <f>'[1]Memória 03'!E97</f>
        <v>0</v>
      </c>
      <c r="K110" s="17">
        <f t="shared" si="21"/>
        <v>0</v>
      </c>
      <c r="L110" s="17">
        <f t="shared" si="22"/>
        <v>0</v>
      </c>
      <c r="M110" s="17">
        <f t="shared" si="23"/>
        <v>0</v>
      </c>
      <c r="N110" s="17">
        <f t="shared" si="24"/>
        <v>0</v>
      </c>
      <c r="O110" s="18">
        <v>9.0054773414551578E-4</v>
      </c>
    </row>
    <row r="111" spans="1:15" ht="24" customHeight="1" x14ac:dyDescent="0.2">
      <c r="A111" s="9" t="s">
        <v>307</v>
      </c>
      <c r="B111" s="10"/>
      <c r="C111" s="9"/>
      <c r="D111" s="9" t="s">
        <v>308</v>
      </c>
      <c r="E111" s="9"/>
      <c r="F111" s="11"/>
      <c r="G111" s="9"/>
      <c r="H111" s="12">
        <v>45424.14</v>
      </c>
      <c r="I111" s="17">
        <f>'[1]BM 02'!K111</f>
        <v>0</v>
      </c>
      <c r="J111" s="17">
        <f>'[1]Memória 03'!E98</f>
        <v>0</v>
      </c>
      <c r="K111" s="17"/>
      <c r="L111" s="20">
        <f>SUM(L112:L147)</f>
        <v>0</v>
      </c>
      <c r="M111" s="20">
        <f t="shared" ref="M111:N111" si="28">SUM(M112:M147)</f>
        <v>7768.51</v>
      </c>
      <c r="N111" s="20">
        <f t="shared" si="28"/>
        <v>7768.51</v>
      </c>
      <c r="O111" s="13">
        <v>5.3727630918618659E-2</v>
      </c>
    </row>
    <row r="112" spans="1:15" ht="24" customHeight="1" x14ac:dyDescent="0.2">
      <c r="A112" s="14" t="s">
        <v>309</v>
      </c>
      <c r="B112" s="15" t="s">
        <v>310</v>
      </c>
      <c r="C112" s="14" t="s">
        <v>55</v>
      </c>
      <c r="D112" s="14" t="s">
        <v>311</v>
      </c>
      <c r="E112" s="15" t="s">
        <v>182</v>
      </c>
      <c r="F112" s="16">
        <v>14</v>
      </c>
      <c r="G112" s="17">
        <v>25.39</v>
      </c>
      <c r="H112" s="17">
        <v>355.46</v>
      </c>
      <c r="I112" s="17">
        <f>'[1]BM 02'!K112</f>
        <v>0</v>
      </c>
      <c r="J112" s="17">
        <f>'[1]Memória 03'!E99</f>
        <v>0</v>
      </c>
      <c r="K112" s="17">
        <f t="shared" si="21"/>
        <v>0</v>
      </c>
      <c r="L112" s="17">
        <f t="shared" si="22"/>
        <v>0</v>
      </c>
      <c r="M112" s="17">
        <f t="shared" si="23"/>
        <v>0</v>
      </c>
      <c r="N112" s="17">
        <f t="shared" si="24"/>
        <v>0</v>
      </c>
      <c r="O112" s="18">
        <v>4.2043776032594534E-4</v>
      </c>
    </row>
    <row r="113" spans="1:15" ht="24" customHeight="1" x14ac:dyDescent="0.2">
      <c r="A113" s="14" t="s">
        <v>312</v>
      </c>
      <c r="B113" s="15" t="s">
        <v>313</v>
      </c>
      <c r="C113" s="14" t="s">
        <v>55</v>
      </c>
      <c r="D113" s="14" t="s">
        <v>314</v>
      </c>
      <c r="E113" s="15" t="s">
        <v>182</v>
      </c>
      <c r="F113" s="16">
        <v>104</v>
      </c>
      <c r="G113" s="17">
        <v>30.37</v>
      </c>
      <c r="H113" s="17">
        <v>3158.48</v>
      </c>
      <c r="I113" s="17">
        <f>'[1]BM 02'!K113</f>
        <v>0</v>
      </c>
      <c r="J113" s="17">
        <f>'[1]Memória 03'!E100</f>
        <v>0</v>
      </c>
      <c r="K113" s="17">
        <f t="shared" si="21"/>
        <v>0</v>
      </c>
      <c r="L113" s="17">
        <f t="shared" si="22"/>
        <v>0</v>
      </c>
      <c r="M113" s="17">
        <f t="shared" si="23"/>
        <v>0</v>
      </c>
      <c r="N113" s="17">
        <f t="shared" si="24"/>
        <v>0</v>
      </c>
      <c r="O113" s="18">
        <v>3.7358472324151575E-3</v>
      </c>
    </row>
    <row r="114" spans="1:15" ht="24" customHeight="1" x14ac:dyDescent="0.2">
      <c r="A114" s="14" t="s">
        <v>315</v>
      </c>
      <c r="B114" s="15" t="s">
        <v>316</v>
      </c>
      <c r="C114" s="14" t="s">
        <v>55</v>
      </c>
      <c r="D114" s="14" t="s">
        <v>317</v>
      </c>
      <c r="E114" s="15" t="s">
        <v>182</v>
      </c>
      <c r="F114" s="16">
        <v>11</v>
      </c>
      <c r="G114" s="17">
        <v>50.22</v>
      </c>
      <c r="H114" s="17">
        <v>552.41999999999996</v>
      </c>
      <c r="I114" s="17">
        <f>'[1]BM 02'!K114</f>
        <v>0</v>
      </c>
      <c r="J114" s="17">
        <f>'[1]Memória 03'!E101</f>
        <v>0</v>
      </c>
      <c r="K114" s="17">
        <f t="shared" si="21"/>
        <v>0</v>
      </c>
      <c r="L114" s="17">
        <f t="shared" si="22"/>
        <v>0</v>
      </c>
      <c r="M114" s="17">
        <f t="shared" si="23"/>
        <v>0</v>
      </c>
      <c r="N114" s="17">
        <f t="shared" si="24"/>
        <v>0</v>
      </c>
      <c r="O114" s="18">
        <v>6.5340186676210747E-4</v>
      </c>
    </row>
    <row r="115" spans="1:15" ht="36" customHeight="1" x14ac:dyDescent="0.2">
      <c r="A115" s="14" t="s">
        <v>318</v>
      </c>
      <c r="B115" s="15" t="s">
        <v>319</v>
      </c>
      <c r="C115" s="14" t="s">
        <v>55</v>
      </c>
      <c r="D115" s="14" t="s">
        <v>320</v>
      </c>
      <c r="E115" s="15" t="s">
        <v>182</v>
      </c>
      <c r="F115" s="16">
        <v>9</v>
      </c>
      <c r="G115" s="17">
        <v>29.15</v>
      </c>
      <c r="H115" s="17">
        <v>262.35000000000002</v>
      </c>
      <c r="I115" s="17">
        <f>'[1]BM 02'!K115</f>
        <v>0</v>
      </c>
      <c r="J115" s="17">
        <f>'[1]Memória 03'!E102</f>
        <v>0</v>
      </c>
      <c r="K115" s="17">
        <f t="shared" si="21"/>
        <v>0</v>
      </c>
      <c r="L115" s="17">
        <f t="shared" si="22"/>
        <v>0</v>
      </c>
      <c r="M115" s="17">
        <f t="shared" si="23"/>
        <v>0</v>
      </c>
      <c r="N115" s="17">
        <f t="shared" si="24"/>
        <v>0</v>
      </c>
      <c r="O115" s="18">
        <v>3.1030733815763168E-4</v>
      </c>
    </row>
    <row r="116" spans="1:15" ht="36" customHeight="1" x14ac:dyDescent="0.2">
      <c r="A116" s="14" t="s">
        <v>321</v>
      </c>
      <c r="B116" s="15" t="s">
        <v>322</v>
      </c>
      <c r="C116" s="14" t="s">
        <v>55</v>
      </c>
      <c r="D116" s="14" t="s">
        <v>323</v>
      </c>
      <c r="E116" s="15" t="s">
        <v>182</v>
      </c>
      <c r="F116" s="16">
        <v>81</v>
      </c>
      <c r="G116" s="17">
        <v>29.48</v>
      </c>
      <c r="H116" s="17">
        <v>2387.88</v>
      </c>
      <c r="I116" s="17">
        <f>'[1]BM 02'!K116</f>
        <v>0</v>
      </c>
      <c r="J116" s="17">
        <f>'[1]Memória 03'!E103</f>
        <v>0</v>
      </c>
      <c r="K116" s="17">
        <f t="shared" si="21"/>
        <v>0</v>
      </c>
      <c r="L116" s="17">
        <f t="shared" si="22"/>
        <v>0</v>
      </c>
      <c r="M116" s="17">
        <f t="shared" si="23"/>
        <v>0</v>
      </c>
      <c r="N116" s="17">
        <f t="shared" si="24"/>
        <v>0</v>
      </c>
      <c r="O116" s="18">
        <v>2.824382262778142E-3</v>
      </c>
    </row>
    <row r="117" spans="1:15" ht="36" customHeight="1" x14ac:dyDescent="0.2">
      <c r="A117" s="14" t="s">
        <v>324</v>
      </c>
      <c r="B117" s="15" t="s">
        <v>325</v>
      </c>
      <c r="C117" s="14" t="s">
        <v>55</v>
      </c>
      <c r="D117" s="14" t="s">
        <v>326</v>
      </c>
      <c r="E117" s="15" t="s">
        <v>182</v>
      </c>
      <c r="F117" s="16">
        <v>5</v>
      </c>
      <c r="G117" s="17">
        <v>31.71</v>
      </c>
      <c r="H117" s="17">
        <v>158.55000000000001</v>
      </c>
      <c r="I117" s="17">
        <f>'[1]BM 02'!K117</f>
        <v>0</v>
      </c>
      <c r="J117" s="17">
        <f>'[1]Memória 03'!E104</f>
        <v>0</v>
      </c>
      <c r="K117" s="17">
        <f t="shared" si="21"/>
        <v>0</v>
      </c>
      <c r="L117" s="17">
        <f t="shared" si="22"/>
        <v>0</v>
      </c>
      <c r="M117" s="17">
        <f t="shared" si="23"/>
        <v>0</v>
      </c>
      <c r="N117" s="17">
        <f t="shared" si="24"/>
        <v>0</v>
      </c>
      <c r="O117" s="18">
        <v>1.8753279384369165E-4</v>
      </c>
    </row>
    <row r="118" spans="1:15" ht="36" customHeight="1" x14ac:dyDescent="0.2">
      <c r="A118" s="14" t="s">
        <v>327</v>
      </c>
      <c r="B118" s="15" t="s">
        <v>328</v>
      </c>
      <c r="C118" s="14" t="s">
        <v>55</v>
      </c>
      <c r="D118" s="14" t="s">
        <v>329</v>
      </c>
      <c r="E118" s="15" t="s">
        <v>182</v>
      </c>
      <c r="F118" s="16">
        <v>14</v>
      </c>
      <c r="G118" s="17">
        <v>25.04</v>
      </c>
      <c r="H118" s="17">
        <v>350.56</v>
      </c>
      <c r="I118" s="17">
        <f>'[1]BM 02'!K118</f>
        <v>0</v>
      </c>
      <c r="J118" s="17">
        <f>'[1]Memória 03'!E105</f>
        <v>0</v>
      </c>
      <c r="K118" s="17">
        <f t="shared" si="21"/>
        <v>0</v>
      </c>
      <c r="L118" s="17">
        <f t="shared" si="22"/>
        <v>0</v>
      </c>
      <c r="M118" s="17">
        <f t="shared" si="23"/>
        <v>0</v>
      </c>
      <c r="N118" s="17">
        <f t="shared" si="24"/>
        <v>0</v>
      </c>
      <c r="O118" s="18">
        <v>4.1464204484291736E-4</v>
      </c>
    </row>
    <row r="119" spans="1:15" ht="36" customHeight="1" x14ac:dyDescent="0.2">
      <c r="A119" s="14" t="s">
        <v>330</v>
      </c>
      <c r="B119" s="15" t="s">
        <v>331</v>
      </c>
      <c r="C119" s="14" t="s">
        <v>55</v>
      </c>
      <c r="D119" s="14" t="s">
        <v>332</v>
      </c>
      <c r="E119" s="15" t="s">
        <v>182</v>
      </c>
      <c r="F119" s="16">
        <v>1</v>
      </c>
      <c r="G119" s="17">
        <v>54.39</v>
      </c>
      <c r="H119" s="17">
        <v>54.39</v>
      </c>
      <c r="I119" s="17">
        <f>'[1]BM 02'!K119</f>
        <v>0</v>
      </c>
      <c r="J119" s="17">
        <f>'[1]Memória 03'!E106</f>
        <v>0</v>
      </c>
      <c r="K119" s="17">
        <f t="shared" si="21"/>
        <v>0</v>
      </c>
      <c r="L119" s="17">
        <f t="shared" si="22"/>
        <v>0</v>
      </c>
      <c r="M119" s="17">
        <f t="shared" si="23"/>
        <v>0</v>
      </c>
      <c r="N119" s="17">
        <f t="shared" si="24"/>
        <v>0</v>
      </c>
      <c r="O119" s="18">
        <v>6.4332441861610784E-5</v>
      </c>
    </row>
    <row r="120" spans="1:15" ht="36" customHeight="1" x14ac:dyDescent="0.2">
      <c r="A120" s="14" t="s">
        <v>333</v>
      </c>
      <c r="B120" s="15" t="s">
        <v>334</v>
      </c>
      <c r="C120" s="14" t="s">
        <v>55</v>
      </c>
      <c r="D120" s="14" t="s">
        <v>335</v>
      </c>
      <c r="E120" s="15" t="s">
        <v>182</v>
      </c>
      <c r="F120" s="16">
        <v>1</v>
      </c>
      <c r="G120" s="17">
        <v>2160.2399999999998</v>
      </c>
      <c r="H120" s="17">
        <v>2160.2399999999998</v>
      </c>
      <c r="I120" s="17">
        <f>'[1]BM 02'!K120</f>
        <v>0</v>
      </c>
      <c r="J120" s="17">
        <f>'[1]Memória 03'!E107</f>
        <v>0</v>
      </c>
      <c r="K120" s="17">
        <f t="shared" si="21"/>
        <v>0</v>
      </c>
      <c r="L120" s="17">
        <f t="shared" si="22"/>
        <v>0</v>
      </c>
      <c r="M120" s="17">
        <f t="shared" si="23"/>
        <v>0</v>
      </c>
      <c r="N120" s="17">
        <f t="shared" si="24"/>
        <v>0</v>
      </c>
      <c r="O120" s="18">
        <v>2.5551298806237555E-3</v>
      </c>
    </row>
    <row r="121" spans="1:15" ht="48" customHeight="1" x14ac:dyDescent="0.2">
      <c r="A121" s="14" t="s">
        <v>336</v>
      </c>
      <c r="B121" s="15" t="s">
        <v>337</v>
      </c>
      <c r="C121" s="14" t="s">
        <v>55</v>
      </c>
      <c r="D121" s="14" t="s">
        <v>338</v>
      </c>
      <c r="E121" s="15" t="s">
        <v>182</v>
      </c>
      <c r="F121" s="16">
        <v>3</v>
      </c>
      <c r="G121" s="17">
        <v>632.46</v>
      </c>
      <c r="H121" s="17">
        <v>1897.38</v>
      </c>
      <c r="I121" s="17">
        <f>'[1]BM 02'!K121</f>
        <v>0</v>
      </c>
      <c r="J121" s="17">
        <f>'[1]Memória 03'!E108</f>
        <v>0</v>
      </c>
      <c r="K121" s="17">
        <f t="shared" si="21"/>
        <v>0</v>
      </c>
      <c r="L121" s="17">
        <f t="shared" si="22"/>
        <v>0</v>
      </c>
      <c r="M121" s="17">
        <f t="shared" si="23"/>
        <v>0</v>
      </c>
      <c r="N121" s="17">
        <f t="shared" si="24"/>
        <v>0</v>
      </c>
      <c r="O121" s="18">
        <v>2.2442193149362581E-3</v>
      </c>
    </row>
    <row r="122" spans="1:15" ht="36" customHeight="1" x14ac:dyDescent="0.2">
      <c r="A122" s="14" t="s">
        <v>339</v>
      </c>
      <c r="B122" s="15" t="s">
        <v>340</v>
      </c>
      <c r="C122" s="14" t="s">
        <v>55</v>
      </c>
      <c r="D122" s="14" t="s">
        <v>341</v>
      </c>
      <c r="E122" s="15" t="s">
        <v>60</v>
      </c>
      <c r="F122" s="16">
        <v>31.55</v>
      </c>
      <c r="G122" s="17">
        <v>13.34</v>
      </c>
      <c r="H122" s="17">
        <v>420.87</v>
      </c>
      <c r="I122" s="17">
        <f>'[1]BM 02'!K122</f>
        <v>0</v>
      </c>
      <c r="J122" s="17">
        <f>'[1]Memória 03'!E109</f>
        <v>0</v>
      </c>
      <c r="K122" s="17">
        <f t="shared" si="21"/>
        <v>0</v>
      </c>
      <c r="L122" s="17">
        <f t="shared" si="22"/>
        <v>0</v>
      </c>
      <c r="M122" s="17">
        <f t="shared" si="23"/>
        <v>0</v>
      </c>
      <c r="N122" s="17">
        <f t="shared" si="24"/>
        <v>0</v>
      </c>
      <c r="O122" s="18">
        <v>4.9780464802897826E-4</v>
      </c>
    </row>
    <row r="123" spans="1:15" ht="36" customHeight="1" x14ac:dyDescent="0.2">
      <c r="A123" s="14" t="s">
        <v>342</v>
      </c>
      <c r="B123" s="15" t="s">
        <v>343</v>
      </c>
      <c r="C123" s="14" t="s">
        <v>55</v>
      </c>
      <c r="D123" s="14" t="s">
        <v>344</v>
      </c>
      <c r="E123" s="15" t="s">
        <v>60</v>
      </c>
      <c r="F123" s="16">
        <v>2</v>
      </c>
      <c r="G123" s="17">
        <v>8.7100000000000009</v>
      </c>
      <c r="H123" s="17">
        <v>17.420000000000002</v>
      </c>
      <c r="I123" s="17">
        <f>'[1]BM 02'!K123</f>
        <v>0</v>
      </c>
      <c r="J123" s="17">
        <f>'[1]Memória 03'!E110</f>
        <v>0</v>
      </c>
      <c r="K123" s="17">
        <f t="shared" si="21"/>
        <v>0</v>
      </c>
      <c r="L123" s="17">
        <f t="shared" si="22"/>
        <v>0</v>
      </c>
      <c r="M123" s="17">
        <f t="shared" si="23"/>
        <v>0</v>
      </c>
      <c r="N123" s="17">
        <f t="shared" si="24"/>
        <v>0</v>
      </c>
      <c r="O123" s="18">
        <v>2.0604359941703617E-5</v>
      </c>
    </row>
    <row r="124" spans="1:15" ht="36" customHeight="1" x14ac:dyDescent="0.2">
      <c r="A124" s="14" t="s">
        <v>345</v>
      </c>
      <c r="B124" s="15" t="s">
        <v>346</v>
      </c>
      <c r="C124" s="14" t="s">
        <v>55</v>
      </c>
      <c r="D124" s="14" t="s">
        <v>347</v>
      </c>
      <c r="E124" s="15" t="s">
        <v>60</v>
      </c>
      <c r="F124" s="16">
        <v>2</v>
      </c>
      <c r="G124" s="17">
        <v>14.18</v>
      </c>
      <c r="H124" s="17">
        <v>28.36</v>
      </c>
      <c r="I124" s="17">
        <f>'[1]BM 02'!K124</f>
        <v>0</v>
      </c>
      <c r="J124" s="17">
        <f>'[1]Memória 03'!E111</f>
        <v>0</v>
      </c>
      <c r="K124" s="17">
        <f t="shared" si="21"/>
        <v>0</v>
      </c>
      <c r="L124" s="17">
        <f t="shared" si="22"/>
        <v>0</v>
      </c>
      <c r="M124" s="17">
        <f t="shared" si="23"/>
        <v>0</v>
      </c>
      <c r="N124" s="17">
        <f t="shared" si="24"/>
        <v>0</v>
      </c>
      <c r="O124" s="18">
        <v>3.3544181856872249E-5</v>
      </c>
    </row>
    <row r="125" spans="1:15" ht="36" customHeight="1" x14ac:dyDescent="0.2">
      <c r="A125" s="14" t="s">
        <v>348</v>
      </c>
      <c r="B125" s="15" t="s">
        <v>349</v>
      </c>
      <c r="C125" s="14" t="s">
        <v>55</v>
      </c>
      <c r="D125" s="14" t="s">
        <v>350</v>
      </c>
      <c r="E125" s="15" t="s">
        <v>60</v>
      </c>
      <c r="F125" s="16">
        <v>35.799999999999997</v>
      </c>
      <c r="G125" s="17">
        <v>16.510000000000002</v>
      </c>
      <c r="H125" s="17">
        <v>591.04999999999995</v>
      </c>
      <c r="I125" s="17">
        <f>'[1]BM 02'!K125</f>
        <v>0</v>
      </c>
      <c r="J125" s="17">
        <f>'[1]Memória 03'!E112</f>
        <v>0</v>
      </c>
      <c r="K125" s="17">
        <f t="shared" si="21"/>
        <v>0</v>
      </c>
      <c r="L125" s="17">
        <f t="shared" si="22"/>
        <v>0</v>
      </c>
      <c r="M125" s="17">
        <f t="shared" si="23"/>
        <v>0</v>
      </c>
      <c r="N125" s="17">
        <f t="shared" si="24"/>
        <v>0</v>
      </c>
      <c r="O125" s="18">
        <v>6.9909339515177515E-4</v>
      </c>
    </row>
    <row r="126" spans="1:15" ht="36" customHeight="1" x14ac:dyDescent="0.2">
      <c r="A126" s="14" t="s">
        <v>351</v>
      </c>
      <c r="B126" s="15" t="s">
        <v>352</v>
      </c>
      <c r="C126" s="14" t="s">
        <v>55</v>
      </c>
      <c r="D126" s="14" t="s">
        <v>353</v>
      </c>
      <c r="E126" s="15" t="s">
        <v>60</v>
      </c>
      <c r="F126" s="16">
        <v>8.9499999999999993</v>
      </c>
      <c r="G126" s="17">
        <v>21.07</v>
      </c>
      <c r="H126" s="17">
        <v>188.57</v>
      </c>
      <c r="I126" s="17">
        <f>'[1]BM 02'!K126</f>
        <v>0</v>
      </c>
      <c r="J126" s="17">
        <f>'[1]Memória 03'!E113</f>
        <v>0</v>
      </c>
      <c r="K126" s="17">
        <f t="shared" si="21"/>
        <v>0</v>
      </c>
      <c r="L126" s="17">
        <f t="shared" si="22"/>
        <v>0</v>
      </c>
      <c r="M126" s="17">
        <f t="shared" si="23"/>
        <v>0</v>
      </c>
      <c r="N126" s="17">
        <f t="shared" si="24"/>
        <v>0</v>
      </c>
      <c r="O126" s="18">
        <v>2.2304042217032442E-4</v>
      </c>
    </row>
    <row r="127" spans="1:15" ht="36" customHeight="1" x14ac:dyDescent="0.2">
      <c r="A127" s="14" t="s">
        <v>354</v>
      </c>
      <c r="B127" s="15" t="s">
        <v>355</v>
      </c>
      <c r="C127" s="14" t="s">
        <v>55</v>
      </c>
      <c r="D127" s="14" t="s">
        <v>356</v>
      </c>
      <c r="E127" s="15" t="s">
        <v>60</v>
      </c>
      <c r="F127" s="16">
        <v>48.2</v>
      </c>
      <c r="G127" s="17">
        <v>10.18</v>
      </c>
      <c r="H127" s="17">
        <v>490.67</v>
      </c>
      <c r="I127" s="17">
        <f>'[1]BM 02'!K127</f>
        <v>0</v>
      </c>
      <c r="J127" s="17">
        <f>'[1]Memória 03'!E114</f>
        <v>144.75</v>
      </c>
      <c r="K127" s="17">
        <f t="shared" si="21"/>
        <v>144.75</v>
      </c>
      <c r="L127" s="17">
        <f t="shared" si="22"/>
        <v>0</v>
      </c>
      <c r="M127" s="17">
        <f t="shared" si="23"/>
        <v>1473.56</v>
      </c>
      <c r="N127" s="17">
        <f t="shared" si="24"/>
        <v>1473.56</v>
      </c>
      <c r="O127" s="18">
        <v>5.8036402368517306E-4</v>
      </c>
    </row>
    <row r="128" spans="1:15" ht="36" customHeight="1" x14ac:dyDescent="0.2">
      <c r="A128" s="14" t="s">
        <v>357</v>
      </c>
      <c r="B128" s="15" t="s">
        <v>358</v>
      </c>
      <c r="C128" s="14" t="s">
        <v>55</v>
      </c>
      <c r="D128" s="14" t="s">
        <v>359</v>
      </c>
      <c r="E128" s="15" t="s">
        <v>60</v>
      </c>
      <c r="F128" s="16">
        <v>144.75</v>
      </c>
      <c r="G128" s="17">
        <v>10.38</v>
      </c>
      <c r="H128" s="17">
        <v>1502.5</v>
      </c>
      <c r="I128" s="17">
        <f>'[1]BM 02'!K128</f>
        <v>0</v>
      </c>
      <c r="J128" s="17">
        <f>'[1]Memória 03'!E115</f>
        <v>606.45000000000005</v>
      </c>
      <c r="K128" s="17">
        <f t="shared" si="21"/>
        <v>606.45000000000005</v>
      </c>
      <c r="L128" s="17">
        <f t="shared" si="22"/>
        <v>0</v>
      </c>
      <c r="M128" s="17">
        <f t="shared" si="23"/>
        <v>6294.95</v>
      </c>
      <c r="N128" s="17">
        <f t="shared" si="24"/>
        <v>6294.95</v>
      </c>
      <c r="O128" s="18">
        <v>1.7771556149488914E-3</v>
      </c>
    </row>
    <row r="129" spans="1:15" ht="36" customHeight="1" x14ac:dyDescent="0.2">
      <c r="A129" s="14" t="s">
        <v>360</v>
      </c>
      <c r="B129" s="15" t="s">
        <v>361</v>
      </c>
      <c r="C129" s="14" t="s">
        <v>55</v>
      </c>
      <c r="D129" s="14" t="s">
        <v>362</v>
      </c>
      <c r="E129" s="15" t="s">
        <v>60</v>
      </c>
      <c r="F129" s="16">
        <v>606.45000000000005</v>
      </c>
      <c r="G129" s="17">
        <v>7.98</v>
      </c>
      <c r="H129" s="17">
        <v>4839.47</v>
      </c>
      <c r="I129" s="17">
        <f>'[1]BM 02'!K129</f>
        <v>0</v>
      </c>
      <c r="J129" s="17">
        <f>'[1]Memória 03'!E116</f>
        <v>0</v>
      </c>
      <c r="K129" s="17">
        <f t="shared" si="21"/>
        <v>0</v>
      </c>
      <c r="L129" s="17">
        <f t="shared" si="22"/>
        <v>0</v>
      </c>
      <c r="M129" s="17">
        <f t="shared" si="23"/>
        <v>0</v>
      </c>
      <c r="N129" s="17">
        <f t="shared" si="24"/>
        <v>0</v>
      </c>
      <c r="O129" s="18">
        <v>5.7241206548264301E-3</v>
      </c>
    </row>
    <row r="130" spans="1:15" ht="36" customHeight="1" x14ac:dyDescent="0.2">
      <c r="A130" s="14" t="s">
        <v>363</v>
      </c>
      <c r="B130" s="15" t="s">
        <v>364</v>
      </c>
      <c r="C130" s="14" t="s">
        <v>55</v>
      </c>
      <c r="D130" s="14" t="s">
        <v>365</v>
      </c>
      <c r="E130" s="15" t="s">
        <v>60</v>
      </c>
      <c r="F130" s="16">
        <v>817.5</v>
      </c>
      <c r="G130" s="17">
        <v>4.21</v>
      </c>
      <c r="H130" s="17">
        <v>3441.67</v>
      </c>
      <c r="I130" s="17">
        <f>'[1]BM 02'!K130</f>
        <v>0</v>
      </c>
      <c r="J130" s="17">
        <f>'[1]Memória 03'!E117</f>
        <v>0</v>
      </c>
      <c r="K130" s="17">
        <f t="shared" si="21"/>
        <v>0</v>
      </c>
      <c r="L130" s="17">
        <f t="shared" si="22"/>
        <v>0</v>
      </c>
      <c r="M130" s="17">
        <f t="shared" si="23"/>
        <v>0</v>
      </c>
      <c r="N130" s="17">
        <f t="shared" si="24"/>
        <v>0</v>
      </c>
      <c r="O130" s="18">
        <v>4.0708041033618312E-3</v>
      </c>
    </row>
    <row r="131" spans="1:15" ht="36" customHeight="1" x14ac:dyDescent="0.2">
      <c r="A131" s="14" t="s">
        <v>366</v>
      </c>
      <c r="B131" s="15" t="s">
        <v>367</v>
      </c>
      <c r="C131" s="14" t="s">
        <v>55</v>
      </c>
      <c r="D131" s="14" t="s">
        <v>368</v>
      </c>
      <c r="E131" s="15" t="s">
        <v>60</v>
      </c>
      <c r="F131" s="16">
        <v>1805.7</v>
      </c>
      <c r="G131" s="17">
        <v>5.71</v>
      </c>
      <c r="H131" s="17">
        <v>10310.540000000001</v>
      </c>
      <c r="I131" s="17">
        <f>'[1]BM 02'!K131</f>
        <v>0</v>
      </c>
      <c r="J131" s="17">
        <f>'[1]Memória 03'!E118</f>
        <v>0</v>
      </c>
      <c r="K131" s="17">
        <f t="shared" si="21"/>
        <v>0</v>
      </c>
      <c r="L131" s="17">
        <f t="shared" si="22"/>
        <v>0</v>
      </c>
      <c r="M131" s="17">
        <f t="shared" si="23"/>
        <v>0</v>
      </c>
      <c r="N131" s="17">
        <f t="shared" si="24"/>
        <v>0</v>
      </c>
      <c r="O131" s="18">
        <v>1.2195297207424387E-2</v>
      </c>
    </row>
    <row r="132" spans="1:15" ht="36" customHeight="1" x14ac:dyDescent="0.2">
      <c r="A132" s="14" t="s">
        <v>369</v>
      </c>
      <c r="B132" s="15" t="s">
        <v>370</v>
      </c>
      <c r="C132" s="14" t="s">
        <v>55</v>
      </c>
      <c r="D132" s="14" t="s">
        <v>371</v>
      </c>
      <c r="E132" s="15" t="s">
        <v>60</v>
      </c>
      <c r="F132" s="16">
        <v>143.69999999999999</v>
      </c>
      <c r="G132" s="17">
        <v>8.06</v>
      </c>
      <c r="H132" s="17">
        <v>1158.22</v>
      </c>
      <c r="I132" s="17">
        <f>'[1]BM 02'!K132</f>
        <v>0</v>
      </c>
      <c r="J132" s="17">
        <f>'[1]Memória 03'!E119</f>
        <v>0</v>
      </c>
      <c r="K132" s="17">
        <f t="shared" si="21"/>
        <v>0</v>
      </c>
      <c r="L132" s="17">
        <f t="shared" si="22"/>
        <v>0</v>
      </c>
      <c r="M132" s="17">
        <f t="shared" si="23"/>
        <v>0</v>
      </c>
      <c r="N132" s="17">
        <f t="shared" si="24"/>
        <v>0</v>
      </c>
      <c r="O132" s="18">
        <v>1.3699415483168751E-3</v>
      </c>
    </row>
    <row r="133" spans="1:15" ht="36" customHeight="1" x14ac:dyDescent="0.2">
      <c r="A133" s="14" t="s">
        <v>372</v>
      </c>
      <c r="B133" s="15" t="s">
        <v>373</v>
      </c>
      <c r="C133" s="14" t="s">
        <v>55</v>
      </c>
      <c r="D133" s="14" t="s">
        <v>374</v>
      </c>
      <c r="E133" s="15" t="s">
        <v>60</v>
      </c>
      <c r="F133" s="16">
        <v>166</v>
      </c>
      <c r="G133" s="17">
        <v>10.91</v>
      </c>
      <c r="H133" s="17">
        <v>1811.06</v>
      </c>
      <c r="I133" s="17">
        <f>'[1]BM 02'!K133</f>
        <v>0</v>
      </c>
      <c r="J133" s="17">
        <f>'[1]Memória 03'!E120</f>
        <v>0</v>
      </c>
      <c r="K133" s="17">
        <f t="shared" si="21"/>
        <v>0</v>
      </c>
      <c r="L133" s="17">
        <f t="shared" si="22"/>
        <v>0</v>
      </c>
      <c r="M133" s="17">
        <f t="shared" si="23"/>
        <v>0</v>
      </c>
      <c r="N133" s="17">
        <f t="shared" si="24"/>
        <v>0</v>
      </c>
      <c r="O133" s="18">
        <v>2.1421200985087116E-3</v>
      </c>
    </row>
    <row r="134" spans="1:15" ht="36" customHeight="1" x14ac:dyDescent="0.2">
      <c r="A134" s="14" t="s">
        <v>375</v>
      </c>
      <c r="B134" s="15" t="s">
        <v>376</v>
      </c>
      <c r="C134" s="14" t="s">
        <v>55</v>
      </c>
      <c r="D134" s="14" t="s">
        <v>377</v>
      </c>
      <c r="E134" s="15" t="s">
        <v>60</v>
      </c>
      <c r="F134" s="16">
        <v>190</v>
      </c>
      <c r="G134" s="17">
        <v>17.239999999999998</v>
      </c>
      <c r="H134" s="17">
        <v>3275.6</v>
      </c>
      <c r="I134" s="17">
        <f>'[1]BM 02'!K134</f>
        <v>0</v>
      </c>
      <c r="J134" s="17">
        <f>'[1]Memória 03'!E121</f>
        <v>0</v>
      </c>
      <c r="K134" s="17">
        <f t="shared" si="21"/>
        <v>0</v>
      </c>
      <c r="L134" s="17">
        <f t="shared" si="22"/>
        <v>0</v>
      </c>
      <c r="M134" s="17">
        <f t="shared" si="23"/>
        <v>0</v>
      </c>
      <c r="N134" s="17">
        <f t="shared" si="24"/>
        <v>0</v>
      </c>
      <c r="O134" s="18">
        <v>3.8743766604503083E-3</v>
      </c>
    </row>
    <row r="135" spans="1:15" ht="36" customHeight="1" x14ac:dyDescent="0.2">
      <c r="A135" s="14" t="s">
        <v>378</v>
      </c>
      <c r="B135" s="15" t="s">
        <v>379</v>
      </c>
      <c r="C135" s="14" t="s">
        <v>55</v>
      </c>
      <c r="D135" s="14" t="s">
        <v>380</v>
      </c>
      <c r="E135" s="15" t="s">
        <v>60</v>
      </c>
      <c r="F135" s="16">
        <v>3.7</v>
      </c>
      <c r="G135" s="17">
        <v>19.27</v>
      </c>
      <c r="H135" s="17">
        <v>71.290000000000006</v>
      </c>
      <c r="I135" s="17">
        <f>'[1]BM 02'!K135</f>
        <v>0</v>
      </c>
      <c r="J135" s="17">
        <f>'[1]Memória 03'!E122</f>
        <v>0</v>
      </c>
      <c r="K135" s="17">
        <f t="shared" si="21"/>
        <v>0</v>
      </c>
      <c r="L135" s="17">
        <f t="shared" si="22"/>
        <v>0</v>
      </c>
      <c r="M135" s="17">
        <f t="shared" si="23"/>
        <v>0</v>
      </c>
      <c r="N135" s="17">
        <f t="shared" si="24"/>
        <v>0</v>
      </c>
      <c r="O135" s="18">
        <v>8.4321746282666531E-5</v>
      </c>
    </row>
    <row r="136" spans="1:15" ht="36" customHeight="1" x14ac:dyDescent="0.2">
      <c r="A136" s="14" t="s">
        <v>381</v>
      </c>
      <c r="B136" s="15" t="s">
        <v>382</v>
      </c>
      <c r="C136" s="14" t="s">
        <v>55</v>
      </c>
      <c r="D136" s="14" t="s">
        <v>383</v>
      </c>
      <c r="E136" s="15" t="s">
        <v>60</v>
      </c>
      <c r="F136" s="16">
        <v>14.8</v>
      </c>
      <c r="G136" s="17">
        <v>29.02</v>
      </c>
      <c r="H136" s="17">
        <v>429.49</v>
      </c>
      <c r="I136" s="17">
        <f>'[1]BM 02'!K136</f>
        <v>0</v>
      </c>
      <c r="J136" s="17">
        <f>'[1]Memória 03'!E123</f>
        <v>0</v>
      </c>
      <c r="K136" s="17">
        <f t="shared" si="21"/>
        <v>0</v>
      </c>
      <c r="L136" s="17">
        <f t="shared" si="22"/>
        <v>0</v>
      </c>
      <c r="M136" s="17">
        <f t="shared" si="23"/>
        <v>0</v>
      </c>
      <c r="N136" s="17">
        <f t="shared" si="24"/>
        <v>0</v>
      </c>
      <c r="O136" s="18">
        <v>5.0800037608279489E-4</v>
      </c>
    </row>
    <row r="137" spans="1:15" ht="36" customHeight="1" x14ac:dyDescent="0.2">
      <c r="A137" s="14" t="s">
        <v>384</v>
      </c>
      <c r="B137" s="15" t="s">
        <v>385</v>
      </c>
      <c r="C137" s="14" t="s">
        <v>55</v>
      </c>
      <c r="D137" s="14" t="s">
        <v>386</v>
      </c>
      <c r="E137" s="15" t="s">
        <v>182</v>
      </c>
      <c r="F137" s="16">
        <v>2</v>
      </c>
      <c r="G137" s="17">
        <v>161.1</v>
      </c>
      <c r="H137" s="17">
        <v>322.2</v>
      </c>
      <c r="I137" s="17">
        <f>'[1]BM 02'!K137</f>
        <v>0</v>
      </c>
      <c r="J137" s="17">
        <f>'[1]Memória 03'!E124</f>
        <v>0</v>
      </c>
      <c r="K137" s="17">
        <f t="shared" si="21"/>
        <v>0</v>
      </c>
      <c r="L137" s="17">
        <f t="shared" si="22"/>
        <v>0</v>
      </c>
      <c r="M137" s="17">
        <f t="shared" si="23"/>
        <v>0</v>
      </c>
      <c r="N137" s="17">
        <f t="shared" si="24"/>
        <v>0</v>
      </c>
      <c r="O137" s="18">
        <v>3.8109786298604509E-4</v>
      </c>
    </row>
    <row r="138" spans="1:15" ht="36" customHeight="1" x14ac:dyDescent="0.2">
      <c r="A138" s="14" t="s">
        <v>387</v>
      </c>
      <c r="B138" s="15" t="s">
        <v>388</v>
      </c>
      <c r="C138" s="14" t="s">
        <v>55</v>
      </c>
      <c r="D138" s="14" t="s">
        <v>389</v>
      </c>
      <c r="E138" s="15" t="s">
        <v>182</v>
      </c>
      <c r="F138" s="16">
        <v>1</v>
      </c>
      <c r="G138" s="17">
        <v>35.49</v>
      </c>
      <c r="H138" s="17">
        <v>35.49</v>
      </c>
      <c r="I138" s="17">
        <f>'[1]BM 02'!K138</f>
        <v>0</v>
      </c>
      <c r="J138" s="17">
        <f>'[1]Memória 03'!E125</f>
        <v>0</v>
      </c>
      <c r="K138" s="17">
        <f t="shared" si="21"/>
        <v>0</v>
      </c>
      <c r="L138" s="17">
        <f t="shared" si="22"/>
        <v>0</v>
      </c>
      <c r="M138" s="17">
        <f t="shared" si="23"/>
        <v>0</v>
      </c>
      <c r="N138" s="17">
        <f t="shared" si="24"/>
        <v>0</v>
      </c>
      <c r="O138" s="18">
        <v>4.1977539284217077E-5</v>
      </c>
    </row>
    <row r="139" spans="1:15" ht="24" customHeight="1" x14ac:dyDescent="0.2">
      <c r="A139" s="14" t="s">
        <v>390</v>
      </c>
      <c r="B139" s="15" t="s">
        <v>391</v>
      </c>
      <c r="C139" s="14" t="s">
        <v>55</v>
      </c>
      <c r="D139" s="14" t="s">
        <v>392</v>
      </c>
      <c r="E139" s="15" t="s">
        <v>182</v>
      </c>
      <c r="F139" s="16">
        <v>15</v>
      </c>
      <c r="G139" s="17">
        <v>10.94</v>
      </c>
      <c r="H139" s="17">
        <v>164.1</v>
      </c>
      <c r="I139" s="17">
        <f>'[1]BM 02'!K139</f>
        <v>0</v>
      </c>
      <c r="J139" s="17">
        <f>'[1]Memória 03'!E126</f>
        <v>0</v>
      </c>
      <c r="K139" s="17">
        <f t="shared" si="21"/>
        <v>0</v>
      </c>
      <c r="L139" s="17">
        <f t="shared" si="22"/>
        <v>0</v>
      </c>
      <c r="M139" s="17">
        <f t="shared" si="23"/>
        <v>0</v>
      </c>
      <c r="N139" s="17">
        <f t="shared" si="24"/>
        <v>0</v>
      </c>
      <c r="O139" s="18">
        <v>1.940973287275295E-4</v>
      </c>
    </row>
    <row r="140" spans="1:15" ht="24" customHeight="1" x14ac:dyDescent="0.2">
      <c r="A140" s="14" t="s">
        <v>393</v>
      </c>
      <c r="B140" s="15" t="s">
        <v>394</v>
      </c>
      <c r="C140" s="14" t="s">
        <v>55</v>
      </c>
      <c r="D140" s="14" t="s">
        <v>395</v>
      </c>
      <c r="E140" s="15" t="s">
        <v>182</v>
      </c>
      <c r="F140" s="16">
        <v>8</v>
      </c>
      <c r="G140" s="17">
        <v>11.43</v>
      </c>
      <c r="H140" s="17">
        <v>91.44</v>
      </c>
      <c r="I140" s="17">
        <f>'[1]BM 02'!K140</f>
        <v>0</v>
      </c>
      <c r="J140" s="17">
        <f>'[1]Memória 03'!E127</f>
        <v>0</v>
      </c>
      <c r="K140" s="17">
        <f t="shared" si="21"/>
        <v>0</v>
      </c>
      <c r="L140" s="17">
        <f t="shared" si="22"/>
        <v>0</v>
      </c>
      <c r="M140" s="17">
        <f t="shared" si="23"/>
        <v>0</v>
      </c>
      <c r="N140" s="17">
        <f t="shared" si="24"/>
        <v>0</v>
      </c>
      <c r="O140" s="18">
        <v>1.0815514770777147E-4</v>
      </c>
    </row>
    <row r="141" spans="1:15" ht="24" customHeight="1" x14ac:dyDescent="0.2">
      <c r="A141" s="14" t="s">
        <v>396</v>
      </c>
      <c r="B141" s="15" t="s">
        <v>397</v>
      </c>
      <c r="C141" s="14" t="s">
        <v>55</v>
      </c>
      <c r="D141" s="14" t="s">
        <v>398</v>
      </c>
      <c r="E141" s="15" t="s">
        <v>182</v>
      </c>
      <c r="F141" s="16">
        <v>1</v>
      </c>
      <c r="G141" s="17">
        <v>12.42</v>
      </c>
      <c r="H141" s="17">
        <v>12.42</v>
      </c>
      <c r="I141" s="17">
        <f>'[1]BM 02'!K141</f>
        <v>0</v>
      </c>
      <c r="J141" s="17">
        <f>'[1]Memória 03'!E128</f>
        <v>0</v>
      </c>
      <c r="K141" s="17">
        <f t="shared" si="21"/>
        <v>0</v>
      </c>
      <c r="L141" s="17">
        <f t="shared" si="22"/>
        <v>0</v>
      </c>
      <c r="M141" s="17">
        <f t="shared" si="23"/>
        <v>0</v>
      </c>
      <c r="N141" s="17">
        <f t="shared" si="24"/>
        <v>0</v>
      </c>
      <c r="O141" s="18">
        <v>1.4690364550858722E-5</v>
      </c>
    </row>
    <row r="142" spans="1:15" ht="24" customHeight="1" x14ac:dyDescent="0.2">
      <c r="A142" s="14" t="s">
        <v>399</v>
      </c>
      <c r="B142" s="15" t="s">
        <v>400</v>
      </c>
      <c r="C142" s="14" t="s">
        <v>55</v>
      </c>
      <c r="D142" s="14" t="s">
        <v>401</v>
      </c>
      <c r="E142" s="15" t="s">
        <v>182</v>
      </c>
      <c r="F142" s="16">
        <v>1</v>
      </c>
      <c r="G142" s="17">
        <v>72.72</v>
      </c>
      <c r="H142" s="17">
        <v>72.72</v>
      </c>
      <c r="I142" s="17">
        <f>'[1]BM 02'!K142</f>
        <v>0</v>
      </c>
      <c r="J142" s="17">
        <f>'[1]Memória 03'!E129</f>
        <v>0</v>
      </c>
      <c r="K142" s="17">
        <f t="shared" si="21"/>
        <v>0</v>
      </c>
      <c r="L142" s="17">
        <f t="shared" si="22"/>
        <v>0</v>
      </c>
      <c r="M142" s="17">
        <f t="shared" si="23"/>
        <v>0</v>
      </c>
      <c r="N142" s="17">
        <f t="shared" si="24"/>
        <v>0</v>
      </c>
      <c r="O142" s="18">
        <v>8.6013148964448176E-5</v>
      </c>
    </row>
    <row r="143" spans="1:15" ht="24" customHeight="1" x14ac:dyDescent="0.2">
      <c r="A143" s="14" t="s">
        <v>402</v>
      </c>
      <c r="B143" s="15" t="s">
        <v>403</v>
      </c>
      <c r="C143" s="14" t="s">
        <v>55</v>
      </c>
      <c r="D143" s="14" t="s">
        <v>404</v>
      </c>
      <c r="E143" s="15" t="s">
        <v>182</v>
      </c>
      <c r="F143" s="16">
        <v>2</v>
      </c>
      <c r="G143" s="17">
        <v>76.22</v>
      </c>
      <c r="H143" s="17">
        <v>152.44</v>
      </c>
      <c r="I143" s="17">
        <f>'[1]BM 02'!K143</f>
        <v>0</v>
      </c>
      <c r="J143" s="17">
        <f>'[1]Memória 03'!E130</f>
        <v>0</v>
      </c>
      <c r="K143" s="17">
        <f t="shared" si="21"/>
        <v>0</v>
      </c>
      <c r="L143" s="17">
        <f t="shared" si="22"/>
        <v>0</v>
      </c>
      <c r="M143" s="17">
        <f t="shared" si="23"/>
        <v>0</v>
      </c>
      <c r="N143" s="17">
        <f t="shared" si="24"/>
        <v>0</v>
      </c>
      <c r="O143" s="18">
        <v>1.803058914760792E-4</v>
      </c>
    </row>
    <row r="144" spans="1:15" ht="36" customHeight="1" x14ac:dyDescent="0.2">
      <c r="A144" s="14" t="s">
        <v>405</v>
      </c>
      <c r="B144" s="15" t="s">
        <v>406</v>
      </c>
      <c r="C144" s="14" t="s">
        <v>55</v>
      </c>
      <c r="D144" s="14" t="s">
        <v>407</v>
      </c>
      <c r="E144" s="15" t="s">
        <v>182</v>
      </c>
      <c r="F144" s="16">
        <v>1</v>
      </c>
      <c r="G144" s="17">
        <v>145.30000000000001</v>
      </c>
      <c r="H144" s="17">
        <v>145.30000000000001</v>
      </c>
      <c r="I144" s="17">
        <f>'[1]BM 02'!K144</f>
        <v>0</v>
      </c>
      <c r="J144" s="17">
        <f>'[1]Memória 03'!E131</f>
        <v>0</v>
      </c>
      <c r="K144" s="17">
        <f t="shared" si="21"/>
        <v>0</v>
      </c>
      <c r="L144" s="17">
        <f t="shared" si="22"/>
        <v>0</v>
      </c>
      <c r="M144" s="17">
        <f t="shared" si="23"/>
        <v>0</v>
      </c>
      <c r="N144" s="17">
        <f t="shared" si="24"/>
        <v>0</v>
      </c>
      <c r="O144" s="18">
        <v>1.7186070605795269E-4</v>
      </c>
    </row>
    <row r="145" spans="1:15" ht="24" customHeight="1" x14ac:dyDescent="0.2">
      <c r="A145" s="14" t="s">
        <v>408</v>
      </c>
      <c r="B145" s="15" t="s">
        <v>409</v>
      </c>
      <c r="C145" s="14" t="s">
        <v>55</v>
      </c>
      <c r="D145" s="14" t="s">
        <v>410</v>
      </c>
      <c r="E145" s="15" t="s">
        <v>182</v>
      </c>
      <c r="F145" s="16">
        <v>10</v>
      </c>
      <c r="G145" s="17">
        <v>176.3</v>
      </c>
      <c r="H145" s="17">
        <v>1763</v>
      </c>
      <c r="I145" s="17">
        <f>'[1]BM 02'!K145</f>
        <v>0</v>
      </c>
      <c r="J145" s="17">
        <f>'[1]Memória 03'!E132</f>
        <v>0</v>
      </c>
      <c r="K145" s="17">
        <f t="shared" si="21"/>
        <v>0</v>
      </c>
      <c r="L145" s="17">
        <f t="shared" si="22"/>
        <v>0</v>
      </c>
      <c r="M145" s="17">
        <f t="shared" si="23"/>
        <v>0</v>
      </c>
      <c r="N145" s="17">
        <f t="shared" si="24"/>
        <v>0</v>
      </c>
      <c r="O145" s="18">
        <v>2.0852747748119106E-3</v>
      </c>
    </row>
    <row r="146" spans="1:15" ht="36" customHeight="1" x14ac:dyDescent="0.2">
      <c r="A146" s="14" t="s">
        <v>411</v>
      </c>
      <c r="B146" s="15" t="s">
        <v>412</v>
      </c>
      <c r="C146" s="14" t="s">
        <v>55</v>
      </c>
      <c r="D146" s="14" t="s">
        <v>413</v>
      </c>
      <c r="E146" s="15" t="s">
        <v>182</v>
      </c>
      <c r="F146" s="16">
        <v>3</v>
      </c>
      <c r="G146" s="17">
        <v>96.89</v>
      </c>
      <c r="H146" s="17">
        <v>290.67</v>
      </c>
      <c r="I146" s="17">
        <f>'[1]BM 02'!K146</f>
        <v>0</v>
      </c>
      <c r="J146" s="17">
        <f>'[1]Memória 03'!E133</f>
        <v>0</v>
      </c>
      <c r="K146" s="17">
        <f t="shared" si="21"/>
        <v>0</v>
      </c>
      <c r="L146" s="17">
        <f t="shared" si="22"/>
        <v>0</v>
      </c>
      <c r="M146" s="17">
        <f t="shared" si="23"/>
        <v>0</v>
      </c>
      <c r="N146" s="17">
        <f t="shared" si="24"/>
        <v>0</v>
      </c>
      <c r="O146" s="18">
        <v>3.438042080513772E-4</v>
      </c>
    </row>
    <row r="147" spans="1:15" ht="36" customHeight="1" x14ac:dyDescent="0.2">
      <c r="A147" s="14" t="s">
        <v>414</v>
      </c>
      <c r="B147" s="15" t="s">
        <v>415</v>
      </c>
      <c r="C147" s="14" t="s">
        <v>55</v>
      </c>
      <c r="D147" s="14" t="s">
        <v>416</v>
      </c>
      <c r="E147" s="15" t="s">
        <v>182</v>
      </c>
      <c r="F147" s="16">
        <v>1</v>
      </c>
      <c r="G147" s="17">
        <v>2459.87</v>
      </c>
      <c r="H147" s="17">
        <v>2459.87</v>
      </c>
      <c r="I147" s="17">
        <f>'[1]BM 02'!K147</f>
        <v>0</v>
      </c>
      <c r="J147" s="17">
        <f>'[1]Memória 03'!E134</f>
        <v>0</v>
      </c>
      <c r="K147" s="17">
        <f t="shared" si="21"/>
        <v>0</v>
      </c>
      <c r="L147" s="17">
        <f t="shared" si="22"/>
        <v>0</v>
      </c>
      <c r="M147" s="17">
        <f t="shared" si="23"/>
        <v>0</v>
      </c>
      <c r="N147" s="17">
        <f t="shared" si="24"/>
        <v>0</v>
      </c>
      <c r="O147" s="18">
        <v>2.9095319684155269E-3</v>
      </c>
    </row>
    <row r="148" spans="1:15" ht="24" customHeight="1" x14ac:dyDescent="0.2">
      <c r="A148" s="9" t="s">
        <v>417</v>
      </c>
      <c r="B148" s="10"/>
      <c r="C148" s="9"/>
      <c r="D148" s="9" t="s">
        <v>418</v>
      </c>
      <c r="E148" s="9"/>
      <c r="F148" s="11"/>
      <c r="G148" s="9"/>
      <c r="H148" s="12">
        <v>21947.1</v>
      </c>
      <c r="I148" s="17">
        <f>'[1]BM 02'!K148</f>
        <v>0</v>
      </c>
      <c r="J148" s="17">
        <f>'[1]Memória 03'!E135</f>
        <v>0</v>
      </c>
      <c r="K148" s="17"/>
      <c r="L148" s="20">
        <f>SUM(L149:L159)</f>
        <v>0</v>
      </c>
      <c r="M148" s="20">
        <f t="shared" ref="M148:N148" si="29">SUM(M149:M159)</f>
        <v>4466.09</v>
      </c>
      <c r="N148" s="20">
        <f t="shared" si="29"/>
        <v>4466.09</v>
      </c>
      <c r="O148" s="13">
        <v>2.5959009648482405E-2</v>
      </c>
    </row>
    <row r="149" spans="1:15" ht="60" customHeight="1" x14ac:dyDescent="0.2">
      <c r="A149" s="14" t="s">
        <v>419</v>
      </c>
      <c r="B149" s="15" t="s">
        <v>420</v>
      </c>
      <c r="C149" s="14" t="s">
        <v>55</v>
      </c>
      <c r="D149" s="14" t="s">
        <v>421</v>
      </c>
      <c r="E149" s="15" t="s">
        <v>60</v>
      </c>
      <c r="F149" s="16">
        <v>112.78</v>
      </c>
      <c r="G149" s="17">
        <v>39.6</v>
      </c>
      <c r="H149" s="17">
        <v>4466.08</v>
      </c>
      <c r="I149" s="17">
        <f>'[1]BM 02'!K149</f>
        <v>0</v>
      </c>
      <c r="J149" s="17">
        <f>'[1]Memória 03'!E136</f>
        <v>112.78</v>
      </c>
      <c r="K149" s="17">
        <f t="shared" ref="K149:K199" si="30">I149+J149</f>
        <v>112.78</v>
      </c>
      <c r="L149" s="17">
        <f t="shared" ref="L149:L199" si="31">ROUND(I149*G149,2)</f>
        <v>0</v>
      </c>
      <c r="M149" s="17">
        <f t="shared" ref="M149:M199" si="32">ROUND(J149*G149,2)</f>
        <v>4466.09</v>
      </c>
      <c r="N149" s="17">
        <f t="shared" ref="N149:N199" si="33">ROUND(K149*G149,2)</f>
        <v>4466.09</v>
      </c>
      <c r="O149" s="18">
        <v>5.2824753070289145E-3</v>
      </c>
    </row>
    <row r="150" spans="1:15" ht="60" customHeight="1" x14ac:dyDescent="0.2">
      <c r="A150" s="14" t="s">
        <v>422</v>
      </c>
      <c r="B150" s="15" t="s">
        <v>423</v>
      </c>
      <c r="C150" s="14" t="s">
        <v>55</v>
      </c>
      <c r="D150" s="14" t="s">
        <v>424</v>
      </c>
      <c r="E150" s="15" t="s">
        <v>60</v>
      </c>
      <c r="F150" s="16">
        <v>14.66</v>
      </c>
      <c r="G150" s="17">
        <v>31.35</v>
      </c>
      <c r="H150" s="17">
        <v>459.59</v>
      </c>
      <c r="I150" s="17">
        <f>'[1]BM 02'!K150</f>
        <v>0</v>
      </c>
      <c r="J150" s="17">
        <f>'[1]Memória 03'!E137</f>
        <v>0</v>
      </c>
      <c r="K150" s="17">
        <f t="shared" si="30"/>
        <v>0</v>
      </c>
      <c r="L150" s="17">
        <f t="shared" si="31"/>
        <v>0</v>
      </c>
      <c r="M150" s="17">
        <f t="shared" si="32"/>
        <v>0</v>
      </c>
      <c r="N150" s="17">
        <f t="shared" si="33"/>
        <v>0</v>
      </c>
      <c r="O150" s="18">
        <v>5.4360262833568114E-4</v>
      </c>
    </row>
    <row r="151" spans="1:15" ht="60" customHeight="1" x14ac:dyDescent="0.2">
      <c r="A151" s="14" t="s">
        <v>425</v>
      </c>
      <c r="B151" s="15" t="s">
        <v>426</v>
      </c>
      <c r="C151" s="14" t="s">
        <v>55</v>
      </c>
      <c r="D151" s="14" t="s">
        <v>427</v>
      </c>
      <c r="E151" s="15" t="s">
        <v>60</v>
      </c>
      <c r="F151" s="16">
        <v>26.63</v>
      </c>
      <c r="G151" s="17">
        <v>53.5</v>
      </c>
      <c r="H151" s="17">
        <v>1424.7</v>
      </c>
      <c r="I151" s="17">
        <f>'[1]BM 02'!K151</f>
        <v>0</v>
      </c>
      <c r="J151" s="17">
        <f>'[1]Memória 03'!E138</f>
        <v>0</v>
      </c>
      <c r="K151" s="17">
        <f t="shared" si="30"/>
        <v>0</v>
      </c>
      <c r="L151" s="17">
        <f t="shared" si="31"/>
        <v>0</v>
      </c>
      <c r="M151" s="17">
        <f t="shared" si="32"/>
        <v>0</v>
      </c>
      <c r="N151" s="17">
        <f t="shared" si="33"/>
        <v>0</v>
      </c>
      <c r="O151" s="18">
        <v>1.6851338466673446E-3</v>
      </c>
    </row>
    <row r="152" spans="1:15" ht="48" customHeight="1" x14ac:dyDescent="0.2">
      <c r="A152" s="14" t="s">
        <v>428</v>
      </c>
      <c r="B152" s="15" t="s">
        <v>429</v>
      </c>
      <c r="C152" s="14" t="s">
        <v>55</v>
      </c>
      <c r="D152" s="14" t="s">
        <v>430</v>
      </c>
      <c r="E152" s="15" t="s">
        <v>60</v>
      </c>
      <c r="F152" s="16">
        <v>73.53</v>
      </c>
      <c r="G152" s="17">
        <v>48.61</v>
      </c>
      <c r="H152" s="17">
        <v>3574.29</v>
      </c>
      <c r="I152" s="17">
        <f>'[1]BM 02'!K152</f>
        <v>0</v>
      </c>
      <c r="J152" s="17">
        <f>'[1]Memória 03'!E139</f>
        <v>0</v>
      </c>
      <c r="K152" s="17">
        <f t="shared" si="30"/>
        <v>0</v>
      </c>
      <c r="L152" s="17">
        <f t="shared" si="31"/>
        <v>0</v>
      </c>
      <c r="M152" s="17">
        <f t="shared" si="32"/>
        <v>0</v>
      </c>
      <c r="N152" s="17">
        <f t="shared" si="33"/>
        <v>0</v>
      </c>
      <c r="O152" s="18">
        <v>4.2276669171086006E-3</v>
      </c>
    </row>
    <row r="153" spans="1:15" ht="24" customHeight="1" x14ac:dyDescent="0.2">
      <c r="A153" s="14" t="s">
        <v>431</v>
      </c>
      <c r="B153" s="15" t="s">
        <v>432</v>
      </c>
      <c r="C153" s="14" t="s">
        <v>55</v>
      </c>
      <c r="D153" s="14" t="s">
        <v>433</v>
      </c>
      <c r="E153" s="15" t="s">
        <v>182</v>
      </c>
      <c r="F153" s="16">
        <v>2</v>
      </c>
      <c r="G153" s="17">
        <v>184.08</v>
      </c>
      <c r="H153" s="17">
        <v>368.16</v>
      </c>
      <c r="I153" s="17">
        <f>'[1]BM 02'!K153</f>
        <v>0</v>
      </c>
      <c r="J153" s="17">
        <f>'[1]Memória 03'!E140</f>
        <v>0</v>
      </c>
      <c r="K153" s="17">
        <f t="shared" si="30"/>
        <v>0</v>
      </c>
      <c r="L153" s="17">
        <f t="shared" si="31"/>
        <v>0</v>
      </c>
      <c r="M153" s="17">
        <f t="shared" si="32"/>
        <v>0</v>
      </c>
      <c r="N153" s="17">
        <f t="shared" si="33"/>
        <v>0</v>
      </c>
      <c r="O153" s="18">
        <v>4.3545930861869139E-4</v>
      </c>
    </row>
    <row r="154" spans="1:15" ht="24" customHeight="1" x14ac:dyDescent="0.2">
      <c r="A154" s="14" t="s">
        <v>434</v>
      </c>
      <c r="B154" s="15" t="s">
        <v>435</v>
      </c>
      <c r="C154" s="14" t="s">
        <v>55</v>
      </c>
      <c r="D154" s="14" t="s">
        <v>436</v>
      </c>
      <c r="E154" s="15" t="s">
        <v>182</v>
      </c>
      <c r="F154" s="16">
        <v>14</v>
      </c>
      <c r="G154" s="17">
        <v>77.11</v>
      </c>
      <c r="H154" s="17">
        <v>1079.54</v>
      </c>
      <c r="I154" s="17">
        <f>'[1]BM 02'!K154</f>
        <v>0</v>
      </c>
      <c r="J154" s="17">
        <f>'[1]Memória 03'!E141</f>
        <v>0</v>
      </c>
      <c r="K154" s="17">
        <f t="shared" si="30"/>
        <v>0</v>
      </c>
      <c r="L154" s="17">
        <f t="shared" si="31"/>
        <v>0</v>
      </c>
      <c r="M154" s="17">
        <f t="shared" si="32"/>
        <v>0</v>
      </c>
      <c r="N154" s="17">
        <f t="shared" si="33"/>
        <v>0</v>
      </c>
      <c r="O154" s="18">
        <v>1.2768789168465398E-3</v>
      </c>
    </row>
    <row r="155" spans="1:15" ht="24" customHeight="1" x14ac:dyDescent="0.2">
      <c r="A155" s="14" t="s">
        <v>437</v>
      </c>
      <c r="B155" s="15" t="s">
        <v>438</v>
      </c>
      <c r="C155" s="14" t="s">
        <v>55</v>
      </c>
      <c r="D155" s="14" t="s">
        <v>439</v>
      </c>
      <c r="E155" s="15" t="s">
        <v>182</v>
      </c>
      <c r="F155" s="16">
        <v>1</v>
      </c>
      <c r="G155" s="17">
        <v>20.22</v>
      </c>
      <c r="H155" s="17">
        <v>20.22</v>
      </c>
      <c r="I155" s="17">
        <f>'[1]BM 02'!K155</f>
        <v>0</v>
      </c>
      <c r="J155" s="17">
        <f>'[1]Memória 03'!E142</f>
        <v>0</v>
      </c>
      <c r="K155" s="17">
        <f t="shared" si="30"/>
        <v>0</v>
      </c>
      <c r="L155" s="17">
        <f t="shared" si="31"/>
        <v>0</v>
      </c>
      <c r="M155" s="17">
        <f t="shared" si="32"/>
        <v>0</v>
      </c>
      <c r="N155" s="17">
        <f t="shared" si="33"/>
        <v>0</v>
      </c>
      <c r="O155" s="18">
        <v>2.391619736057676E-5</v>
      </c>
    </row>
    <row r="156" spans="1:15" ht="24" customHeight="1" x14ac:dyDescent="0.2">
      <c r="A156" s="14" t="s">
        <v>440</v>
      </c>
      <c r="B156" s="15" t="s">
        <v>441</v>
      </c>
      <c r="C156" s="14" t="s">
        <v>55</v>
      </c>
      <c r="D156" s="14" t="s">
        <v>442</v>
      </c>
      <c r="E156" s="15" t="s">
        <v>182</v>
      </c>
      <c r="F156" s="16">
        <v>1</v>
      </c>
      <c r="G156" s="17">
        <v>16.87</v>
      </c>
      <c r="H156" s="17">
        <v>16.87</v>
      </c>
      <c r="I156" s="17">
        <f>'[1]BM 02'!K156</f>
        <v>0</v>
      </c>
      <c r="J156" s="17">
        <f>'[1]Memória 03'!E143</f>
        <v>0</v>
      </c>
      <c r="K156" s="17">
        <f t="shared" si="30"/>
        <v>0</v>
      </c>
      <c r="L156" s="17">
        <f t="shared" si="31"/>
        <v>0</v>
      </c>
      <c r="M156" s="17">
        <f t="shared" si="32"/>
        <v>0</v>
      </c>
      <c r="N156" s="17">
        <f t="shared" si="33"/>
        <v>0</v>
      </c>
      <c r="O156" s="18">
        <v>1.9953820448710679E-5</v>
      </c>
    </row>
    <row r="157" spans="1:15" ht="36" customHeight="1" x14ac:dyDescent="0.2">
      <c r="A157" s="14" t="s">
        <v>443</v>
      </c>
      <c r="B157" s="15" t="s">
        <v>444</v>
      </c>
      <c r="C157" s="14" t="s">
        <v>55</v>
      </c>
      <c r="D157" s="14" t="s">
        <v>445</v>
      </c>
      <c r="E157" s="15" t="s">
        <v>182</v>
      </c>
      <c r="F157" s="16">
        <v>1</v>
      </c>
      <c r="G157" s="17">
        <v>3293.01</v>
      </c>
      <c r="H157" s="17">
        <v>3293.01</v>
      </c>
      <c r="I157" s="17">
        <f>'[1]BM 02'!K157</f>
        <v>0</v>
      </c>
      <c r="J157" s="17">
        <f>'[1]Memória 03'!E144</f>
        <v>0</v>
      </c>
      <c r="K157" s="17">
        <f t="shared" si="30"/>
        <v>0</v>
      </c>
      <c r="L157" s="17">
        <f t="shared" si="31"/>
        <v>0</v>
      </c>
      <c r="M157" s="17">
        <f t="shared" si="32"/>
        <v>0</v>
      </c>
      <c r="N157" s="17">
        <f t="shared" si="33"/>
        <v>0</v>
      </c>
      <c r="O157" s="18">
        <v>3.8949691924012302E-3</v>
      </c>
    </row>
    <row r="158" spans="1:15" ht="36" customHeight="1" x14ac:dyDescent="0.2">
      <c r="A158" s="14" t="s">
        <v>446</v>
      </c>
      <c r="B158" s="15" t="s">
        <v>447</v>
      </c>
      <c r="C158" s="14" t="s">
        <v>55</v>
      </c>
      <c r="D158" s="14" t="s">
        <v>448</v>
      </c>
      <c r="E158" s="15" t="s">
        <v>182</v>
      </c>
      <c r="F158" s="16">
        <v>1</v>
      </c>
      <c r="G158" s="17">
        <v>936.67</v>
      </c>
      <c r="H158" s="17">
        <v>936.67</v>
      </c>
      <c r="I158" s="17">
        <f>'[1]BM 02'!K158</f>
        <v>0</v>
      </c>
      <c r="J158" s="17">
        <f>'[1]Memória 03'!E145</f>
        <v>0</v>
      </c>
      <c r="K158" s="17">
        <f t="shared" si="30"/>
        <v>0</v>
      </c>
      <c r="L158" s="17">
        <f t="shared" si="31"/>
        <v>0</v>
      </c>
      <c r="M158" s="17">
        <f t="shared" si="32"/>
        <v>0</v>
      </c>
      <c r="N158" s="17">
        <f t="shared" si="33"/>
        <v>0</v>
      </c>
      <c r="O158" s="18">
        <v>1.1078924125485377E-3</v>
      </c>
    </row>
    <row r="159" spans="1:15" ht="36" customHeight="1" x14ac:dyDescent="0.2">
      <c r="A159" s="14" t="s">
        <v>449</v>
      </c>
      <c r="B159" s="15" t="s">
        <v>450</v>
      </c>
      <c r="C159" s="14" t="s">
        <v>55</v>
      </c>
      <c r="D159" s="14" t="s">
        <v>451</v>
      </c>
      <c r="E159" s="15" t="s">
        <v>182</v>
      </c>
      <c r="F159" s="16">
        <v>1</v>
      </c>
      <c r="G159" s="17">
        <v>6307.97</v>
      </c>
      <c r="H159" s="17">
        <v>6307.97</v>
      </c>
      <c r="I159" s="17">
        <f>'[1]BM 02'!K159</f>
        <v>0</v>
      </c>
      <c r="J159" s="17">
        <f>'[1]Memória 03'!E146</f>
        <v>0</v>
      </c>
      <c r="K159" s="17">
        <f t="shared" si="30"/>
        <v>0</v>
      </c>
      <c r="L159" s="17">
        <f t="shared" si="31"/>
        <v>0</v>
      </c>
      <c r="M159" s="17">
        <f t="shared" si="32"/>
        <v>0</v>
      </c>
      <c r="N159" s="17">
        <f t="shared" si="33"/>
        <v>0</v>
      </c>
      <c r="O159" s="18">
        <v>7.4610611011175759E-3</v>
      </c>
    </row>
    <row r="160" spans="1:15" ht="24" customHeight="1" x14ac:dyDescent="0.2">
      <c r="A160" s="9" t="s">
        <v>452</v>
      </c>
      <c r="B160" s="10"/>
      <c r="C160" s="9"/>
      <c r="D160" s="9" t="s">
        <v>453</v>
      </c>
      <c r="E160" s="9"/>
      <c r="F160" s="11"/>
      <c r="G160" s="9"/>
      <c r="H160" s="12">
        <v>14666.38</v>
      </c>
      <c r="I160" s="17">
        <f>'[1]BM 02'!K160</f>
        <v>0</v>
      </c>
      <c r="J160" s="17">
        <f>'[1]Memória 03'!E147</f>
        <v>0</v>
      </c>
      <c r="K160" s="17"/>
      <c r="L160" s="20">
        <f>SUM(L161:L167)</f>
        <v>0</v>
      </c>
      <c r="M160" s="20">
        <f t="shared" ref="M160:N160" si="34">SUM(M161:M167)</f>
        <v>5215.4500000000007</v>
      </c>
      <c r="N160" s="20">
        <f t="shared" si="34"/>
        <v>5215.4500000000007</v>
      </c>
      <c r="O160" s="13">
        <v>1.7347380744075953E-2</v>
      </c>
    </row>
    <row r="161" spans="1:15" ht="60" customHeight="1" x14ac:dyDescent="0.2">
      <c r="A161" s="14" t="s">
        <v>454</v>
      </c>
      <c r="B161" s="15" t="s">
        <v>426</v>
      </c>
      <c r="C161" s="14" t="s">
        <v>55</v>
      </c>
      <c r="D161" s="14" t="s">
        <v>427</v>
      </c>
      <c r="E161" s="15" t="s">
        <v>60</v>
      </c>
      <c r="F161" s="16">
        <v>29.14</v>
      </c>
      <c r="G161" s="17">
        <v>53.5</v>
      </c>
      <c r="H161" s="17">
        <v>1558.99</v>
      </c>
      <c r="I161" s="17">
        <f>'[1]BM 02'!K161</f>
        <v>0</v>
      </c>
      <c r="J161" s="17">
        <f>'[1]Memória 03'!E148</f>
        <v>29.14</v>
      </c>
      <c r="K161" s="17">
        <f t="shared" si="30"/>
        <v>29.14</v>
      </c>
      <c r="L161" s="17">
        <f t="shared" si="31"/>
        <v>0</v>
      </c>
      <c r="M161" s="17">
        <f t="shared" si="32"/>
        <v>1558.99</v>
      </c>
      <c r="N161" s="17">
        <f t="shared" si="33"/>
        <v>1558.99</v>
      </c>
      <c r="O161" s="18">
        <v>1.8439719348746569E-3</v>
      </c>
    </row>
    <row r="162" spans="1:15" ht="60" customHeight="1" x14ac:dyDescent="0.2">
      <c r="A162" s="14" t="s">
        <v>455</v>
      </c>
      <c r="B162" s="15" t="s">
        <v>456</v>
      </c>
      <c r="C162" s="14" t="s">
        <v>55</v>
      </c>
      <c r="D162" s="14" t="s">
        <v>457</v>
      </c>
      <c r="E162" s="15" t="s">
        <v>60</v>
      </c>
      <c r="F162" s="16">
        <v>37.74</v>
      </c>
      <c r="G162" s="17">
        <v>83.79</v>
      </c>
      <c r="H162" s="17">
        <v>3162.23</v>
      </c>
      <c r="I162" s="17">
        <f>'[1]BM 02'!K162</f>
        <v>0</v>
      </c>
      <c r="J162" s="17">
        <f>'[1]Memória 03'!E149</f>
        <v>37.74</v>
      </c>
      <c r="K162" s="17">
        <f t="shared" si="30"/>
        <v>37.74</v>
      </c>
      <c r="L162" s="17">
        <f t="shared" si="31"/>
        <v>0</v>
      </c>
      <c r="M162" s="17">
        <f t="shared" si="32"/>
        <v>3162.23</v>
      </c>
      <c r="N162" s="17">
        <f t="shared" si="33"/>
        <v>3162.23</v>
      </c>
      <c r="O162" s="18">
        <v>3.740282728958291E-3</v>
      </c>
    </row>
    <row r="163" spans="1:15" ht="60" customHeight="1" x14ac:dyDescent="0.2">
      <c r="A163" s="14" t="s">
        <v>458</v>
      </c>
      <c r="B163" s="15" t="s">
        <v>459</v>
      </c>
      <c r="C163" s="14" t="s">
        <v>55</v>
      </c>
      <c r="D163" s="14" t="s">
        <v>460</v>
      </c>
      <c r="E163" s="15" t="s">
        <v>60</v>
      </c>
      <c r="F163" s="16">
        <v>11.32</v>
      </c>
      <c r="G163" s="17">
        <v>43.66</v>
      </c>
      <c r="H163" s="17">
        <v>494.23</v>
      </c>
      <c r="I163" s="17">
        <f>'[1]BM 02'!K163</f>
        <v>0</v>
      </c>
      <c r="J163" s="17">
        <f>'[1]Memória 03'!E150</f>
        <v>11.32</v>
      </c>
      <c r="K163" s="17">
        <f t="shared" si="30"/>
        <v>11.32</v>
      </c>
      <c r="L163" s="17">
        <f t="shared" si="31"/>
        <v>0</v>
      </c>
      <c r="M163" s="17">
        <f t="shared" si="32"/>
        <v>494.23</v>
      </c>
      <c r="N163" s="17">
        <f t="shared" si="33"/>
        <v>494.23</v>
      </c>
      <c r="O163" s="18">
        <v>5.8457478840345464E-4</v>
      </c>
    </row>
    <row r="164" spans="1:15" ht="60" customHeight="1" x14ac:dyDescent="0.2">
      <c r="A164" s="14" t="s">
        <v>461</v>
      </c>
      <c r="B164" s="15" t="s">
        <v>462</v>
      </c>
      <c r="C164" s="14" t="s">
        <v>55</v>
      </c>
      <c r="D164" s="14" t="s">
        <v>463</v>
      </c>
      <c r="E164" s="15" t="s">
        <v>60</v>
      </c>
      <c r="F164" s="16">
        <v>88.09</v>
      </c>
      <c r="G164" s="17">
        <v>71.06</v>
      </c>
      <c r="H164" s="17">
        <v>6259.67</v>
      </c>
      <c r="I164" s="17">
        <f>'[1]BM 02'!K164</f>
        <v>0</v>
      </c>
      <c r="J164" s="17">
        <f>'[1]Memória 03'!E151</f>
        <v>0</v>
      </c>
      <c r="K164" s="17">
        <f t="shared" si="30"/>
        <v>0</v>
      </c>
      <c r="L164" s="17">
        <f t="shared" si="31"/>
        <v>0</v>
      </c>
      <c r="M164" s="17">
        <f t="shared" si="32"/>
        <v>0</v>
      </c>
      <c r="N164" s="17">
        <f t="shared" si="33"/>
        <v>0</v>
      </c>
      <c r="O164" s="18">
        <v>7.4039319056420144E-3</v>
      </c>
    </row>
    <row r="165" spans="1:15" ht="36" customHeight="1" x14ac:dyDescent="0.2">
      <c r="A165" s="14" t="s">
        <v>464</v>
      </c>
      <c r="B165" s="15" t="s">
        <v>465</v>
      </c>
      <c r="C165" s="14" t="s">
        <v>55</v>
      </c>
      <c r="D165" s="14" t="s">
        <v>466</v>
      </c>
      <c r="E165" s="15" t="s">
        <v>182</v>
      </c>
      <c r="F165" s="16">
        <v>1</v>
      </c>
      <c r="G165" s="17">
        <v>563.6</v>
      </c>
      <c r="H165" s="17">
        <v>563.6</v>
      </c>
      <c r="I165" s="17">
        <f>'[1]BM 02'!K165</f>
        <v>0</v>
      </c>
      <c r="J165" s="17">
        <f>'[1]Memória 03'!E152</f>
        <v>0</v>
      </c>
      <c r="K165" s="17">
        <f t="shared" si="30"/>
        <v>0</v>
      </c>
      <c r="L165" s="17">
        <f t="shared" si="31"/>
        <v>0</v>
      </c>
      <c r="M165" s="17">
        <f t="shared" si="32"/>
        <v>0</v>
      </c>
      <c r="N165" s="17">
        <f t="shared" si="33"/>
        <v>0</v>
      </c>
      <c r="O165" s="18">
        <v>6.6662556045603673E-4</v>
      </c>
    </row>
    <row r="166" spans="1:15" ht="36" customHeight="1" x14ac:dyDescent="0.2">
      <c r="A166" s="14" t="s">
        <v>467</v>
      </c>
      <c r="B166" s="15" t="s">
        <v>468</v>
      </c>
      <c r="C166" s="14" t="s">
        <v>55</v>
      </c>
      <c r="D166" s="14" t="s">
        <v>469</v>
      </c>
      <c r="E166" s="15" t="s">
        <v>182</v>
      </c>
      <c r="F166" s="16">
        <v>11</v>
      </c>
      <c r="G166" s="17">
        <v>33.67</v>
      </c>
      <c r="H166" s="17">
        <v>370.37</v>
      </c>
      <c r="I166" s="17">
        <f>'[1]BM 02'!K166</f>
        <v>0</v>
      </c>
      <c r="J166" s="17">
        <f>'[1]Memória 03'!E153</f>
        <v>0</v>
      </c>
      <c r="K166" s="17">
        <f t="shared" si="30"/>
        <v>0</v>
      </c>
      <c r="L166" s="17">
        <f t="shared" si="31"/>
        <v>0</v>
      </c>
      <c r="M166" s="17">
        <f t="shared" si="32"/>
        <v>0</v>
      </c>
      <c r="N166" s="17">
        <f t="shared" si="33"/>
        <v>0</v>
      </c>
      <c r="O166" s="18">
        <v>4.3807329458144483E-4</v>
      </c>
    </row>
    <row r="167" spans="1:15" ht="24" customHeight="1" x14ac:dyDescent="0.2">
      <c r="A167" s="14" t="s">
        <v>470</v>
      </c>
      <c r="B167" s="15" t="s">
        <v>471</v>
      </c>
      <c r="C167" s="14" t="s">
        <v>55</v>
      </c>
      <c r="D167" s="14" t="s">
        <v>472</v>
      </c>
      <c r="E167" s="15" t="s">
        <v>182</v>
      </c>
      <c r="F167" s="16">
        <v>7</v>
      </c>
      <c r="G167" s="17">
        <v>322.47000000000003</v>
      </c>
      <c r="H167" s="17">
        <v>2257.29</v>
      </c>
      <c r="I167" s="17">
        <f>'[1]BM 02'!K167</f>
        <v>0</v>
      </c>
      <c r="J167" s="17">
        <f>'[1]Memória 03'!E154</f>
        <v>0</v>
      </c>
      <c r="K167" s="17">
        <f t="shared" si="30"/>
        <v>0</v>
      </c>
      <c r="L167" s="17">
        <f t="shared" si="31"/>
        <v>0</v>
      </c>
      <c r="M167" s="17">
        <f t="shared" si="32"/>
        <v>0</v>
      </c>
      <c r="N167" s="17">
        <f t="shared" si="33"/>
        <v>0</v>
      </c>
      <c r="O167" s="18">
        <v>2.6699205311600553E-3</v>
      </c>
    </row>
    <row r="168" spans="1:15" ht="24" customHeight="1" x14ac:dyDescent="0.2">
      <c r="A168" s="9" t="s">
        <v>473</v>
      </c>
      <c r="B168" s="10"/>
      <c r="C168" s="9"/>
      <c r="D168" s="9" t="s">
        <v>474</v>
      </c>
      <c r="E168" s="9"/>
      <c r="F168" s="11"/>
      <c r="G168" s="9"/>
      <c r="H168" s="12">
        <v>16742.060000000001</v>
      </c>
      <c r="I168" s="17">
        <f>'[1]BM 02'!K168</f>
        <v>0</v>
      </c>
      <c r="J168" s="17">
        <f>'[1]Memória 03'!E155</f>
        <v>0</v>
      </c>
      <c r="K168" s="17"/>
      <c r="L168" s="20">
        <f>L169+L176+L183</f>
        <v>0</v>
      </c>
      <c r="M168" s="20">
        <f t="shared" ref="M168:N168" si="35">M169+M176+M183</f>
        <v>0</v>
      </c>
      <c r="N168" s="20">
        <f t="shared" si="35"/>
        <v>0</v>
      </c>
      <c r="O168" s="13">
        <v>1.980249313464974E-2</v>
      </c>
    </row>
    <row r="169" spans="1:15" ht="24" customHeight="1" x14ac:dyDescent="0.2">
      <c r="A169" s="9" t="s">
        <v>475</v>
      </c>
      <c r="B169" s="10"/>
      <c r="C169" s="9"/>
      <c r="D169" s="9" t="s">
        <v>476</v>
      </c>
      <c r="E169" s="9"/>
      <c r="F169" s="11"/>
      <c r="G169" s="9"/>
      <c r="H169" s="12">
        <v>5831.12</v>
      </c>
      <c r="I169" s="17">
        <f>'[1]BM 02'!K169</f>
        <v>0</v>
      </c>
      <c r="J169" s="17">
        <f>'[1]Memória 03'!E156</f>
        <v>0</v>
      </c>
      <c r="K169" s="17"/>
      <c r="L169" s="20">
        <f>SUM(L170:L175)</f>
        <v>0</v>
      </c>
      <c r="M169" s="20">
        <f t="shared" ref="M169:N169" si="36">SUM(M170:M175)</f>
        <v>0</v>
      </c>
      <c r="N169" s="20">
        <f t="shared" si="36"/>
        <v>0</v>
      </c>
      <c r="O169" s="13">
        <v>6.8970433606926982E-3</v>
      </c>
    </row>
    <row r="170" spans="1:15" ht="36" customHeight="1" x14ac:dyDescent="0.2">
      <c r="A170" s="14" t="s">
        <v>477</v>
      </c>
      <c r="B170" s="15" t="s">
        <v>478</v>
      </c>
      <c r="C170" s="14" t="s">
        <v>55</v>
      </c>
      <c r="D170" s="14" t="s">
        <v>479</v>
      </c>
      <c r="E170" s="15" t="s">
        <v>182</v>
      </c>
      <c r="F170" s="16">
        <v>2</v>
      </c>
      <c r="G170" s="17">
        <v>750.89</v>
      </c>
      <c r="H170" s="17">
        <v>1501.78</v>
      </c>
      <c r="I170" s="17">
        <f>'[1]BM 02'!K170</f>
        <v>0</v>
      </c>
      <c r="J170" s="17">
        <f>'[1]Memória 03'!E157</f>
        <v>0</v>
      </c>
      <c r="K170" s="17">
        <f t="shared" si="30"/>
        <v>0</v>
      </c>
      <c r="L170" s="17">
        <f t="shared" si="31"/>
        <v>0</v>
      </c>
      <c r="M170" s="17">
        <f t="shared" si="32"/>
        <v>0</v>
      </c>
      <c r="N170" s="17">
        <f t="shared" si="33"/>
        <v>0</v>
      </c>
      <c r="O170" s="18">
        <v>1.7763039996126096E-3</v>
      </c>
    </row>
    <row r="171" spans="1:15" ht="36" customHeight="1" x14ac:dyDescent="0.2">
      <c r="A171" s="14" t="s">
        <v>480</v>
      </c>
      <c r="B171" s="15" t="s">
        <v>481</v>
      </c>
      <c r="C171" s="14" t="s">
        <v>55</v>
      </c>
      <c r="D171" s="14" t="s">
        <v>482</v>
      </c>
      <c r="E171" s="15" t="s">
        <v>182</v>
      </c>
      <c r="F171" s="16">
        <v>2</v>
      </c>
      <c r="G171" s="17">
        <v>234.27</v>
      </c>
      <c r="H171" s="17">
        <v>468.54</v>
      </c>
      <c r="I171" s="17">
        <f>'[1]BM 02'!K171</f>
        <v>0</v>
      </c>
      <c r="J171" s="17">
        <f>'[1]Memória 03'!E158</f>
        <v>0</v>
      </c>
      <c r="K171" s="17">
        <f t="shared" si="30"/>
        <v>0</v>
      </c>
      <c r="L171" s="17">
        <f t="shared" si="31"/>
        <v>0</v>
      </c>
      <c r="M171" s="17">
        <f t="shared" si="32"/>
        <v>0</v>
      </c>
      <c r="N171" s="17">
        <f t="shared" si="33"/>
        <v>0</v>
      </c>
      <c r="O171" s="18">
        <v>5.5418868008529358E-4</v>
      </c>
    </row>
    <row r="172" spans="1:15" ht="60" customHeight="1" x14ac:dyDescent="0.2">
      <c r="A172" s="14" t="s">
        <v>483</v>
      </c>
      <c r="B172" s="15" t="s">
        <v>484</v>
      </c>
      <c r="C172" s="14" t="s">
        <v>55</v>
      </c>
      <c r="D172" s="14" t="s">
        <v>485</v>
      </c>
      <c r="E172" s="15" t="s">
        <v>182</v>
      </c>
      <c r="F172" s="16">
        <v>2</v>
      </c>
      <c r="G172" s="17">
        <v>786.39</v>
      </c>
      <c r="H172" s="17">
        <v>1572.78</v>
      </c>
      <c r="I172" s="17">
        <f>'[1]BM 02'!K172</f>
        <v>0</v>
      </c>
      <c r="J172" s="17">
        <f>'[1]Memória 03'!E159</f>
        <v>0</v>
      </c>
      <c r="K172" s="17">
        <f t="shared" si="30"/>
        <v>0</v>
      </c>
      <c r="L172" s="17">
        <f t="shared" si="31"/>
        <v>0</v>
      </c>
      <c r="M172" s="17">
        <f t="shared" si="32"/>
        <v>0</v>
      </c>
      <c r="N172" s="17">
        <f t="shared" si="33"/>
        <v>0</v>
      </c>
      <c r="O172" s="18">
        <v>1.8602827341626072E-3</v>
      </c>
    </row>
    <row r="173" spans="1:15" ht="36" customHeight="1" x14ac:dyDescent="0.2">
      <c r="A173" s="14" t="s">
        <v>486</v>
      </c>
      <c r="B173" s="15" t="s">
        <v>487</v>
      </c>
      <c r="C173" s="14" t="s">
        <v>55</v>
      </c>
      <c r="D173" s="14" t="s">
        <v>488</v>
      </c>
      <c r="E173" s="15" t="s">
        <v>182</v>
      </c>
      <c r="F173" s="16">
        <v>2</v>
      </c>
      <c r="G173" s="17">
        <v>74.459999999999994</v>
      </c>
      <c r="H173" s="17">
        <v>148.91999999999999</v>
      </c>
      <c r="I173" s="17">
        <f>'[1]BM 02'!K173</f>
        <v>0</v>
      </c>
      <c r="J173" s="17">
        <f>'[1]Memória 03'!E160</f>
        <v>0</v>
      </c>
      <c r="K173" s="17">
        <f t="shared" si="30"/>
        <v>0</v>
      </c>
      <c r="L173" s="17">
        <f t="shared" si="31"/>
        <v>0</v>
      </c>
      <c r="M173" s="17">
        <f t="shared" si="32"/>
        <v>0</v>
      </c>
      <c r="N173" s="17">
        <f t="shared" si="33"/>
        <v>0</v>
      </c>
      <c r="O173" s="18">
        <v>1.761424387209244E-4</v>
      </c>
    </row>
    <row r="174" spans="1:15" ht="24" customHeight="1" x14ac:dyDescent="0.2">
      <c r="A174" s="14" t="s">
        <v>489</v>
      </c>
      <c r="B174" s="15" t="s">
        <v>490</v>
      </c>
      <c r="C174" s="14" t="s">
        <v>55</v>
      </c>
      <c r="D174" s="14" t="s">
        <v>491</v>
      </c>
      <c r="E174" s="15" t="s">
        <v>182</v>
      </c>
      <c r="F174" s="16">
        <v>2</v>
      </c>
      <c r="G174" s="17">
        <v>29.9</v>
      </c>
      <c r="H174" s="17">
        <v>59.8</v>
      </c>
      <c r="I174" s="17">
        <f>'[1]BM 02'!K174</f>
        <v>0</v>
      </c>
      <c r="J174" s="17">
        <f>'[1]Memória 03'!E161</f>
        <v>0</v>
      </c>
      <c r="K174" s="17">
        <f t="shared" si="30"/>
        <v>0</v>
      </c>
      <c r="L174" s="17">
        <f t="shared" si="31"/>
        <v>0</v>
      </c>
      <c r="M174" s="17">
        <f t="shared" si="32"/>
        <v>0</v>
      </c>
      <c r="N174" s="17">
        <f t="shared" si="33"/>
        <v>0</v>
      </c>
      <c r="O174" s="18">
        <v>7.0731384874504958E-5</v>
      </c>
    </row>
    <row r="175" spans="1:15" ht="36" customHeight="1" x14ac:dyDescent="0.2">
      <c r="A175" s="14" t="s">
        <v>492</v>
      </c>
      <c r="B175" s="15" t="s">
        <v>493</v>
      </c>
      <c r="C175" s="14" t="s">
        <v>55</v>
      </c>
      <c r="D175" s="14" t="s">
        <v>494</v>
      </c>
      <c r="E175" s="15" t="s">
        <v>182</v>
      </c>
      <c r="F175" s="16">
        <v>6</v>
      </c>
      <c r="G175" s="17">
        <v>346.55</v>
      </c>
      <c r="H175" s="17">
        <v>2079.3000000000002</v>
      </c>
      <c r="I175" s="17">
        <f>'[1]BM 02'!K175</f>
        <v>0</v>
      </c>
      <c r="J175" s="17">
        <f>'[1]Memória 03'!E162</f>
        <v>0</v>
      </c>
      <c r="K175" s="17">
        <f t="shared" si="30"/>
        <v>0</v>
      </c>
      <c r="L175" s="17">
        <f t="shared" si="31"/>
        <v>0</v>
      </c>
      <c r="M175" s="17">
        <f t="shared" si="32"/>
        <v>0</v>
      </c>
      <c r="N175" s="17">
        <f t="shared" si="33"/>
        <v>0</v>
      </c>
      <c r="O175" s="18">
        <v>2.4593941232367586E-3</v>
      </c>
    </row>
    <row r="176" spans="1:15" ht="24" customHeight="1" x14ac:dyDescent="0.2">
      <c r="A176" s="9" t="s">
        <v>495</v>
      </c>
      <c r="B176" s="10"/>
      <c r="C176" s="9"/>
      <c r="D176" s="9" t="s">
        <v>496</v>
      </c>
      <c r="E176" s="9"/>
      <c r="F176" s="11"/>
      <c r="G176" s="9"/>
      <c r="H176" s="12">
        <v>2445.0300000000002</v>
      </c>
      <c r="I176" s="17">
        <f>'[1]BM 02'!K176</f>
        <v>0</v>
      </c>
      <c r="J176" s="17">
        <f>'[1]Memória 03'!E163</f>
        <v>0</v>
      </c>
      <c r="K176" s="17"/>
      <c r="L176" s="20">
        <f>SUM(L177:L182)</f>
        <v>0</v>
      </c>
      <c r="M176" s="20">
        <f t="shared" ref="M176:N176" si="37">SUM(M177:M182)</f>
        <v>0</v>
      </c>
      <c r="N176" s="20">
        <f t="shared" si="37"/>
        <v>0</v>
      </c>
      <c r="O176" s="13">
        <v>2.8919792300954993E-3</v>
      </c>
    </row>
    <row r="177" spans="1:15" ht="24" customHeight="1" x14ac:dyDescent="0.2">
      <c r="A177" s="14" t="s">
        <v>497</v>
      </c>
      <c r="B177" s="15" t="s">
        <v>498</v>
      </c>
      <c r="C177" s="14" t="s">
        <v>55</v>
      </c>
      <c r="D177" s="14" t="s">
        <v>499</v>
      </c>
      <c r="E177" s="15" t="s">
        <v>182</v>
      </c>
      <c r="F177" s="16">
        <v>2</v>
      </c>
      <c r="G177" s="17">
        <v>542.37</v>
      </c>
      <c r="H177" s="17">
        <v>1084.74</v>
      </c>
      <c r="I177" s="17">
        <f>'[1]BM 02'!K177</f>
        <v>0</v>
      </c>
      <c r="J177" s="17">
        <f>'[1]Memória 03'!E164</f>
        <v>0</v>
      </c>
      <c r="K177" s="17">
        <f t="shared" si="30"/>
        <v>0</v>
      </c>
      <c r="L177" s="17">
        <f t="shared" si="31"/>
        <v>0</v>
      </c>
      <c r="M177" s="17">
        <f t="shared" si="32"/>
        <v>0</v>
      </c>
      <c r="N177" s="17">
        <f t="shared" si="33"/>
        <v>0</v>
      </c>
      <c r="O177" s="18">
        <v>1.2830294720530186E-3</v>
      </c>
    </row>
    <row r="178" spans="1:15" ht="36" customHeight="1" x14ac:dyDescent="0.2">
      <c r="A178" s="14" t="s">
        <v>500</v>
      </c>
      <c r="B178" s="15" t="s">
        <v>481</v>
      </c>
      <c r="C178" s="14" t="s">
        <v>55</v>
      </c>
      <c r="D178" s="14" t="s">
        <v>482</v>
      </c>
      <c r="E178" s="15" t="s">
        <v>182</v>
      </c>
      <c r="F178" s="16">
        <v>2</v>
      </c>
      <c r="G178" s="17">
        <v>234.27</v>
      </c>
      <c r="H178" s="17">
        <v>468.54</v>
      </c>
      <c r="I178" s="17">
        <f>'[1]BM 02'!K178</f>
        <v>0</v>
      </c>
      <c r="J178" s="17">
        <f>'[1]Memória 03'!E165</f>
        <v>0</v>
      </c>
      <c r="K178" s="17">
        <f t="shared" si="30"/>
        <v>0</v>
      </c>
      <c r="L178" s="17">
        <f t="shared" si="31"/>
        <v>0</v>
      </c>
      <c r="M178" s="17">
        <f t="shared" si="32"/>
        <v>0</v>
      </c>
      <c r="N178" s="17">
        <f t="shared" si="33"/>
        <v>0</v>
      </c>
      <c r="O178" s="18">
        <v>5.5418868008529358E-4</v>
      </c>
    </row>
    <row r="179" spans="1:15" ht="36" customHeight="1" x14ac:dyDescent="0.2">
      <c r="A179" s="14" t="s">
        <v>501</v>
      </c>
      <c r="B179" s="15" t="s">
        <v>502</v>
      </c>
      <c r="C179" s="14" t="s">
        <v>55</v>
      </c>
      <c r="D179" s="14" t="s">
        <v>503</v>
      </c>
      <c r="E179" s="15" t="s">
        <v>182</v>
      </c>
      <c r="F179" s="16">
        <v>3</v>
      </c>
      <c r="G179" s="17">
        <v>141.51</v>
      </c>
      <c r="H179" s="17">
        <v>424.53</v>
      </c>
      <c r="I179" s="17">
        <f>'[1]BM 02'!K179</f>
        <v>0</v>
      </c>
      <c r="J179" s="17">
        <f>'[1]Memória 03'!E166</f>
        <v>0</v>
      </c>
      <c r="K179" s="17">
        <f t="shared" si="30"/>
        <v>0</v>
      </c>
      <c r="L179" s="17">
        <f t="shared" si="31"/>
        <v>0</v>
      </c>
      <c r="M179" s="17">
        <f t="shared" si="32"/>
        <v>0</v>
      </c>
      <c r="N179" s="17">
        <f t="shared" si="33"/>
        <v>0</v>
      </c>
      <c r="O179" s="18">
        <v>5.0213369265507673E-4</v>
      </c>
    </row>
    <row r="180" spans="1:15" ht="36" customHeight="1" x14ac:dyDescent="0.2">
      <c r="A180" s="14" t="s">
        <v>504</v>
      </c>
      <c r="B180" s="15" t="s">
        <v>487</v>
      </c>
      <c r="C180" s="14" t="s">
        <v>55</v>
      </c>
      <c r="D180" s="14" t="s">
        <v>488</v>
      </c>
      <c r="E180" s="15" t="s">
        <v>182</v>
      </c>
      <c r="F180" s="16">
        <v>3</v>
      </c>
      <c r="G180" s="17">
        <v>74.459999999999994</v>
      </c>
      <c r="H180" s="17">
        <v>223.38</v>
      </c>
      <c r="I180" s="17">
        <f>'[1]BM 02'!K180</f>
        <v>0</v>
      </c>
      <c r="J180" s="17">
        <f>'[1]Memória 03'!E167</f>
        <v>0</v>
      </c>
      <c r="K180" s="17">
        <f t="shared" si="30"/>
        <v>0</v>
      </c>
      <c r="L180" s="17">
        <f t="shared" si="31"/>
        <v>0</v>
      </c>
      <c r="M180" s="17">
        <f t="shared" si="32"/>
        <v>0</v>
      </c>
      <c r="N180" s="17">
        <f t="shared" si="33"/>
        <v>0</v>
      </c>
      <c r="O180" s="18">
        <v>2.642136580813866E-4</v>
      </c>
    </row>
    <row r="181" spans="1:15" ht="24" customHeight="1" x14ac:dyDescent="0.2">
      <c r="A181" s="14" t="s">
        <v>505</v>
      </c>
      <c r="B181" s="15" t="s">
        <v>490</v>
      </c>
      <c r="C181" s="14" t="s">
        <v>55</v>
      </c>
      <c r="D181" s="14" t="s">
        <v>491</v>
      </c>
      <c r="E181" s="15" t="s">
        <v>182</v>
      </c>
      <c r="F181" s="16">
        <v>1</v>
      </c>
      <c r="G181" s="17">
        <v>29.9</v>
      </c>
      <c r="H181" s="17">
        <v>29.9</v>
      </c>
      <c r="I181" s="17">
        <f>'[1]BM 02'!K181</f>
        <v>0</v>
      </c>
      <c r="J181" s="17">
        <f>'[1]Memória 03'!E168</f>
        <v>0</v>
      </c>
      <c r="K181" s="17">
        <f t="shared" si="30"/>
        <v>0</v>
      </c>
      <c r="L181" s="17">
        <f t="shared" si="31"/>
        <v>0</v>
      </c>
      <c r="M181" s="17">
        <f t="shared" si="32"/>
        <v>0</v>
      </c>
      <c r="N181" s="17">
        <f t="shared" si="33"/>
        <v>0</v>
      </c>
      <c r="O181" s="18">
        <v>3.5365692437252479E-5</v>
      </c>
    </row>
    <row r="182" spans="1:15" ht="24" customHeight="1" x14ac:dyDescent="0.2">
      <c r="A182" s="14" t="s">
        <v>506</v>
      </c>
      <c r="B182" s="15" t="s">
        <v>507</v>
      </c>
      <c r="C182" s="14" t="s">
        <v>55</v>
      </c>
      <c r="D182" s="14" t="s">
        <v>508</v>
      </c>
      <c r="E182" s="15" t="s">
        <v>182</v>
      </c>
      <c r="F182" s="16">
        <v>2</v>
      </c>
      <c r="G182" s="17">
        <v>106.97</v>
      </c>
      <c r="H182" s="17">
        <v>213.94</v>
      </c>
      <c r="I182" s="17">
        <f>'[1]BM 02'!K182</f>
        <v>0</v>
      </c>
      <c r="J182" s="17">
        <f>'[1]Memória 03'!E169</f>
        <v>0</v>
      </c>
      <c r="K182" s="17">
        <f t="shared" si="30"/>
        <v>0</v>
      </c>
      <c r="L182" s="17">
        <f t="shared" si="31"/>
        <v>0</v>
      </c>
      <c r="M182" s="17">
        <f t="shared" si="32"/>
        <v>0</v>
      </c>
      <c r="N182" s="17">
        <f t="shared" si="33"/>
        <v>0</v>
      </c>
      <c r="O182" s="18">
        <v>2.5304803478347143E-4</v>
      </c>
    </row>
    <row r="183" spans="1:15" ht="24" customHeight="1" x14ac:dyDescent="0.2">
      <c r="A183" s="9" t="s">
        <v>509</v>
      </c>
      <c r="B183" s="10"/>
      <c r="C183" s="9"/>
      <c r="D183" s="9" t="s">
        <v>510</v>
      </c>
      <c r="E183" s="9"/>
      <c r="F183" s="11"/>
      <c r="G183" s="9"/>
      <c r="H183" s="12">
        <v>8465.91</v>
      </c>
      <c r="I183" s="17">
        <f>'[1]BM 02'!K183</f>
        <v>0</v>
      </c>
      <c r="J183" s="17">
        <f>'[1]Memória 03'!E170</f>
        <v>0</v>
      </c>
      <c r="K183" s="17"/>
      <c r="L183" s="17">
        <f>SUM(L184:L193)</f>
        <v>0</v>
      </c>
      <c r="M183" s="17">
        <f t="shared" ref="M183:N183" si="38">SUM(M184:M193)</f>
        <v>0</v>
      </c>
      <c r="N183" s="17">
        <f t="shared" si="38"/>
        <v>0</v>
      </c>
      <c r="O183" s="13">
        <v>1.0013470543861543E-2</v>
      </c>
    </row>
    <row r="184" spans="1:15" ht="48" customHeight="1" x14ac:dyDescent="0.2">
      <c r="A184" s="14" t="s">
        <v>511</v>
      </c>
      <c r="B184" s="15" t="s">
        <v>512</v>
      </c>
      <c r="C184" s="14" t="s">
        <v>55</v>
      </c>
      <c r="D184" s="14" t="s">
        <v>513</v>
      </c>
      <c r="E184" s="15" t="s">
        <v>182</v>
      </c>
      <c r="F184" s="16">
        <v>3</v>
      </c>
      <c r="G184" s="17">
        <v>303.42</v>
      </c>
      <c r="H184" s="17">
        <v>910.26</v>
      </c>
      <c r="I184" s="17">
        <f>'[1]BM 02'!K184</f>
        <v>0</v>
      </c>
      <c r="J184" s="17">
        <f>'[1]Memória 03'!E171</f>
        <v>0</v>
      </c>
      <c r="K184" s="17">
        <f t="shared" si="30"/>
        <v>0</v>
      </c>
      <c r="L184" s="17">
        <f t="shared" si="31"/>
        <v>0</v>
      </c>
      <c r="M184" s="17">
        <f t="shared" si="32"/>
        <v>0</v>
      </c>
      <c r="N184" s="17">
        <f t="shared" si="33"/>
        <v>0</v>
      </c>
      <c r="O184" s="18">
        <v>1.076654688894095E-3</v>
      </c>
    </row>
    <row r="185" spans="1:15" ht="36" customHeight="1" x14ac:dyDescent="0.2">
      <c r="A185" s="14" t="s">
        <v>514</v>
      </c>
      <c r="B185" s="15" t="s">
        <v>481</v>
      </c>
      <c r="C185" s="14" t="s">
        <v>55</v>
      </c>
      <c r="D185" s="14" t="s">
        <v>482</v>
      </c>
      <c r="E185" s="15" t="s">
        <v>182</v>
      </c>
      <c r="F185" s="16">
        <v>3</v>
      </c>
      <c r="G185" s="17">
        <v>234.27</v>
      </c>
      <c r="H185" s="17">
        <v>702.81</v>
      </c>
      <c r="I185" s="17">
        <f>'[1]BM 02'!K185</f>
        <v>0</v>
      </c>
      <c r="J185" s="17">
        <f>'[1]Memória 03'!E172</f>
        <v>0</v>
      </c>
      <c r="K185" s="17">
        <f t="shared" si="30"/>
        <v>0</v>
      </c>
      <c r="L185" s="17">
        <f t="shared" si="31"/>
        <v>0</v>
      </c>
      <c r="M185" s="17">
        <f t="shared" si="32"/>
        <v>0</v>
      </c>
      <c r="N185" s="17">
        <f t="shared" si="33"/>
        <v>0</v>
      </c>
      <c r="O185" s="18">
        <v>8.3128302012794027E-4</v>
      </c>
    </row>
    <row r="186" spans="1:15" ht="60" customHeight="1" x14ac:dyDescent="0.2">
      <c r="A186" s="14" t="s">
        <v>515</v>
      </c>
      <c r="B186" s="15" t="s">
        <v>484</v>
      </c>
      <c r="C186" s="14" t="s">
        <v>55</v>
      </c>
      <c r="D186" s="14" t="s">
        <v>485</v>
      </c>
      <c r="E186" s="15" t="s">
        <v>182</v>
      </c>
      <c r="F186" s="16">
        <v>2</v>
      </c>
      <c r="G186" s="17">
        <v>786.39</v>
      </c>
      <c r="H186" s="17">
        <v>1572.78</v>
      </c>
      <c r="I186" s="17">
        <f>'[1]BM 02'!K186</f>
        <v>0</v>
      </c>
      <c r="J186" s="17">
        <f>'[1]Memória 03'!E173</f>
        <v>0</v>
      </c>
      <c r="K186" s="17">
        <f t="shared" si="30"/>
        <v>0</v>
      </c>
      <c r="L186" s="17">
        <f t="shared" si="31"/>
        <v>0</v>
      </c>
      <c r="M186" s="17">
        <f t="shared" si="32"/>
        <v>0</v>
      </c>
      <c r="N186" s="17">
        <f t="shared" si="33"/>
        <v>0</v>
      </c>
      <c r="O186" s="18">
        <v>1.8602827341626072E-3</v>
      </c>
    </row>
    <row r="187" spans="1:15" ht="36" customHeight="1" x14ac:dyDescent="0.2">
      <c r="A187" s="14" t="s">
        <v>516</v>
      </c>
      <c r="B187" s="15" t="s">
        <v>487</v>
      </c>
      <c r="C187" s="14" t="s">
        <v>55</v>
      </c>
      <c r="D187" s="14" t="s">
        <v>488</v>
      </c>
      <c r="E187" s="15" t="s">
        <v>182</v>
      </c>
      <c r="F187" s="16">
        <v>2</v>
      </c>
      <c r="G187" s="17">
        <v>74.459999999999994</v>
      </c>
      <c r="H187" s="17">
        <v>148.91999999999999</v>
      </c>
      <c r="I187" s="17">
        <f>'[1]BM 02'!K187</f>
        <v>0</v>
      </c>
      <c r="J187" s="17">
        <f>'[1]Memória 03'!E174</f>
        <v>0</v>
      </c>
      <c r="K187" s="17">
        <f t="shared" si="30"/>
        <v>0</v>
      </c>
      <c r="L187" s="17">
        <f t="shared" si="31"/>
        <v>0</v>
      </c>
      <c r="M187" s="17">
        <f t="shared" si="32"/>
        <v>0</v>
      </c>
      <c r="N187" s="17">
        <f t="shared" si="33"/>
        <v>0</v>
      </c>
      <c r="O187" s="18">
        <v>1.761424387209244E-4</v>
      </c>
    </row>
    <row r="188" spans="1:15" ht="36" customHeight="1" x14ac:dyDescent="0.2">
      <c r="A188" s="14" t="s">
        <v>517</v>
      </c>
      <c r="B188" s="15" t="s">
        <v>518</v>
      </c>
      <c r="C188" s="14" t="s">
        <v>55</v>
      </c>
      <c r="D188" s="14" t="s">
        <v>519</v>
      </c>
      <c r="E188" s="15" t="s">
        <v>182</v>
      </c>
      <c r="F188" s="16">
        <v>5</v>
      </c>
      <c r="G188" s="17">
        <v>127.57</v>
      </c>
      <c r="H188" s="17">
        <v>637.85</v>
      </c>
      <c r="I188" s="17">
        <f>'[1]BM 02'!K188</f>
        <v>0</v>
      </c>
      <c r="J188" s="17">
        <f>'[1]Memória 03'!E175</f>
        <v>0</v>
      </c>
      <c r="K188" s="17">
        <f t="shared" si="30"/>
        <v>0</v>
      </c>
      <c r="L188" s="17">
        <f t="shared" si="31"/>
        <v>0</v>
      </c>
      <c r="M188" s="17">
        <f t="shared" si="32"/>
        <v>0</v>
      </c>
      <c r="N188" s="17">
        <f t="shared" si="33"/>
        <v>0</v>
      </c>
      <c r="O188" s="18">
        <v>7.5444839201008337E-4</v>
      </c>
    </row>
    <row r="189" spans="1:15" ht="24" customHeight="1" x14ac:dyDescent="0.2">
      <c r="A189" s="14" t="s">
        <v>520</v>
      </c>
      <c r="B189" s="15" t="s">
        <v>490</v>
      </c>
      <c r="C189" s="14" t="s">
        <v>55</v>
      </c>
      <c r="D189" s="14" t="s">
        <v>491</v>
      </c>
      <c r="E189" s="15" t="s">
        <v>182</v>
      </c>
      <c r="F189" s="16">
        <v>2</v>
      </c>
      <c r="G189" s="17">
        <v>29.9</v>
      </c>
      <c r="H189" s="17">
        <v>59.8</v>
      </c>
      <c r="I189" s="17">
        <f>'[1]BM 02'!K189</f>
        <v>0</v>
      </c>
      <c r="J189" s="17">
        <f>'[1]Memória 03'!E176</f>
        <v>0</v>
      </c>
      <c r="K189" s="17">
        <f t="shared" si="30"/>
        <v>0</v>
      </c>
      <c r="L189" s="17">
        <f t="shared" si="31"/>
        <v>0</v>
      </c>
      <c r="M189" s="17">
        <f t="shared" si="32"/>
        <v>0</v>
      </c>
      <c r="N189" s="17">
        <f t="shared" si="33"/>
        <v>0</v>
      </c>
      <c r="O189" s="18">
        <v>7.0731384874504958E-5</v>
      </c>
    </row>
    <row r="190" spans="1:15" ht="24" customHeight="1" x14ac:dyDescent="0.2">
      <c r="A190" s="14" t="s">
        <v>521</v>
      </c>
      <c r="B190" s="15" t="s">
        <v>507</v>
      </c>
      <c r="C190" s="14" t="s">
        <v>55</v>
      </c>
      <c r="D190" s="14" t="s">
        <v>508</v>
      </c>
      <c r="E190" s="15" t="s">
        <v>182</v>
      </c>
      <c r="F190" s="16">
        <v>4</v>
      </c>
      <c r="G190" s="17">
        <v>106.97</v>
      </c>
      <c r="H190" s="17">
        <v>427.88</v>
      </c>
      <c r="I190" s="17">
        <f>'[1]BM 02'!K190</f>
        <v>0</v>
      </c>
      <c r="J190" s="17">
        <f>'[1]Memória 03'!E177</f>
        <v>0</v>
      </c>
      <c r="K190" s="17">
        <f t="shared" si="30"/>
        <v>0</v>
      </c>
      <c r="L190" s="17">
        <f t="shared" si="31"/>
        <v>0</v>
      </c>
      <c r="M190" s="17">
        <f t="shared" si="32"/>
        <v>0</v>
      </c>
      <c r="N190" s="17">
        <f t="shared" si="33"/>
        <v>0</v>
      </c>
      <c r="O190" s="18">
        <v>5.0609606956694285E-4</v>
      </c>
    </row>
    <row r="191" spans="1:15" ht="36" customHeight="1" x14ac:dyDescent="0.2">
      <c r="A191" s="14" t="s">
        <v>522</v>
      </c>
      <c r="B191" s="15" t="s">
        <v>478</v>
      </c>
      <c r="C191" s="14" t="s">
        <v>55</v>
      </c>
      <c r="D191" s="14" t="s">
        <v>479</v>
      </c>
      <c r="E191" s="15" t="s">
        <v>182</v>
      </c>
      <c r="F191" s="16">
        <v>2</v>
      </c>
      <c r="G191" s="17">
        <v>750.89</v>
      </c>
      <c r="H191" s="17">
        <v>1501.78</v>
      </c>
      <c r="I191" s="17">
        <f>'[1]BM 02'!K191</f>
        <v>0</v>
      </c>
      <c r="J191" s="17">
        <f>'[1]Memória 03'!E178</f>
        <v>0</v>
      </c>
      <c r="K191" s="17">
        <f t="shared" si="30"/>
        <v>0</v>
      </c>
      <c r="L191" s="17">
        <f t="shared" si="31"/>
        <v>0</v>
      </c>
      <c r="M191" s="17">
        <f t="shared" si="32"/>
        <v>0</v>
      </c>
      <c r="N191" s="17">
        <f t="shared" si="33"/>
        <v>0</v>
      </c>
      <c r="O191" s="18">
        <v>1.7763039996126096E-3</v>
      </c>
    </row>
    <row r="192" spans="1:15" ht="36" customHeight="1" x14ac:dyDescent="0.2">
      <c r="A192" s="14" t="s">
        <v>523</v>
      </c>
      <c r="B192" s="15" t="s">
        <v>502</v>
      </c>
      <c r="C192" s="14" t="s">
        <v>55</v>
      </c>
      <c r="D192" s="14" t="s">
        <v>503</v>
      </c>
      <c r="E192" s="15" t="s">
        <v>182</v>
      </c>
      <c r="F192" s="16">
        <v>3</v>
      </c>
      <c r="G192" s="17">
        <v>141.51</v>
      </c>
      <c r="H192" s="17">
        <v>424.53</v>
      </c>
      <c r="I192" s="17">
        <f>'[1]BM 02'!K192</f>
        <v>0</v>
      </c>
      <c r="J192" s="17">
        <f>'[1]Memória 03'!E179</f>
        <v>0</v>
      </c>
      <c r="K192" s="17">
        <f t="shared" si="30"/>
        <v>0</v>
      </c>
      <c r="L192" s="17">
        <f t="shared" si="31"/>
        <v>0</v>
      </c>
      <c r="M192" s="17">
        <f t="shared" si="32"/>
        <v>0</v>
      </c>
      <c r="N192" s="17">
        <f t="shared" si="33"/>
        <v>0</v>
      </c>
      <c r="O192" s="18">
        <v>5.0213369265507673E-4</v>
      </c>
    </row>
    <row r="193" spans="1:15" ht="25.5" x14ac:dyDescent="0.2">
      <c r="A193" s="14" t="s">
        <v>524</v>
      </c>
      <c r="B193" s="15" t="s">
        <v>493</v>
      </c>
      <c r="C193" s="14" t="s">
        <v>55</v>
      </c>
      <c r="D193" s="14" t="s">
        <v>494</v>
      </c>
      <c r="E193" s="15" t="s">
        <v>182</v>
      </c>
      <c r="F193" s="16">
        <v>6</v>
      </c>
      <c r="G193" s="17">
        <v>346.55</v>
      </c>
      <c r="H193" s="17">
        <v>2079.3000000000002</v>
      </c>
      <c r="I193" s="17">
        <f>'[1]BM 02'!K193</f>
        <v>0</v>
      </c>
      <c r="J193" s="17">
        <f>'[1]Memória 03'!E180</f>
        <v>0</v>
      </c>
      <c r="K193" s="17">
        <f t="shared" si="30"/>
        <v>0</v>
      </c>
      <c r="L193" s="17">
        <f t="shared" si="31"/>
        <v>0</v>
      </c>
      <c r="M193" s="17">
        <f t="shared" si="32"/>
        <v>0</v>
      </c>
      <c r="N193" s="17">
        <f t="shared" si="33"/>
        <v>0</v>
      </c>
      <c r="O193" s="18">
        <v>2.4593941232367586E-3</v>
      </c>
    </row>
    <row r="194" spans="1:15" ht="24" customHeight="1" x14ac:dyDescent="0.2">
      <c r="A194" s="9" t="s">
        <v>525</v>
      </c>
      <c r="B194" s="10"/>
      <c r="C194" s="9"/>
      <c r="D194" s="9" t="s">
        <v>526</v>
      </c>
      <c r="E194" s="9"/>
      <c r="F194" s="11"/>
      <c r="G194" s="9"/>
      <c r="H194" s="12">
        <v>12216.75</v>
      </c>
      <c r="I194" s="17">
        <f>'[1]BM 02'!K194</f>
        <v>0</v>
      </c>
      <c r="J194" s="17">
        <f>'[1]Memória 03'!E181</f>
        <v>0</v>
      </c>
      <c r="K194" s="17"/>
      <c r="L194" s="20">
        <f>SUM(L195:L199)</f>
        <v>0</v>
      </c>
      <c r="M194" s="20">
        <f t="shared" ref="M194:N194" si="39">SUM(M195:M199)</f>
        <v>0</v>
      </c>
      <c r="N194" s="20">
        <f t="shared" si="39"/>
        <v>0</v>
      </c>
      <c r="O194" s="13">
        <v>1.4449960638220877E-2</v>
      </c>
    </row>
    <row r="195" spans="1:15" ht="24" customHeight="1" x14ac:dyDescent="0.2">
      <c r="A195" s="14" t="s">
        <v>527</v>
      </c>
      <c r="B195" s="15" t="s">
        <v>528</v>
      </c>
      <c r="C195" s="14" t="s">
        <v>50</v>
      </c>
      <c r="D195" s="14" t="s">
        <v>529</v>
      </c>
      <c r="E195" s="15" t="s">
        <v>52</v>
      </c>
      <c r="F195" s="16">
        <v>14.05</v>
      </c>
      <c r="G195" s="17">
        <v>394.18</v>
      </c>
      <c r="H195" s="17">
        <v>5538.22</v>
      </c>
      <c r="I195" s="17">
        <f>'[1]BM 02'!K195</f>
        <v>0</v>
      </c>
      <c r="J195" s="17">
        <f>'[1]Memória 03'!E182</f>
        <v>0</v>
      </c>
      <c r="K195" s="17">
        <f t="shared" si="30"/>
        <v>0</v>
      </c>
      <c r="L195" s="17">
        <f t="shared" si="31"/>
        <v>0</v>
      </c>
      <c r="M195" s="17">
        <f t="shared" si="32"/>
        <v>0</v>
      </c>
      <c r="N195" s="17">
        <f t="shared" si="33"/>
        <v>0</v>
      </c>
      <c r="O195" s="18">
        <v>6.5506015106970043E-3</v>
      </c>
    </row>
    <row r="196" spans="1:15" ht="48" customHeight="1" x14ac:dyDescent="0.2">
      <c r="A196" s="14" t="s">
        <v>530</v>
      </c>
      <c r="B196" s="15" t="s">
        <v>531</v>
      </c>
      <c r="C196" s="14" t="s">
        <v>55</v>
      </c>
      <c r="D196" s="14" t="s">
        <v>532</v>
      </c>
      <c r="E196" s="15" t="s">
        <v>182</v>
      </c>
      <c r="F196" s="16">
        <v>3</v>
      </c>
      <c r="G196" s="17">
        <v>881.09</v>
      </c>
      <c r="H196" s="17">
        <v>2643.27</v>
      </c>
      <c r="I196" s="17">
        <f>'[1]BM 02'!K196</f>
        <v>0</v>
      </c>
      <c r="J196" s="17">
        <f>'[1]Memória 03'!E183</f>
        <v>0</v>
      </c>
      <c r="K196" s="17">
        <f t="shared" si="30"/>
        <v>0</v>
      </c>
      <c r="L196" s="17">
        <f t="shared" si="31"/>
        <v>0</v>
      </c>
      <c r="M196" s="17">
        <f t="shared" si="32"/>
        <v>0</v>
      </c>
      <c r="N196" s="17">
        <f t="shared" si="33"/>
        <v>0</v>
      </c>
      <c r="O196" s="18">
        <v>3.1264573193517178E-3</v>
      </c>
    </row>
    <row r="197" spans="1:15" ht="48" customHeight="1" x14ac:dyDescent="0.2">
      <c r="A197" s="14" t="s">
        <v>533</v>
      </c>
      <c r="B197" s="15" t="s">
        <v>531</v>
      </c>
      <c r="C197" s="14" t="s">
        <v>55</v>
      </c>
      <c r="D197" s="14" t="s">
        <v>532</v>
      </c>
      <c r="E197" s="15" t="s">
        <v>182</v>
      </c>
      <c r="F197" s="16">
        <v>4</v>
      </c>
      <c r="G197" s="17">
        <v>881.09</v>
      </c>
      <c r="H197" s="17">
        <v>3524.36</v>
      </c>
      <c r="I197" s="17">
        <f>'[1]BM 02'!K197</f>
        <v>0</v>
      </c>
      <c r="J197" s="17">
        <f>'[1]Memória 03'!E184</f>
        <v>0</v>
      </c>
      <c r="K197" s="17">
        <f t="shared" si="30"/>
        <v>0</v>
      </c>
      <c r="L197" s="17">
        <f t="shared" si="31"/>
        <v>0</v>
      </c>
      <c r="M197" s="17">
        <f t="shared" si="32"/>
        <v>0</v>
      </c>
      <c r="N197" s="17">
        <f t="shared" si="33"/>
        <v>0</v>
      </c>
      <c r="O197" s="18">
        <v>4.1686097591356235E-3</v>
      </c>
    </row>
    <row r="198" spans="1:15" ht="24" customHeight="1" x14ac:dyDescent="0.2">
      <c r="A198" s="14" t="s">
        <v>534</v>
      </c>
      <c r="B198" s="15" t="s">
        <v>535</v>
      </c>
      <c r="C198" s="14" t="s">
        <v>55</v>
      </c>
      <c r="D198" s="14" t="s">
        <v>536</v>
      </c>
      <c r="E198" s="15" t="s">
        <v>182</v>
      </c>
      <c r="F198" s="16">
        <v>3</v>
      </c>
      <c r="G198" s="17">
        <v>54.14</v>
      </c>
      <c r="H198" s="17">
        <v>162.41999999999999</v>
      </c>
      <c r="I198" s="17">
        <f>'[1]BM 02'!K198</f>
        <v>0</v>
      </c>
      <c r="J198" s="17">
        <f>'[1]Memória 03'!E185</f>
        <v>0</v>
      </c>
      <c r="K198" s="17">
        <f t="shared" si="30"/>
        <v>0</v>
      </c>
      <c r="L198" s="17">
        <f t="shared" si="31"/>
        <v>0</v>
      </c>
      <c r="M198" s="17">
        <f t="shared" si="32"/>
        <v>0</v>
      </c>
      <c r="N198" s="17">
        <f t="shared" si="33"/>
        <v>0</v>
      </c>
      <c r="O198" s="18">
        <v>1.9211022627620562E-4</v>
      </c>
    </row>
    <row r="199" spans="1:15" ht="36" customHeight="1" x14ac:dyDescent="0.2">
      <c r="A199" s="14" t="s">
        <v>537</v>
      </c>
      <c r="B199" s="15" t="s">
        <v>538</v>
      </c>
      <c r="C199" s="14" t="s">
        <v>55</v>
      </c>
      <c r="D199" s="14" t="s">
        <v>539</v>
      </c>
      <c r="E199" s="15" t="s">
        <v>182</v>
      </c>
      <c r="F199" s="16">
        <v>4</v>
      </c>
      <c r="G199" s="17">
        <v>87.12</v>
      </c>
      <c r="H199" s="17">
        <v>348.48</v>
      </c>
      <c r="I199" s="17">
        <f>'[1]BM 02'!K199</f>
        <v>0</v>
      </c>
      <c r="J199" s="17">
        <f>'[1]Memória 03'!E186</f>
        <v>0</v>
      </c>
      <c r="K199" s="17">
        <f t="shared" si="30"/>
        <v>0</v>
      </c>
      <c r="L199" s="17">
        <f t="shared" si="31"/>
        <v>0</v>
      </c>
      <c r="M199" s="17">
        <f t="shared" si="32"/>
        <v>0</v>
      </c>
      <c r="N199" s="17">
        <f t="shared" si="33"/>
        <v>0</v>
      </c>
      <c r="O199" s="18">
        <v>4.1218182276032587E-4</v>
      </c>
    </row>
    <row r="200" spans="1:15" x14ac:dyDescent="0.2">
      <c r="A200" s="87" t="s">
        <v>540</v>
      </c>
      <c r="B200" s="87"/>
      <c r="C200" s="87"/>
      <c r="D200" s="87"/>
      <c r="E200" s="87"/>
      <c r="F200" s="87"/>
      <c r="G200" s="87"/>
      <c r="H200" s="22">
        <f>H194+H168+H160+H148+H111+H104+H100+H89+H79+H76+H71+H63+H56+H38+H26+H23+H18</f>
        <v>845452.13000000012</v>
      </c>
      <c r="I200" s="21"/>
      <c r="J200" s="21"/>
      <c r="K200" s="21"/>
      <c r="L200" s="22">
        <f>L194+L168+L160+L148+L111+L104+L100+L89+L79+L76+L71+L63+L56+L38+L26+L23+L18</f>
        <v>244937.36</v>
      </c>
      <c r="M200" s="22">
        <f t="shared" ref="M200:N200" si="40">M194+M168+M160+M148+M111+M104+M100+M89+M79+M76+M71+M63+M56+M38+M26+M23+M18</f>
        <v>151544.23000000001</v>
      </c>
      <c r="N200" s="22">
        <f t="shared" si="40"/>
        <v>396481.58999999997</v>
      </c>
      <c r="O200" s="21"/>
    </row>
    <row r="201" spans="1:15" ht="60" customHeight="1" x14ac:dyDescent="0.2">
      <c r="A201" s="23"/>
      <c r="B201" s="23"/>
      <c r="C201" s="23"/>
      <c r="D201" s="23"/>
      <c r="E201" s="23"/>
      <c r="F201" s="23"/>
      <c r="G201" s="23"/>
      <c r="H201" s="23"/>
      <c r="I201" s="23"/>
      <c r="J201" s="23"/>
      <c r="K201" s="23"/>
      <c r="L201" s="23"/>
      <c r="M201" s="23"/>
      <c r="N201" s="23"/>
      <c r="O201" s="23"/>
    </row>
    <row r="202" spans="1:15" ht="70.150000000000006" customHeight="1" x14ac:dyDescent="0.2">
      <c r="A202" s="88"/>
      <c r="B202" s="88"/>
      <c r="C202" s="88"/>
      <c r="D202" s="88"/>
      <c r="E202" s="88"/>
      <c r="F202" s="88"/>
      <c r="G202" s="88"/>
      <c r="H202" s="88"/>
      <c r="I202" s="88"/>
      <c r="J202" s="88"/>
      <c r="K202" s="88"/>
      <c r="L202" s="88"/>
      <c r="M202" s="88"/>
      <c r="N202" s="88"/>
      <c r="O202" s="88"/>
    </row>
  </sheetData>
  <mergeCells count="45">
    <mergeCell ref="A200:G200"/>
    <mergeCell ref="A202:O202"/>
    <mergeCell ref="A15:O15"/>
    <mergeCell ref="A16:A17"/>
    <mergeCell ref="B16:B17"/>
    <mergeCell ref="C16:C17"/>
    <mergeCell ref="D16:D17"/>
    <mergeCell ref="E16:E17"/>
    <mergeCell ref="F16:H16"/>
    <mergeCell ref="I16:K16"/>
    <mergeCell ref="L16:N16"/>
    <mergeCell ref="N14:O14"/>
    <mergeCell ref="A10:D10"/>
    <mergeCell ref="E10:L10"/>
    <mergeCell ref="M10:O10"/>
    <mergeCell ref="A11:O11"/>
    <mergeCell ref="A12:O12"/>
    <mergeCell ref="E13:H13"/>
    <mergeCell ref="K13:M13"/>
    <mergeCell ref="N13:O13"/>
    <mergeCell ref="A14:B14"/>
    <mergeCell ref="C14:D14"/>
    <mergeCell ref="E14:H14"/>
    <mergeCell ref="I14:J14"/>
    <mergeCell ref="K14:M14"/>
    <mergeCell ref="A8:C8"/>
    <mergeCell ref="E8:K8"/>
    <mergeCell ref="M8:O8"/>
    <mergeCell ref="A9:D9"/>
    <mergeCell ref="E9:L9"/>
    <mergeCell ref="M9:O9"/>
    <mergeCell ref="A6:C6"/>
    <mergeCell ref="E6:G6"/>
    <mergeCell ref="H6:K6"/>
    <mergeCell ref="M6:O6"/>
    <mergeCell ref="A7:C7"/>
    <mergeCell ref="E7:K7"/>
    <mergeCell ref="M7:O7"/>
    <mergeCell ref="A2:O2"/>
    <mergeCell ref="A3:O3"/>
    <mergeCell ref="A4:O4"/>
    <mergeCell ref="A5:C5"/>
    <mergeCell ref="E5:G5"/>
    <mergeCell ref="H5:K5"/>
    <mergeCell ref="M5:O5"/>
  </mergeCells>
  <pageMargins left="0.23622047244094491" right="0.23622047244094491" top="0.74803149606299213" bottom="0.74803149606299213" header="0.31496062992125984" footer="0.31496062992125984"/>
  <pageSetup paperSize="9" scale="65" fitToHeight="0" orientation="landscape" r:id="rId1"/>
  <headerFooter scaleWithDoc="0">
    <oddFooter>&amp;R&amp;G</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EA6F3-7526-476A-A97E-5EF6483A61E5}">
  <sheetPr>
    <pageSetUpPr fitToPage="1"/>
  </sheetPr>
  <dimension ref="A1:L189"/>
  <sheetViews>
    <sheetView view="pageBreakPreview" topLeftCell="A26" zoomScale="80" zoomScaleNormal="80" zoomScaleSheetLayoutView="80" workbookViewId="0">
      <selection activeCell="D33" sqref="D33"/>
    </sheetView>
  </sheetViews>
  <sheetFormatPr defaultColWidth="10" defaultRowHeight="14.25" x14ac:dyDescent="0.2"/>
  <cols>
    <col min="1" max="1" width="6.5703125" style="1" customWidth="1"/>
    <col min="2" max="2" width="68.5703125" style="1" bestFit="1" customWidth="1"/>
    <col min="3" max="3" width="5.140625" style="1" bestFit="1" customWidth="1"/>
    <col min="4" max="4" width="89.7109375" style="1" customWidth="1"/>
    <col min="5" max="16384" width="10" style="1"/>
  </cols>
  <sheetData>
    <row r="1" spans="1:12" x14ac:dyDescent="0.2">
      <c r="A1" s="91" t="s">
        <v>571</v>
      </c>
      <c r="B1" s="91"/>
      <c r="C1" s="91"/>
      <c r="D1" s="91"/>
    </row>
    <row r="2" spans="1:12" x14ac:dyDescent="0.2">
      <c r="A2" s="91"/>
      <c r="B2" s="91"/>
      <c r="C2" s="91"/>
      <c r="D2" s="91"/>
    </row>
    <row r="3" spans="1:12" ht="14.25" customHeight="1" x14ac:dyDescent="0.2">
      <c r="A3" s="90" t="s">
        <v>30</v>
      </c>
      <c r="B3" s="90" t="s">
        <v>33</v>
      </c>
      <c r="C3" s="90" t="s">
        <v>34</v>
      </c>
      <c r="D3" s="90" t="s">
        <v>542</v>
      </c>
      <c r="E3" s="26"/>
      <c r="F3" s="26"/>
      <c r="G3" s="26"/>
      <c r="H3" s="26"/>
      <c r="I3" s="26"/>
      <c r="J3" s="26"/>
      <c r="K3" s="26"/>
      <c r="L3" s="26"/>
    </row>
    <row r="4" spans="1:12" x14ac:dyDescent="0.2">
      <c r="A4" s="90"/>
      <c r="B4" s="90"/>
      <c r="C4" s="90"/>
      <c r="D4" s="90"/>
      <c r="E4" s="26"/>
      <c r="F4" s="26"/>
      <c r="G4" s="26"/>
      <c r="H4" s="26"/>
      <c r="I4" s="26"/>
      <c r="J4" s="26"/>
      <c r="K4" s="26"/>
      <c r="L4" s="26"/>
    </row>
    <row r="5" spans="1:12" ht="24" customHeight="1" x14ac:dyDescent="0.2">
      <c r="A5" s="9" t="s">
        <v>46</v>
      </c>
      <c r="B5" s="9" t="s">
        <v>47</v>
      </c>
      <c r="C5" s="9"/>
      <c r="D5" s="27"/>
    </row>
    <row r="6" spans="1:12" ht="24" customHeight="1" x14ac:dyDescent="0.2">
      <c r="A6" s="14" t="s">
        <v>48</v>
      </c>
      <c r="B6" s="14" t="s">
        <v>51</v>
      </c>
      <c r="C6" s="15" t="s">
        <v>52</v>
      </c>
      <c r="D6" s="27"/>
    </row>
    <row r="7" spans="1:12" ht="36" customHeight="1" x14ac:dyDescent="0.2">
      <c r="A7" s="14" t="s">
        <v>53</v>
      </c>
      <c r="B7" s="14" t="s">
        <v>56</v>
      </c>
      <c r="C7" s="15" t="s">
        <v>52</v>
      </c>
      <c r="D7" s="27"/>
    </row>
    <row r="8" spans="1:12" ht="38.25" x14ac:dyDescent="0.2">
      <c r="A8" s="14" t="s">
        <v>57</v>
      </c>
      <c r="B8" s="14" t="s">
        <v>59</v>
      </c>
      <c r="C8" s="15" t="s">
        <v>60</v>
      </c>
      <c r="D8" s="27"/>
    </row>
    <row r="9" spans="1:12" ht="25.5" x14ac:dyDescent="0.2">
      <c r="A9" s="14" t="s">
        <v>61</v>
      </c>
      <c r="B9" s="14" t="s">
        <v>63</v>
      </c>
      <c r="C9" s="15" t="s">
        <v>64</v>
      </c>
      <c r="D9" s="27"/>
      <c r="F9" s="1">
        <f>11.9*17.76+13*14.17+3.7*6.6</f>
        <v>419.97400000000005</v>
      </c>
      <c r="G9" s="1">
        <f>419.98*0.53</f>
        <v>222.58940000000001</v>
      </c>
    </row>
    <row r="10" spans="1:12" ht="24" customHeight="1" x14ac:dyDescent="0.2">
      <c r="A10" s="9" t="s">
        <v>65</v>
      </c>
      <c r="B10" s="9" t="s">
        <v>66</v>
      </c>
      <c r="C10" s="9"/>
      <c r="D10" s="27"/>
    </row>
    <row r="11" spans="1:12" ht="24" customHeight="1" x14ac:dyDescent="0.2">
      <c r="A11" s="14" t="s">
        <v>67</v>
      </c>
      <c r="B11" s="14" t="s">
        <v>69</v>
      </c>
      <c r="C11" s="15" t="s">
        <v>64</v>
      </c>
      <c r="D11" s="27"/>
    </row>
    <row r="12" spans="1:12" ht="24" customHeight="1" x14ac:dyDescent="0.2">
      <c r="A12" s="14" t="s">
        <v>70</v>
      </c>
      <c r="B12" s="14" t="s">
        <v>72</v>
      </c>
      <c r="C12" s="15" t="s">
        <v>64</v>
      </c>
      <c r="D12" s="27"/>
      <c r="F12" s="1">
        <f>52.16/60</f>
        <v>0.86933333333333329</v>
      </c>
    </row>
    <row r="13" spans="1:12" ht="24" customHeight="1" x14ac:dyDescent="0.2">
      <c r="A13" s="9" t="s">
        <v>73</v>
      </c>
      <c r="B13" s="9" t="s">
        <v>74</v>
      </c>
      <c r="C13" s="9"/>
      <c r="D13" s="27"/>
    </row>
    <row r="14" spans="1:12" ht="24" customHeight="1" x14ac:dyDescent="0.2">
      <c r="A14" s="9" t="s">
        <v>75</v>
      </c>
      <c r="B14" s="9" t="s">
        <v>76</v>
      </c>
      <c r="C14" s="9"/>
      <c r="D14" s="27"/>
    </row>
    <row r="15" spans="1:12" ht="24" customHeight="1" x14ac:dyDescent="0.2">
      <c r="A15" s="14" t="s">
        <v>77</v>
      </c>
      <c r="B15" s="14" t="s">
        <v>79</v>
      </c>
      <c r="C15" s="15" t="s">
        <v>64</v>
      </c>
      <c r="D15" s="27"/>
    </row>
    <row r="16" spans="1:12" ht="36" customHeight="1" x14ac:dyDescent="0.2">
      <c r="A16" s="14" t="s">
        <v>80</v>
      </c>
      <c r="B16" s="14" t="s">
        <v>82</v>
      </c>
      <c r="C16" s="15" t="s">
        <v>52</v>
      </c>
      <c r="D16" s="27"/>
    </row>
    <row r="17" spans="1:5" ht="24" customHeight="1" x14ac:dyDescent="0.2">
      <c r="A17" s="14" t="s">
        <v>83</v>
      </c>
      <c r="B17" s="14" t="s">
        <v>85</v>
      </c>
      <c r="C17" s="15" t="s">
        <v>86</v>
      </c>
      <c r="D17" s="27"/>
    </row>
    <row r="18" spans="1:5" ht="24" customHeight="1" x14ac:dyDescent="0.2">
      <c r="A18" s="14" t="s">
        <v>87</v>
      </c>
      <c r="B18" s="14" t="s">
        <v>89</v>
      </c>
      <c r="C18" s="15" t="s">
        <v>86</v>
      </c>
      <c r="D18" s="27"/>
    </row>
    <row r="19" spans="1:5" ht="36" customHeight="1" x14ac:dyDescent="0.2">
      <c r="A19" s="14" t="s">
        <v>90</v>
      </c>
      <c r="B19" s="14" t="s">
        <v>92</v>
      </c>
      <c r="C19" s="15" t="s">
        <v>52</v>
      </c>
      <c r="D19" s="27"/>
    </row>
    <row r="20" spans="1:5" ht="24" customHeight="1" x14ac:dyDescent="0.2">
      <c r="A20" s="14" t="s">
        <v>93</v>
      </c>
      <c r="B20" s="14" t="s">
        <v>95</v>
      </c>
      <c r="C20" s="15" t="s">
        <v>86</v>
      </c>
      <c r="D20" s="27"/>
    </row>
    <row r="21" spans="1:5" ht="24" customHeight="1" x14ac:dyDescent="0.2">
      <c r="A21" s="14" t="s">
        <v>96</v>
      </c>
      <c r="B21" s="14" t="s">
        <v>98</v>
      </c>
      <c r="C21" s="15" t="s">
        <v>86</v>
      </c>
      <c r="D21" s="27"/>
    </row>
    <row r="22" spans="1:5" ht="24" customHeight="1" x14ac:dyDescent="0.2">
      <c r="A22" s="14" t="s">
        <v>99</v>
      </c>
      <c r="B22" s="14" t="s">
        <v>101</v>
      </c>
      <c r="C22" s="15" t="s">
        <v>86</v>
      </c>
      <c r="D22" s="27"/>
    </row>
    <row r="23" spans="1:5" ht="24" customHeight="1" x14ac:dyDescent="0.2">
      <c r="A23" s="14" t="s">
        <v>102</v>
      </c>
      <c r="B23" s="14" t="s">
        <v>104</v>
      </c>
      <c r="C23" s="15" t="s">
        <v>64</v>
      </c>
      <c r="D23" s="27"/>
    </row>
    <row r="24" spans="1:5" ht="36" customHeight="1" x14ac:dyDescent="0.2">
      <c r="A24" s="14" t="s">
        <v>105</v>
      </c>
      <c r="B24" s="14" t="s">
        <v>107</v>
      </c>
      <c r="C24" s="15" t="s">
        <v>64</v>
      </c>
      <c r="D24" s="27"/>
    </row>
    <row r="25" spans="1:5" ht="24" customHeight="1" x14ac:dyDescent="0.2">
      <c r="A25" s="9" t="s">
        <v>108</v>
      </c>
      <c r="B25" s="9" t="s">
        <v>109</v>
      </c>
      <c r="C25" s="9"/>
      <c r="D25" s="27"/>
    </row>
    <row r="26" spans="1:5" ht="24" customHeight="1" x14ac:dyDescent="0.2">
      <c r="A26" s="9" t="s">
        <v>110</v>
      </c>
      <c r="B26" s="9" t="s">
        <v>111</v>
      </c>
      <c r="C26" s="9"/>
      <c r="D26" s="27"/>
    </row>
    <row r="27" spans="1:5" ht="36" customHeight="1" x14ac:dyDescent="0.2">
      <c r="A27" s="14" t="s">
        <v>112</v>
      </c>
      <c r="B27" s="14" t="s">
        <v>114</v>
      </c>
      <c r="C27" s="15" t="s">
        <v>52</v>
      </c>
      <c r="D27" s="27"/>
    </row>
    <row r="28" spans="1:5" ht="48" customHeight="1" x14ac:dyDescent="0.2">
      <c r="A28" s="14" t="s">
        <v>115</v>
      </c>
      <c r="B28" s="14" t="s">
        <v>117</v>
      </c>
      <c r="C28" s="15" t="s">
        <v>52</v>
      </c>
      <c r="D28" s="27" t="s">
        <v>572</v>
      </c>
      <c r="E28" s="1">
        <v>36.14</v>
      </c>
    </row>
    <row r="29" spans="1:5" ht="36" customHeight="1" x14ac:dyDescent="0.2">
      <c r="A29" s="14" t="s">
        <v>118</v>
      </c>
      <c r="B29" s="14" t="s">
        <v>120</v>
      </c>
      <c r="C29" s="15" t="s">
        <v>52</v>
      </c>
      <c r="D29" s="27" t="s">
        <v>573</v>
      </c>
      <c r="E29" s="1">
        <f>54.1</f>
        <v>54.1</v>
      </c>
    </row>
    <row r="30" spans="1:5" ht="48" customHeight="1" x14ac:dyDescent="0.2">
      <c r="A30" s="14" t="s">
        <v>121</v>
      </c>
      <c r="B30" s="14" t="s">
        <v>123</v>
      </c>
      <c r="C30" s="15" t="s">
        <v>86</v>
      </c>
      <c r="D30" s="28" t="s">
        <v>574</v>
      </c>
      <c r="E30" s="1">
        <f>7.4+5.3+40.3</f>
        <v>53</v>
      </c>
    </row>
    <row r="31" spans="1:5" ht="48" customHeight="1" x14ac:dyDescent="0.2">
      <c r="A31" s="14" t="s">
        <v>124</v>
      </c>
      <c r="B31" s="14" t="s">
        <v>126</v>
      </c>
      <c r="C31" s="15" t="s">
        <v>86</v>
      </c>
      <c r="D31" s="27"/>
    </row>
    <row r="32" spans="1:5" ht="36" customHeight="1" x14ac:dyDescent="0.2">
      <c r="A32" s="14" t="s">
        <v>127</v>
      </c>
      <c r="B32" s="14" t="s">
        <v>107</v>
      </c>
      <c r="C32" s="15" t="s">
        <v>64</v>
      </c>
      <c r="D32" s="27" t="s">
        <v>575</v>
      </c>
      <c r="E32" s="1">
        <f>11.19+1.82</f>
        <v>13.01</v>
      </c>
    </row>
    <row r="33" spans="1:11" ht="48" customHeight="1" x14ac:dyDescent="0.2">
      <c r="A33" s="14" t="s">
        <v>128</v>
      </c>
      <c r="B33" s="14" t="s">
        <v>130</v>
      </c>
      <c r="C33" s="15" t="s">
        <v>86</v>
      </c>
      <c r="D33" s="27"/>
    </row>
    <row r="34" spans="1:11" ht="48" customHeight="1" x14ac:dyDescent="0.2">
      <c r="A34" s="14" t="s">
        <v>131</v>
      </c>
      <c r="B34" s="14" t="s">
        <v>133</v>
      </c>
      <c r="C34" s="15" t="s">
        <v>86</v>
      </c>
      <c r="D34" s="27" t="s">
        <v>576</v>
      </c>
      <c r="E34" s="1">
        <v>97.1</v>
      </c>
    </row>
    <row r="35" spans="1:11" ht="48" customHeight="1" x14ac:dyDescent="0.2">
      <c r="A35" s="14" t="s">
        <v>134</v>
      </c>
      <c r="B35" s="14" t="s">
        <v>136</v>
      </c>
      <c r="C35" s="15" t="s">
        <v>86</v>
      </c>
      <c r="D35" s="27"/>
    </row>
    <row r="36" spans="1:11" ht="48" customHeight="1" x14ac:dyDescent="0.2">
      <c r="A36" s="14" t="s">
        <v>137</v>
      </c>
      <c r="B36" s="14" t="s">
        <v>139</v>
      </c>
      <c r="C36" s="15" t="s">
        <v>86</v>
      </c>
      <c r="D36" s="27"/>
    </row>
    <row r="37" spans="1:11" ht="48" customHeight="1" x14ac:dyDescent="0.2">
      <c r="A37" s="14" t="s">
        <v>140</v>
      </c>
      <c r="B37" s="14" t="s">
        <v>142</v>
      </c>
      <c r="C37" s="15" t="s">
        <v>86</v>
      </c>
      <c r="D37" s="27" t="s">
        <v>577</v>
      </c>
      <c r="E37" s="1">
        <f>306.8+179.8</f>
        <v>486.6</v>
      </c>
    </row>
    <row r="38" spans="1:11" ht="48" customHeight="1" x14ac:dyDescent="0.2">
      <c r="A38" s="14" t="s">
        <v>143</v>
      </c>
      <c r="B38" s="14" t="s">
        <v>145</v>
      </c>
      <c r="C38" s="15" t="s">
        <v>86</v>
      </c>
      <c r="D38" s="28" t="s">
        <v>578</v>
      </c>
      <c r="E38" s="1">
        <f>13.6+24.2+41.6+25.1</f>
        <v>104.5</v>
      </c>
    </row>
    <row r="39" spans="1:11" ht="24" customHeight="1" x14ac:dyDescent="0.2">
      <c r="A39" s="14" t="s">
        <v>146</v>
      </c>
      <c r="B39" s="14" t="s">
        <v>104</v>
      </c>
      <c r="C39" s="15" t="s">
        <v>64</v>
      </c>
      <c r="D39" s="27" t="s">
        <v>579</v>
      </c>
      <c r="E39" s="1">
        <v>37.76</v>
      </c>
    </row>
    <row r="40" spans="1:11" ht="57.75" customHeight="1" x14ac:dyDescent="0.2">
      <c r="A40" s="14" t="s">
        <v>147</v>
      </c>
      <c r="B40" s="14" t="s">
        <v>149</v>
      </c>
      <c r="C40" s="15" t="s">
        <v>60</v>
      </c>
      <c r="D40" s="30"/>
      <c r="G40" s="1">
        <f>1.8+1.2+2.2*2+1.3+0.9+3.1+3.95+1.2+1.15+ 2.75+ 2.1+ 1*2+ 1.3+2.2+2+2.8+1.2+1.1+1+1.6+ 1.5+ 1.15+ 1*3+ 2.25+2.55+1.5+ 4*2+ 3.4+2.1+3+ 2.6+1.3+1.2+5.17+2.92+2.8</f>
        <v>83.49</v>
      </c>
    </row>
    <row r="41" spans="1:11" ht="63.75" customHeight="1" x14ac:dyDescent="0.2">
      <c r="A41" s="14" t="s">
        <v>150</v>
      </c>
      <c r="B41" s="14" t="s">
        <v>152</v>
      </c>
      <c r="C41" s="15" t="s">
        <v>60</v>
      </c>
      <c r="D41" s="30"/>
      <c r="F41" s="1">
        <f>0.9*3+3.1+3.95+1.15+1+0.95+1*2+ 1.3+2.2+2+1.1+1.6+1.5+1*3+ 2.25+1.3+4+2.2+2.3+2.1+3+2.6+5.17+2.92+2.8</f>
        <v>58.190000000000005</v>
      </c>
      <c r="G41" s="1">
        <f>G40-E40</f>
        <v>83.49</v>
      </c>
      <c r="H41" s="1">
        <f>G41+F41-E41</f>
        <v>141.68</v>
      </c>
    </row>
    <row r="42" spans="1:11" ht="48" customHeight="1" x14ac:dyDescent="0.2">
      <c r="A42" s="14" t="s">
        <v>153</v>
      </c>
      <c r="B42" s="14" t="s">
        <v>155</v>
      </c>
      <c r="C42" s="15" t="s">
        <v>52</v>
      </c>
      <c r="D42" s="27" t="s">
        <v>580</v>
      </c>
      <c r="E42" s="1">
        <v>395.11</v>
      </c>
    </row>
    <row r="43" spans="1:11" ht="24" customHeight="1" x14ac:dyDescent="0.2">
      <c r="A43" s="9" t="s">
        <v>156</v>
      </c>
      <c r="B43" s="9" t="s">
        <v>157</v>
      </c>
      <c r="C43" s="9"/>
      <c r="D43" s="27"/>
    </row>
    <row r="44" spans="1:11" ht="24" customHeight="1" x14ac:dyDescent="0.2">
      <c r="A44" s="9" t="s">
        <v>158</v>
      </c>
      <c r="B44" s="9" t="s">
        <v>159</v>
      </c>
      <c r="C44" s="9"/>
      <c r="D44" s="27"/>
    </row>
    <row r="45" spans="1:11" ht="36" customHeight="1" x14ac:dyDescent="0.2">
      <c r="A45" s="14" t="s">
        <v>160</v>
      </c>
      <c r="B45" s="14" t="s">
        <v>162</v>
      </c>
      <c r="C45" s="15" t="s">
        <v>52</v>
      </c>
      <c r="D45" s="27"/>
    </row>
    <row r="46" spans="1:11" ht="24" customHeight="1" x14ac:dyDescent="0.2">
      <c r="A46" s="9" t="s">
        <v>163</v>
      </c>
      <c r="B46" s="9" t="s">
        <v>164</v>
      </c>
      <c r="C46" s="9"/>
      <c r="D46" s="27"/>
    </row>
    <row r="47" spans="1:11" ht="51" x14ac:dyDescent="0.2">
      <c r="A47" s="14" t="s">
        <v>165</v>
      </c>
      <c r="B47" s="14" t="s">
        <v>167</v>
      </c>
      <c r="C47" s="15" t="s">
        <v>52</v>
      </c>
      <c r="D47" s="31" t="s">
        <v>581</v>
      </c>
      <c r="E47" s="1">
        <v>181.29</v>
      </c>
      <c r="F47" s="1">
        <f>(1.6+2.67+1.54+2.8+0.35+4.23+3.87+2.2+2.17+ 2.6+ 2.2+1.3+2.24*2+2.97+3.95+4.65+2.52+2.8+2.75+1.5+3.65+2.1+4.5+3.9+ 1.47+ 3.1+ 4.9+2+2.27+2.23+5.1+0.66+2.23+1.96+0.9+1.62+4.62+2.4+ 3.65+ 2.2+ 3.43+2.25+2.55+1.43+1.5+4+2.52+1.46+1.45+4+3.4*2+ 2.5+1.54+1.44+ 3.9+ 2.08+1.5+1.85+3*2+ 2.95+2.85+5.17*2+ 2.92+2.8)*2.85</f>
        <v>520.60950000000003</v>
      </c>
      <c r="G47" s="1">
        <f>2.8*0.8</f>
        <v>2.2399999999999998</v>
      </c>
      <c r="H47" s="1">
        <f>G47+F47</f>
        <v>522.84950000000003</v>
      </c>
      <c r="I47" s="1">
        <f>0.88*2.2+0.9*2.2+ 0.85*0.65+ 0.7*1+ 1*2.2+ 0.67*0.7+ 1*2.2*2+ 0.67*0.7+ 0.68*1+ 2.5*0.68+ 0.62*0.98 + 0.85*0.68+ 0.63*1+ 0.85*2.2+ 0.76*1+ 1.06*2.2+ 0.85*0.7+ 0.95*0.7+ 1.15*2.2+0.7*0.65+ 0.65*0.7+ 1.72*1.7+ 1.87*1.7+ 1.3*1.3+ 0.65*0.7+ 0.9*2.2*2+ 1.26*1.26*2+ 0.88*2.2+ 0.63*0.7+ 0.62*0.7+1.25*1.3+ 1.5*2.2+ 1.22*1.3+ 1.27*1.3+ 0.95*2.26+ 0.87*2.2+ 1.55*0.68+ 1.7*1.3+ 0.9*2.2+ 1.22*1.3+ 1.86*2.2+ 1.1*0.85+ 0.68*0.85+ 0.68*0.7+ 0.85*0.7+ 0.98*2.2+ 1.8*1.7+ 1.86*1.7+ 1.46*2.2+ 1.89*1.65+ 1.85*1.65</f>
        <v>88.248300000000015</v>
      </c>
      <c r="J47" s="1">
        <f>1.45*105</f>
        <v>152.25</v>
      </c>
      <c r="K47" s="1">
        <f>(3.2*2+3.4*2)*2.2</f>
        <v>29.04</v>
      </c>
    </row>
    <row r="48" spans="1:11" ht="36" customHeight="1" x14ac:dyDescent="0.2">
      <c r="A48" s="14" t="s">
        <v>168</v>
      </c>
      <c r="B48" s="14" t="s">
        <v>170</v>
      </c>
      <c r="C48" s="15" t="s">
        <v>52</v>
      </c>
      <c r="D48" s="27"/>
    </row>
    <row r="49" spans="1:4" ht="72" customHeight="1" x14ac:dyDescent="0.2">
      <c r="A49" s="14" t="s">
        <v>171</v>
      </c>
      <c r="B49" s="14" t="s">
        <v>174</v>
      </c>
      <c r="C49" s="15" t="s">
        <v>60</v>
      </c>
      <c r="D49" s="27"/>
    </row>
    <row r="50" spans="1:4" ht="24" customHeight="1" x14ac:dyDescent="0.2">
      <c r="A50" s="9" t="s">
        <v>175</v>
      </c>
      <c r="B50" s="9" t="s">
        <v>176</v>
      </c>
      <c r="C50" s="9"/>
      <c r="D50" s="27"/>
    </row>
    <row r="51" spans="1:4" ht="24" customHeight="1" x14ac:dyDescent="0.2">
      <c r="A51" s="9" t="s">
        <v>177</v>
      </c>
      <c r="B51" s="9" t="s">
        <v>178</v>
      </c>
      <c r="C51" s="9"/>
      <c r="D51" s="27"/>
    </row>
    <row r="52" spans="1:4" ht="60" customHeight="1" x14ac:dyDescent="0.2">
      <c r="A52" s="14" t="s">
        <v>179</v>
      </c>
      <c r="B52" s="14" t="s">
        <v>181</v>
      </c>
      <c r="C52" s="15" t="s">
        <v>182</v>
      </c>
      <c r="D52" s="27"/>
    </row>
    <row r="53" spans="1:4" ht="24" customHeight="1" x14ac:dyDescent="0.2">
      <c r="A53" s="9" t="s">
        <v>183</v>
      </c>
      <c r="B53" s="9" t="s">
        <v>184</v>
      </c>
      <c r="C53" s="9"/>
      <c r="D53" s="27"/>
    </row>
    <row r="54" spans="1:4" ht="36" customHeight="1" x14ac:dyDescent="0.2">
      <c r="A54" s="14" t="s">
        <v>185</v>
      </c>
      <c r="B54" s="14" t="s">
        <v>187</v>
      </c>
      <c r="C54" s="15" t="s">
        <v>52</v>
      </c>
      <c r="D54" s="27"/>
    </row>
    <row r="55" spans="1:4" ht="24" customHeight="1" x14ac:dyDescent="0.2">
      <c r="A55" s="9" t="s">
        <v>188</v>
      </c>
      <c r="B55" s="9" t="s">
        <v>189</v>
      </c>
      <c r="C55" s="9"/>
      <c r="D55" s="27"/>
    </row>
    <row r="56" spans="1:4" ht="48" customHeight="1" x14ac:dyDescent="0.2">
      <c r="A56" s="14" t="s">
        <v>190</v>
      </c>
      <c r="B56" s="14" t="s">
        <v>192</v>
      </c>
      <c r="C56" s="15" t="s">
        <v>52</v>
      </c>
      <c r="D56" s="27"/>
    </row>
    <row r="57" spans="1:4" ht="48" customHeight="1" x14ac:dyDescent="0.2">
      <c r="A57" s="14" t="s">
        <v>193</v>
      </c>
      <c r="B57" s="14" t="s">
        <v>195</v>
      </c>
      <c r="C57" s="15" t="s">
        <v>52</v>
      </c>
      <c r="D57" s="27"/>
    </row>
    <row r="58" spans="1:4" ht="24" customHeight="1" x14ac:dyDescent="0.2">
      <c r="A58" s="9" t="s">
        <v>196</v>
      </c>
      <c r="B58" s="9" t="s">
        <v>197</v>
      </c>
      <c r="C58" s="9"/>
      <c r="D58" s="27"/>
    </row>
    <row r="59" spans="1:4" ht="36" customHeight="1" x14ac:dyDescent="0.2">
      <c r="A59" s="14" t="s">
        <v>198</v>
      </c>
      <c r="B59" s="14" t="s">
        <v>200</v>
      </c>
      <c r="C59" s="15" t="s">
        <v>52</v>
      </c>
      <c r="D59" s="27"/>
    </row>
    <row r="60" spans="1:4" ht="48" customHeight="1" x14ac:dyDescent="0.2">
      <c r="A60" s="14" t="s">
        <v>201</v>
      </c>
      <c r="B60" s="14" t="s">
        <v>203</v>
      </c>
      <c r="C60" s="15" t="s">
        <v>60</v>
      </c>
      <c r="D60" s="27"/>
    </row>
    <row r="61" spans="1:4" ht="36" customHeight="1" x14ac:dyDescent="0.2">
      <c r="A61" s="14" t="s">
        <v>204</v>
      </c>
      <c r="B61" s="14" t="s">
        <v>206</v>
      </c>
      <c r="C61" s="15" t="s">
        <v>60</v>
      </c>
      <c r="D61" s="27"/>
    </row>
    <row r="62" spans="1:4" ht="48" customHeight="1" x14ac:dyDescent="0.2">
      <c r="A62" s="14" t="s">
        <v>207</v>
      </c>
      <c r="B62" s="14" t="s">
        <v>209</v>
      </c>
      <c r="C62" s="15" t="s">
        <v>52</v>
      </c>
      <c r="D62" s="27"/>
    </row>
    <row r="63" spans="1:4" ht="24" customHeight="1" x14ac:dyDescent="0.2">
      <c r="A63" s="9" t="s">
        <v>210</v>
      </c>
      <c r="B63" s="9" t="s">
        <v>211</v>
      </c>
      <c r="C63" s="9"/>
      <c r="D63" s="27"/>
    </row>
    <row r="64" spans="1:4" ht="36" customHeight="1" x14ac:dyDescent="0.2">
      <c r="A64" s="14" t="s">
        <v>212</v>
      </c>
      <c r="B64" s="14" t="s">
        <v>214</v>
      </c>
      <c r="C64" s="15" t="s">
        <v>52</v>
      </c>
      <c r="D64" s="27"/>
    </row>
    <row r="65" spans="1:9" ht="42" customHeight="1" x14ac:dyDescent="0.2">
      <c r="A65" s="14" t="s">
        <v>215</v>
      </c>
      <c r="B65" s="14" t="s">
        <v>217</v>
      </c>
      <c r="C65" s="15" t="s">
        <v>52</v>
      </c>
      <c r="D65" s="28"/>
      <c r="F65" s="1">
        <f>35.38*2+1.17+35.38-2.78+19.52*2+19.52-2.56-3.37+8.55+11.9*5+2.21+2.18+4.54+1.61+13.06*3+4.67+3.46+2.25</f>
        <v>285.31</v>
      </c>
      <c r="G65" s="1">
        <f>F65*(0.15+0.3+0.3)</f>
        <v>213.98250000000002</v>
      </c>
    </row>
    <row r="66" spans="1:9" ht="24" customHeight="1" x14ac:dyDescent="0.2">
      <c r="A66" s="9" t="s">
        <v>218</v>
      </c>
      <c r="B66" s="9" t="s">
        <v>219</v>
      </c>
      <c r="C66" s="9"/>
      <c r="D66" s="27"/>
      <c r="F66" s="1" t="s">
        <v>582</v>
      </c>
      <c r="G66" s="1" t="s">
        <v>583</v>
      </c>
    </row>
    <row r="67" spans="1:9" ht="48" customHeight="1" x14ac:dyDescent="0.2">
      <c r="A67" s="14" t="s">
        <v>220</v>
      </c>
      <c r="B67" s="14" t="s">
        <v>222</v>
      </c>
      <c r="C67" s="15" t="s">
        <v>52</v>
      </c>
      <c r="D67" s="27" t="s">
        <v>584</v>
      </c>
      <c r="E67" s="1">
        <v>757.22</v>
      </c>
      <c r="F67" s="1">
        <v>434.6</v>
      </c>
      <c r="G67" s="1">
        <f>E47</f>
        <v>181.29</v>
      </c>
      <c r="H67" s="1">
        <f>(F67)*2+G67</f>
        <v>1050.49</v>
      </c>
      <c r="I67" s="1">
        <f>F67*2</f>
        <v>869.2</v>
      </c>
    </row>
    <row r="68" spans="1:9" ht="48" customHeight="1" x14ac:dyDescent="0.2">
      <c r="A68" s="14" t="s">
        <v>223</v>
      </c>
      <c r="B68" s="14" t="s">
        <v>225</v>
      </c>
      <c r="C68" s="15" t="s">
        <v>52</v>
      </c>
      <c r="D68" s="28" t="s">
        <v>585</v>
      </c>
      <c r="E68" s="1">
        <f>869.2-757.22</f>
        <v>111.98000000000002</v>
      </c>
    </row>
    <row r="69" spans="1:9" ht="48" customHeight="1" x14ac:dyDescent="0.2">
      <c r="A69" s="14" t="s">
        <v>226</v>
      </c>
      <c r="B69" s="14" t="s">
        <v>228</v>
      </c>
      <c r="C69" s="15" t="s">
        <v>52</v>
      </c>
      <c r="D69" s="27"/>
    </row>
    <row r="70" spans="1:9" ht="60" customHeight="1" x14ac:dyDescent="0.2">
      <c r="A70" s="14" t="s">
        <v>229</v>
      </c>
      <c r="B70" s="14" t="s">
        <v>231</v>
      </c>
      <c r="C70" s="15" t="s">
        <v>52</v>
      </c>
      <c r="D70" s="27" t="s">
        <v>584</v>
      </c>
      <c r="E70" s="1">
        <v>470.96</v>
      </c>
    </row>
    <row r="71" spans="1:9" ht="60" customHeight="1" x14ac:dyDescent="0.2">
      <c r="A71" s="14" t="s">
        <v>232</v>
      </c>
      <c r="B71" s="14" t="s">
        <v>234</v>
      </c>
      <c r="C71" s="15" t="s">
        <v>52</v>
      </c>
      <c r="D71" s="28" t="s">
        <v>586</v>
      </c>
      <c r="E71" s="1">
        <v>286.27</v>
      </c>
      <c r="F71" s="1">
        <f>869.2-470.96</f>
        <v>398.24000000000007</v>
      </c>
    </row>
    <row r="72" spans="1:9" ht="48" customHeight="1" x14ac:dyDescent="0.2">
      <c r="A72" s="14" t="s">
        <v>235</v>
      </c>
      <c r="B72" s="14" t="s">
        <v>237</v>
      </c>
      <c r="C72" s="15" t="s">
        <v>52</v>
      </c>
      <c r="D72" s="27"/>
    </row>
    <row r="73" spans="1:9" ht="60" customHeight="1" x14ac:dyDescent="0.2">
      <c r="A73" s="14" t="s">
        <v>238</v>
      </c>
      <c r="B73" s="14" t="s">
        <v>240</v>
      </c>
      <c r="C73" s="15" t="s">
        <v>52</v>
      </c>
      <c r="D73" s="27"/>
    </row>
    <row r="74" spans="1:9" ht="60" customHeight="1" x14ac:dyDescent="0.2">
      <c r="A74" s="14" t="s">
        <v>238</v>
      </c>
      <c r="B74" s="14" t="s">
        <v>240</v>
      </c>
      <c r="C74" s="15" t="s">
        <v>52</v>
      </c>
      <c r="D74" s="27"/>
    </row>
    <row r="75" spans="1:9" ht="48" customHeight="1" x14ac:dyDescent="0.2">
      <c r="A75" s="14" t="s">
        <v>241</v>
      </c>
      <c r="B75" s="14" t="s">
        <v>243</v>
      </c>
      <c r="C75" s="15" t="s">
        <v>52</v>
      </c>
      <c r="D75" s="27"/>
    </row>
    <row r="76" spans="1:9" ht="24" customHeight="1" x14ac:dyDescent="0.2">
      <c r="A76" s="9" t="s">
        <v>244</v>
      </c>
      <c r="B76" s="9" t="s">
        <v>245</v>
      </c>
      <c r="C76" s="9"/>
      <c r="D76" s="27"/>
    </row>
    <row r="77" spans="1:9" ht="36" customHeight="1" x14ac:dyDescent="0.2">
      <c r="A77" s="14" t="s">
        <v>246</v>
      </c>
      <c r="B77" s="14" t="s">
        <v>248</v>
      </c>
      <c r="C77" s="15" t="s">
        <v>52</v>
      </c>
      <c r="D77" s="27"/>
    </row>
    <row r="78" spans="1:9" ht="36" customHeight="1" x14ac:dyDescent="0.2">
      <c r="A78" s="14" t="s">
        <v>249</v>
      </c>
      <c r="B78" s="14" t="s">
        <v>251</v>
      </c>
      <c r="C78" s="15" t="s">
        <v>52</v>
      </c>
      <c r="D78" s="27"/>
    </row>
    <row r="79" spans="1:9" ht="24" customHeight="1" x14ac:dyDescent="0.2">
      <c r="A79" s="14" t="s">
        <v>252</v>
      </c>
      <c r="B79" s="14" t="s">
        <v>254</v>
      </c>
      <c r="C79" s="15" t="s">
        <v>52</v>
      </c>
      <c r="D79" s="27"/>
    </row>
    <row r="80" spans="1:9" ht="24" customHeight="1" x14ac:dyDescent="0.2">
      <c r="A80" s="14" t="s">
        <v>255</v>
      </c>
      <c r="B80" s="14" t="s">
        <v>257</v>
      </c>
      <c r="C80" s="15" t="s">
        <v>60</v>
      </c>
      <c r="D80" s="27"/>
    </row>
    <row r="81" spans="1:4" ht="36" customHeight="1" x14ac:dyDescent="0.2">
      <c r="A81" s="14" t="s">
        <v>258</v>
      </c>
      <c r="B81" s="14" t="s">
        <v>260</v>
      </c>
      <c r="C81" s="15" t="s">
        <v>52</v>
      </c>
      <c r="D81" s="27"/>
    </row>
    <row r="82" spans="1:4" ht="36" customHeight="1" x14ac:dyDescent="0.2">
      <c r="A82" s="14" t="s">
        <v>261</v>
      </c>
      <c r="B82" s="14" t="s">
        <v>263</v>
      </c>
      <c r="C82" s="15" t="s">
        <v>64</v>
      </c>
      <c r="D82" s="27"/>
    </row>
    <row r="83" spans="1:4" ht="36" customHeight="1" x14ac:dyDescent="0.2">
      <c r="A83" s="14" t="s">
        <v>264</v>
      </c>
      <c r="B83" s="14" t="s">
        <v>266</v>
      </c>
      <c r="C83" s="15" t="s">
        <v>52</v>
      </c>
      <c r="D83" s="27"/>
    </row>
    <row r="84" spans="1:4" ht="24" customHeight="1" x14ac:dyDescent="0.2">
      <c r="A84" s="14" t="s">
        <v>267</v>
      </c>
      <c r="B84" s="14" t="s">
        <v>269</v>
      </c>
      <c r="C84" s="15" t="s">
        <v>52</v>
      </c>
      <c r="D84" s="27"/>
    </row>
    <row r="85" spans="1:4" ht="24" customHeight="1" x14ac:dyDescent="0.2">
      <c r="A85" s="14" t="s">
        <v>270</v>
      </c>
      <c r="B85" s="14" t="s">
        <v>272</v>
      </c>
      <c r="C85" s="15" t="s">
        <v>60</v>
      </c>
      <c r="D85" s="27"/>
    </row>
    <row r="86" spans="1:4" ht="24" customHeight="1" x14ac:dyDescent="0.2">
      <c r="A86" s="14" t="s">
        <v>273</v>
      </c>
      <c r="B86" s="14" t="s">
        <v>275</v>
      </c>
      <c r="C86" s="15" t="s">
        <v>52</v>
      </c>
      <c r="D86" s="27"/>
    </row>
    <row r="87" spans="1:4" ht="24" customHeight="1" x14ac:dyDescent="0.2">
      <c r="A87" s="9" t="s">
        <v>276</v>
      </c>
      <c r="B87" s="9" t="s">
        <v>277</v>
      </c>
      <c r="C87" s="9"/>
      <c r="D87" s="27"/>
    </row>
    <row r="88" spans="1:4" ht="24" customHeight="1" x14ac:dyDescent="0.2">
      <c r="A88" s="14" t="s">
        <v>278</v>
      </c>
      <c r="B88" s="14" t="s">
        <v>280</v>
      </c>
      <c r="C88" s="15" t="s">
        <v>60</v>
      </c>
      <c r="D88" s="27"/>
    </row>
    <row r="89" spans="1:4" ht="24" customHeight="1" x14ac:dyDescent="0.2">
      <c r="A89" s="14" t="s">
        <v>281</v>
      </c>
      <c r="B89" s="14" t="s">
        <v>283</v>
      </c>
      <c r="C89" s="15" t="s">
        <v>60</v>
      </c>
      <c r="D89" s="27"/>
    </row>
    <row r="90" spans="1:4" ht="36" customHeight="1" x14ac:dyDescent="0.2">
      <c r="A90" s="14" t="s">
        <v>284</v>
      </c>
      <c r="B90" s="14" t="s">
        <v>286</v>
      </c>
      <c r="C90" s="15" t="s">
        <v>60</v>
      </c>
      <c r="D90" s="27"/>
    </row>
    <row r="91" spans="1:4" ht="24" customHeight="1" x14ac:dyDescent="0.2">
      <c r="A91" s="9" t="s">
        <v>287</v>
      </c>
      <c r="B91" s="9" t="s">
        <v>288</v>
      </c>
      <c r="C91" s="9"/>
      <c r="D91" s="27"/>
    </row>
    <row r="92" spans="1:4" ht="24" customHeight="1" x14ac:dyDescent="0.2">
      <c r="A92" s="14" t="s">
        <v>289</v>
      </c>
      <c r="B92" s="14" t="s">
        <v>291</v>
      </c>
      <c r="C92" s="15" t="s">
        <v>52</v>
      </c>
      <c r="D92" s="27"/>
    </row>
    <row r="93" spans="1:4" ht="24" customHeight="1" x14ac:dyDescent="0.2">
      <c r="A93" s="14" t="s">
        <v>292</v>
      </c>
      <c r="B93" s="14" t="s">
        <v>294</v>
      </c>
      <c r="C93" s="15" t="s">
        <v>52</v>
      </c>
      <c r="D93" s="27"/>
    </row>
    <row r="94" spans="1:4" ht="24" customHeight="1" x14ac:dyDescent="0.2">
      <c r="A94" s="14" t="s">
        <v>295</v>
      </c>
      <c r="B94" s="14" t="s">
        <v>297</v>
      </c>
      <c r="C94" s="15" t="s">
        <v>52</v>
      </c>
      <c r="D94" s="27"/>
    </row>
    <row r="95" spans="1:4" ht="24" customHeight="1" x14ac:dyDescent="0.2">
      <c r="A95" s="14" t="s">
        <v>298</v>
      </c>
      <c r="B95" s="14" t="s">
        <v>300</v>
      </c>
      <c r="C95" s="15" t="s">
        <v>52</v>
      </c>
      <c r="D95" s="27"/>
    </row>
    <row r="96" spans="1:4" ht="24" customHeight="1" x14ac:dyDescent="0.2">
      <c r="A96" s="14" t="s">
        <v>301</v>
      </c>
      <c r="B96" s="14" t="s">
        <v>303</v>
      </c>
      <c r="C96" s="15" t="s">
        <v>52</v>
      </c>
      <c r="D96" s="27"/>
    </row>
    <row r="97" spans="1:4" ht="48" customHeight="1" x14ac:dyDescent="0.2">
      <c r="A97" s="14" t="s">
        <v>304</v>
      </c>
      <c r="B97" s="14" t="s">
        <v>306</v>
      </c>
      <c r="C97" s="15" t="s">
        <v>52</v>
      </c>
      <c r="D97" s="27"/>
    </row>
    <row r="98" spans="1:4" ht="24" customHeight="1" x14ac:dyDescent="0.2">
      <c r="A98" s="9" t="s">
        <v>307</v>
      </c>
      <c r="B98" s="9" t="s">
        <v>308</v>
      </c>
      <c r="C98" s="9"/>
      <c r="D98" s="27"/>
    </row>
    <row r="99" spans="1:4" ht="24" customHeight="1" x14ac:dyDescent="0.2">
      <c r="A99" s="14" t="s">
        <v>309</v>
      </c>
      <c r="B99" s="14" t="s">
        <v>311</v>
      </c>
      <c r="C99" s="15" t="s">
        <v>182</v>
      </c>
      <c r="D99" s="27"/>
    </row>
    <row r="100" spans="1:4" ht="24" customHeight="1" x14ac:dyDescent="0.2">
      <c r="A100" s="14" t="s">
        <v>312</v>
      </c>
      <c r="B100" s="14" t="s">
        <v>314</v>
      </c>
      <c r="C100" s="15" t="s">
        <v>182</v>
      </c>
      <c r="D100" s="27"/>
    </row>
    <row r="101" spans="1:4" ht="24" customHeight="1" x14ac:dyDescent="0.2">
      <c r="A101" s="14" t="s">
        <v>315</v>
      </c>
      <c r="B101" s="14" t="s">
        <v>317</v>
      </c>
      <c r="C101" s="15" t="s">
        <v>182</v>
      </c>
      <c r="D101" s="27"/>
    </row>
    <row r="102" spans="1:4" ht="36" customHeight="1" x14ac:dyDescent="0.2">
      <c r="A102" s="14" t="s">
        <v>318</v>
      </c>
      <c r="B102" s="14" t="s">
        <v>320</v>
      </c>
      <c r="C102" s="15" t="s">
        <v>182</v>
      </c>
      <c r="D102" s="27"/>
    </row>
    <row r="103" spans="1:4" ht="36" customHeight="1" x14ac:dyDescent="0.2">
      <c r="A103" s="14" t="s">
        <v>321</v>
      </c>
      <c r="B103" s="14" t="s">
        <v>323</v>
      </c>
      <c r="C103" s="15" t="s">
        <v>182</v>
      </c>
      <c r="D103" s="27"/>
    </row>
    <row r="104" spans="1:4" ht="36" customHeight="1" x14ac:dyDescent="0.2">
      <c r="A104" s="14" t="s">
        <v>324</v>
      </c>
      <c r="B104" s="14" t="s">
        <v>326</v>
      </c>
      <c r="C104" s="15" t="s">
        <v>182</v>
      </c>
      <c r="D104" s="27"/>
    </row>
    <row r="105" spans="1:4" ht="36" customHeight="1" x14ac:dyDescent="0.2">
      <c r="A105" s="14" t="s">
        <v>327</v>
      </c>
      <c r="B105" s="14" t="s">
        <v>329</v>
      </c>
      <c r="C105" s="15" t="s">
        <v>182</v>
      </c>
      <c r="D105" s="27"/>
    </row>
    <row r="106" spans="1:4" ht="36" customHeight="1" x14ac:dyDescent="0.2">
      <c r="A106" s="14" t="s">
        <v>330</v>
      </c>
      <c r="B106" s="14" t="s">
        <v>332</v>
      </c>
      <c r="C106" s="15" t="s">
        <v>182</v>
      </c>
      <c r="D106" s="27"/>
    </row>
    <row r="107" spans="1:4" ht="36" customHeight="1" x14ac:dyDescent="0.2">
      <c r="A107" s="14" t="s">
        <v>333</v>
      </c>
      <c r="B107" s="14" t="s">
        <v>335</v>
      </c>
      <c r="C107" s="15" t="s">
        <v>182</v>
      </c>
      <c r="D107" s="27"/>
    </row>
    <row r="108" spans="1:4" ht="48" customHeight="1" x14ac:dyDescent="0.2">
      <c r="A108" s="14" t="s">
        <v>336</v>
      </c>
      <c r="B108" s="14" t="s">
        <v>338</v>
      </c>
      <c r="C108" s="15" t="s">
        <v>182</v>
      </c>
      <c r="D108" s="27"/>
    </row>
    <row r="109" spans="1:4" ht="36" customHeight="1" x14ac:dyDescent="0.2">
      <c r="A109" s="14" t="s">
        <v>339</v>
      </c>
      <c r="B109" s="14" t="s">
        <v>341</v>
      </c>
      <c r="C109" s="15" t="s">
        <v>60</v>
      </c>
      <c r="D109" s="27"/>
    </row>
    <row r="110" spans="1:4" ht="36" customHeight="1" x14ac:dyDescent="0.2">
      <c r="A110" s="14" t="s">
        <v>342</v>
      </c>
      <c r="B110" s="14" t="s">
        <v>344</v>
      </c>
      <c r="C110" s="15" t="s">
        <v>60</v>
      </c>
      <c r="D110" s="27"/>
    </row>
    <row r="111" spans="1:4" ht="36" customHeight="1" x14ac:dyDescent="0.2">
      <c r="A111" s="14" t="s">
        <v>345</v>
      </c>
      <c r="B111" s="14" t="s">
        <v>347</v>
      </c>
      <c r="C111" s="15" t="s">
        <v>60</v>
      </c>
      <c r="D111" s="27"/>
    </row>
    <row r="112" spans="1:4" ht="36" customHeight="1" x14ac:dyDescent="0.2">
      <c r="A112" s="14" t="s">
        <v>348</v>
      </c>
      <c r="B112" s="14" t="s">
        <v>350</v>
      </c>
      <c r="C112" s="15" t="s">
        <v>60</v>
      </c>
      <c r="D112" s="27"/>
    </row>
    <row r="113" spans="1:5" ht="36" customHeight="1" x14ac:dyDescent="0.2">
      <c r="A113" s="14" t="s">
        <v>351</v>
      </c>
      <c r="B113" s="14" t="s">
        <v>353</v>
      </c>
      <c r="C113" s="15" t="s">
        <v>60</v>
      </c>
      <c r="D113" s="27"/>
    </row>
    <row r="114" spans="1:5" ht="36" customHeight="1" x14ac:dyDescent="0.2">
      <c r="A114" s="14" t="s">
        <v>354</v>
      </c>
      <c r="B114" s="14" t="s">
        <v>356</v>
      </c>
      <c r="C114" s="15" t="s">
        <v>60</v>
      </c>
      <c r="D114" s="27" t="s">
        <v>587</v>
      </c>
      <c r="E114" s="1">
        <v>144.75</v>
      </c>
    </row>
    <row r="115" spans="1:5" ht="36" customHeight="1" x14ac:dyDescent="0.2">
      <c r="A115" s="14" t="s">
        <v>357</v>
      </c>
      <c r="B115" s="14" t="s">
        <v>359</v>
      </c>
      <c r="C115" s="15" t="s">
        <v>60</v>
      </c>
      <c r="D115" s="27" t="s">
        <v>588</v>
      </c>
      <c r="E115" s="1">
        <v>606.45000000000005</v>
      </c>
    </row>
    <row r="116" spans="1:5" ht="36" customHeight="1" x14ac:dyDescent="0.2">
      <c r="A116" s="14" t="s">
        <v>360</v>
      </c>
      <c r="B116" s="14" t="s">
        <v>362</v>
      </c>
      <c r="C116" s="15" t="s">
        <v>60</v>
      </c>
      <c r="D116" s="27"/>
    </row>
    <row r="117" spans="1:5" ht="36" customHeight="1" x14ac:dyDescent="0.2">
      <c r="A117" s="14" t="s">
        <v>363</v>
      </c>
      <c r="B117" s="14" t="s">
        <v>365</v>
      </c>
      <c r="C117" s="15" t="s">
        <v>60</v>
      </c>
      <c r="D117" s="27"/>
    </row>
    <row r="118" spans="1:5" ht="36" customHeight="1" x14ac:dyDescent="0.2">
      <c r="A118" s="14" t="s">
        <v>366</v>
      </c>
      <c r="B118" s="14" t="s">
        <v>368</v>
      </c>
      <c r="C118" s="15" t="s">
        <v>60</v>
      </c>
      <c r="D118" s="27"/>
    </row>
    <row r="119" spans="1:5" ht="36" customHeight="1" x14ac:dyDescent="0.2">
      <c r="A119" s="14" t="s">
        <v>369</v>
      </c>
      <c r="B119" s="14" t="s">
        <v>371</v>
      </c>
      <c r="C119" s="15" t="s">
        <v>60</v>
      </c>
      <c r="D119" s="27"/>
    </row>
    <row r="120" spans="1:5" ht="36" customHeight="1" x14ac:dyDescent="0.2">
      <c r="A120" s="14" t="s">
        <v>372</v>
      </c>
      <c r="B120" s="14" t="s">
        <v>374</v>
      </c>
      <c r="C120" s="15" t="s">
        <v>60</v>
      </c>
      <c r="D120" s="27"/>
    </row>
    <row r="121" spans="1:5" ht="36" customHeight="1" x14ac:dyDescent="0.2">
      <c r="A121" s="14" t="s">
        <v>375</v>
      </c>
      <c r="B121" s="14" t="s">
        <v>377</v>
      </c>
      <c r="C121" s="15" t="s">
        <v>60</v>
      </c>
      <c r="D121" s="27"/>
    </row>
    <row r="122" spans="1:5" ht="36" customHeight="1" x14ac:dyDescent="0.2">
      <c r="A122" s="14" t="s">
        <v>378</v>
      </c>
      <c r="B122" s="14" t="s">
        <v>380</v>
      </c>
      <c r="C122" s="15" t="s">
        <v>60</v>
      </c>
      <c r="D122" s="27"/>
    </row>
    <row r="123" spans="1:5" ht="36" customHeight="1" x14ac:dyDescent="0.2">
      <c r="A123" s="14" t="s">
        <v>381</v>
      </c>
      <c r="B123" s="14" t="s">
        <v>383</v>
      </c>
      <c r="C123" s="15" t="s">
        <v>60</v>
      </c>
      <c r="D123" s="27"/>
    </row>
    <row r="124" spans="1:5" ht="36" customHeight="1" x14ac:dyDescent="0.2">
      <c r="A124" s="14" t="s">
        <v>384</v>
      </c>
      <c r="B124" s="14" t="s">
        <v>386</v>
      </c>
      <c r="C124" s="15" t="s">
        <v>182</v>
      </c>
      <c r="D124" s="27"/>
    </row>
    <row r="125" spans="1:5" ht="36" customHeight="1" x14ac:dyDescent="0.2">
      <c r="A125" s="14" t="s">
        <v>387</v>
      </c>
      <c r="B125" s="14" t="s">
        <v>389</v>
      </c>
      <c r="C125" s="15" t="s">
        <v>182</v>
      </c>
      <c r="D125" s="27"/>
    </row>
    <row r="126" spans="1:5" ht="24" customHeight="1" x14ac:dyDescent="0.2">
      <c r="A126" s="14" t="s">
        <v>390</v>
      </c>
      <c r="B126" s="14" t="s">
        <v>392</v>
      </c>
      <c r="C126" s="15" t="s">
        <v>182</v>
      </c>
      <c r="D126" s="27"/>
    </row>
    <row r="127" spans="1:5" ht="24" customHeight="1" x14ac:dyDescent="0.2">
      <c r="A127" s="14" t="s">
        <v>393</v>
      </c>
      <c r="B127" s="14" t="s">
        <v>395</v>
      </c>
      <c r="C127" s="15" t="s">
        <v>182</v>
      </c>
      <c r="D127" s="27"/>
    </row>
    <row r="128" spans="1:5" ht="24" customHeight="1" x14ac:dyDescent="0.2">
      <c r="A128" s="14" t="s">
        <v>396</v>
      </c>
      <c r="B128" s="14" t="s">
        <v>398</v>
      </c>
      <c r="C128" s="15" t="s">
        <v>182</v>
      </c>
      <c r="D128" s="27"/>
    </row>
    <row r="129" spans="1:5" ht="24" customHeight="1" x14ac:dyDescent="0.2">
      <c r="A129" s="14" t="s">
        <v>399</v>
      </c>
      <c r="B129" s="14" t="s">
        <v>401</v>
      </c>
      <c r="C129" s="15" t="s">
        <v>182</v>
      </c>
      <c r="D129" s="27"/>
    </row>
    <row r="130" spans="1:5" ht="24" customHeight="1" x14ac:dyDescent="0.2">
      <c r="A130" s="14" t="s">
        <v>402</v>
      </c>
      <c r="B130" s="14" t="s">
        <v>404</v>
      </c>
      <c r="C130" s="15" t="s">
        <v>182</v>
      </c>
      <c r="D130" s="27"/>
    </row>
    <row r="131" spans="1:5" ht="36" customHeight="1" x14ac:dyDescent="0.2">
      <c r="A131" s="14" t="s">
        <v>405</v>
      </c>
      <c r="B131" s="14" t="s">
        <v>407</v>
      </c>
      <c r="C131" s="15" t="s">
        <v>182</v>
      </c>
      <c r="D131" s="27"/>
    </row>
    <row r="132" spans="1:5" ht="24" customHeight="1" x14ac:dyDescent="0.2">
      <c r="A132" s="14" t="s">
        <v>408</v>
      </c>
      <c r="B132" s="14" t="s">
        <v>410</v>
      </c>
      <c r="C132" s="15" t="s">
        <v>182</v>
      </c>
      <c r="D132" s="27"/>
    </row>
    <row r="133" spans="1:5" ht="36" customHeight="1" x14ac:dyDescent="0.2">
      <c r="A133" s="14" t="s">
        <v>411</v>
      </c>
      <c r="B133" s="14" t="s">
        <v>413</v>
      </c>
      <c r="C133" s="15" t="s">
        <v>182</v>
      </c>
      <c r="D133" s="27"/>
    </row>
    <row r="134" spans="1:5" ht="36" customHeight="1" x14ac:dyDescent="0.2">
      <c r="A134" s="14" t="s">
        <v>414</v>
      </c>
      <c r="B134" s="14" t="s">
        <v>416</v>
      </c>
      <c r="C134" s="15" t="s">
        <v>182</v>
      </c>
      <c r="D134" s="27"/>
    </row>
    <row r="135" spans="1:5" ht="24" customHeight="1" x14ac:dyDescent="0.2">
      <c r="A135" s="9" t="s">
        <v>417</v>
      </c>
      <c r="B135" s="9" t="s">
        <v>418</v>
      </c>
      <c r="C135" s="9"/>
      <c r="D135" s="27"/>
    </row>
    <row r="136" spans="1:5" ht="60" customHeight="1" x14ac:dyDescent="0.2">
      <c r="A136" s="14" t="s">
        <v>419</v>
      </c>
      <c r="B136" s="14" t="s">
        <v>421</v>
      </c>
      <c r="C136" s="15" t="s">
        <v>60</v>
      </c>
      <c r="D136" s="27" t="s">
        <v>589</v>
      </c>
      <c r="E136" s="1">
        <v>112.78</v>
      </c>
    </row>
    <row r="137" spans="1:5" ht="60" customHeight="1" x14ac:dyDescent="0.2">
      <c r="A137" s="14" t="s">
        <v>422</v>
      </c>
      <c r="B137" s="14" t="s">
        <v>424</v>
      </c>
      <c r="C137" s="15" t="s">
        <v>60</v>
      </c>
      <c r="D137" s="27"/>
    </row>
    <row r="138" spans="1:5" ht="60" customHeight="1" x14ac:dyDescent="0.2">
      <c r="A138" s="14" t="s">
        <v>425</v>
      </c>
      <c r="B138" s="14" t="s">
        <v>427</v>
      </c>
      <c r="C138" s="15" t="s">
        <v>60</v>
      </c>
      <c r="D138" s="27"/>
    </row>
    <row r="139" spans="1:5" ht="48" customHeight="1" x14ac:dyDescent="0.2">
      <c r="A139" s="14" t="s">
        <v>428</v>
      </c>
      <c r="B139" s="14" t="s">
        <v>430</v>
      </c>
      <c r="C139" s="15" t="s">
        <v>60</v>
      </c>
      <c r="D139" s="27"/>
    </row>
    <row r="140" spans="1:5" ht="24" customHeight="1" x14ac:dyDescent="0.2">
      <c r="A140" s="14" t="s">
        <v>431</v>
      </c>
      <c r="B140" s="14" t="s">
        <v>433</v>
      </c>
      <c r="C140" s="15" t="s">
        <v>182</v>
      </c>
      <c r="D140" s="27"/>
    </row>
    <row r="141" spans="1:5" ht="24" customHeight="1" x14ac:dyDescent="0.2">
      <c r="A141" s="14" t="s">
        <v>434</v>
      </c>
      <c r="B141" s="14" t="s">
        <v>436</v>
      </c>
      <c r="C141" s="15" t="s">
        <v>182</v>
      </c>
      <c r="D141" s="27"/>
    </row>
    <row r="142" spans="1:5" ht="24" customHeight="1" x14ac:dyDescent="0.2">
      <c r="A142" s="14" t="s">
        <v>437</v>
      </c>
      <c r="B142" s="14" t="s">
        <v>439</v>
      </c>
      <c r="C142" s="15" t="s">
        <v>182</v>
      </c>
      <c r="D142" s="27"/>
    </row>
    <row r="143" spans="1:5" ht="24" customHeight="1" x14ac:dyDescent="0.2">
      <c r="A143" s="14" t="s">
        <v>440</v>
      </c>
      <c r="B143" s="14" t="s">
        <v>442</v>
      </c>
      <c r="C143" s="15" t="s">
        <v>182</v>
      </c>
      <c r="D143" s="27"/>
    </row>
    <row r="144" spans="1:5" ht="36" customHeight="1" x14ac:dyDescent="0.2">
      <c r="A144" s="14" t="s">
        <v>443</v>
      </c>
      <c r="B144" s="14" t="s">
        <v>445</v>
      </c>
      <c r="C144" s="15" t="s">
        <v>182</v>
      </c>
      <c r="D144" s="27"/>
    </row>
    <row r="145" spans="1:5" ht="36" customHeight="1" x14ac:dyDescent="0.2">
      <c r="A145" s="14" t="s">
        <v>446</v>
      </c>
      <c r="B145" s="14" t="s">
        <v>448</v>
      </c>
      <c r="C145" s="15" t="s">
        <v>182</v>
      </c>
      <c r="D145" s="27"/>
    </row>
    <row r="146" spans="1:5" ht="36" customHeight="1" x14ac:dyDescent="0.2">
      <c r="A146" s="14" t="s">
        <v>449</v>
      </c>
      <c r="B146" s="14" t="s">
        <v>451</v>
      </c>
      <c r="C146" s="15" t="s">
        <v>182</v>
      </c>
      <c r="D146" s="27"/>
    </row>
    <row r="147" spans="1:5" ht="24" customHeight="1" x14ac:dyDescent="0.2">
      <c r="A147" s="9" t="s">
        <v>452</v>
      </c>
      <c r="B147" s="9" t="s">
        <v>453</v>
      </c>
      <c r="C147" s="9"/>
      <c r="D147" s="27"/>
    </row>
    <row r="148" spans="1:5" ht="60" customHeight="1" x14ac:dyDescent="0.2">
      <c r="A148" s="14" t="s">
        <v>454</v>
      </c>
      <c r="B148" s="14" t="s">
        <v>427</v>
      </c>
      <c r="C148" s="15" t="s">
        <v>60</v>
      </c>
      <c r="D148" s="27" t="s">
        <v>590</v>
      </c>
      <c r="E148" s="1">
        <v>29.14</v>
      </c>
    </row>
    <row r="149" spans="1:5" ht="60" customHeight="1" x14ac:dyDescent="0.2">
      <c r="A149" s="14" t="s">
        <v>455</v>
      </c>
      <c r="B149" s="14" t="s">
        <v>457</v>
      </c>
      <c r="C149" s="15" t="s">
        <v>60</v>
      </c>
      <c r="D149" s="27" t="s">
        <v>590</v>
      </c>
      <c r="E149" s="1">
        <v>37.74</v>
      </c>
    </row>
    <row r="150" spans="1:5" ht="60" customHeight="1" x14ac:dyDescent="0.2">
      <c r="A150" s="14" t="s">
        <v>458</v>
      </c>
      <c r="B150" s="14" t="s">
        <v>460</v>
      </c>
      <c r="C150" s="15" t="s">
        <v>60</v>
      </c>
      <c r="D150" s="27" t="s">
        <v>590</v>
      </c>
      <c r="E150" s="1">
        <v>11.32</v>
      </c>
    </row>
    <row r="151" spans="1:5" ht="60" customHeight="1" x14ac:dyDescent="0.2">
      <c r="A151" s="14" t="s">
        <v>461</v>
      </c>
      <c r="B151" s="14" t="s">
        <v>463</v>
      </c>
      <c r="C151" s="15" t="s">
        <v>60</v>
      </c>
      <c r="D151" s="27"/>
    </row>
    <row r="152" spans="1:5" ht="36" customHeight="1" x14ac:dyDescent="0.2">
      <c r="A152" s="14" t="s">
        <v>464</v>
      </c>
      <c r="B152" s="14" t="s">
        <v>466</v>
      </c>
      <c r="C152" s="15" t="s">
        <v>182</v>
      </c>
      <c r="D152" s="27"/>
    </row>
    <row r="153" spans="1:5" ht="36" customHeight="1" x14ac:dyDescent="0.2">
      <c r="A153" s="14" t="s">
        <v>467</v>
      </c>
      <c r="B153" s="14" t="s">
        <v>469</v>
      </c>
      <c r="C153" s="15" t="s">
        <v>182</v>
      </c>
      <c r="D153" s="27"/>
    </row>
    <row r="154" spans="1:5" ht="24" customHeight="1" x14ac:dyDescent="0.2">
      <c r="A154" s="14" t="s">
        <v>470</v>
      </c>
      <c r="B154" s="14" t="s">
        <v>472</v>
      </c>
      <c r="C154" s="15" t="s">
        <v>182</v>
      </c>
      <c r="D154" s="27"/>
    </row>
    <row r="155" spans="1:5" x14ac:dyDescent="0.2">
      <c r="A155" s="9" t="s">
        <v>473</v>
      </c>
      <c r="B155" s="9" t="s">
        <v>474</v>
      </c>
      <c r="C155" s="9"/>
      <c r="D155" s="27"/>
    </row>
    <row r="156" spans="1:5" x14ac:dyDescent="0.2">
      <c r="A156" s="9" t="s">
        <v>475</v>
      </c>
      <c r="B156" s="9" t="s">
        <v>476</v>
      </c>
      <c r="C156" s="9"/>
      <c r="D156" s="27"/>
    </row>
    <row r="157" spans="1:5" ht="36" customHeight="1" x14ac:dyDescent="0.2">
      <c r="A157" s="14" t="s">
        <v>477</v>
      </c>
      <c r="B157" s="14" t="s">
        <v>479</v>
      </c>
      <c r="C157" s="15" t="s">
        <v>182</v>
      </c>
      <c r="D157" s="27"/>
    </row>
    <row r="158" spans="1:5" ht="36" customHeight="1" x14ac:dyDescent="0.2">
      <c r="A158" s="14" t="s">
        <v>480</v>
      </c>
      <c r="B158" s="14" t="s">
        <v>482</v>
      </c>
      <c r="C158" s="15" t="s">
        <v>182</v>
      </c>
      <c r="D158" s="27"/>
    </row>
    <row r="159" spans="1:5" ht="60" customHeight="1" x14ac:dyDescent="0.2">
      <c r="A159" s="14" t="s">
        <v>483</v>
      </c>
      <c r="B159" s="14" t="s">
        <v>485</v>
      </c>
      <c r="C159" s="15" t="s">
        <v>182</v>
      </c>
      <c r="D159" s="27"/>
    </row>
    <row r="160" spans="1:5" ht="36" customHeight="1" x14ac:dyDescent="0.2">
      <c r="A160" s="14" t="s">
        <v>486</v>
      </c>
      <c r="B160" s="14" t="s">
        <v>488</v>
      </c>
      <c r="C160" s="15" t="s">
        <v>182</v>
      </c>
      <c r="D160" s="27"/>
    </row>
    <row r="161" spans="1:4" ht="24" customHeight="1" x14ac:dyDescent="0.2">
      <c r="A161" s="14" t="s">
        <v>489</v>
      </c>
      <c r="B161" s="14" t="s">
        <v>491</v>
      </c>
      <c r="C161" s="15" t="s">
        <v>182</v>
      </c>
      <c r="D161" s="27"/>
    </row>
    <row r="162" spans="1:4" ht="36" customHeight="1" x14ac:dyDescent="0.2">
      <c r="A162" s="14" t="s">
        <v>492</v>
      </c>
      <c r="B162" s="14" t="s">
        <v>494</v>
      </c>
      <c r="C162" s="15" t="s">
        <v>182</v>
      </c>
      <c r="D162" s="27"/>
    </row>
    <row r="163" spans="1:4" x14ac:dyDescent="0.2">
      <c r="A163" s="9" t="s">
        <v>495</v>
      </c>
      <c r="B163" s="9" t="s">
        <v>496</v>
      </c>
      <c r="C163" s="9"/>
      <c r="D163" s="27"/>
    </row>
    <row r="164" spans="1:4" ht="24" customHeight="1" x14ac:dyDescent="0.2">
      <c r="A164" s="14" t="s">
        <v>497</v>
      </c>
      <c r="B164" s="14" t="s">
        <v>499</v>
      </c>
      <c r="C164" s="15" t="s">
        <v>182</v>
      </c>
      <c r="D164" s="27"/>
    </row>
    <row r="165" spans="1:4" ht="36" customHeight="1" x14ac:dyDescent="0.2">
      <c r="A165" s="14" t="s">
        <v>500</v>
      </c>
      <c r="B165" s="14" t="s">
        <v>482</v>
      </c>
      <c r="C165" s="15" t="s">
        <v>182</v>
      </c>
      <c r="D165" s="27"/>
    </row>
    <row r="166" spans="1:4" ht="36" customHeight="1" x14ac:dyDescent="0.2">
      <c r="A166" s="14" t="s">
        <v>501</v>
      </c>
      <c r="B166" s="14" t="s">
        <v>503</v>
      </c>
      <c r="C166" s="15" t="s">
        <v>182</v>
      </c>
      <c r="D166" s="27"/>
    </row>
    <row r="167" spans="1:4" ht="36" customHeight="1" x14ac:dyDescent="0.2">
      <c r="A167" s="14" t="s">
        <v>504</v>
      </c>
      <c r="B167" s="14" t="s">
        <v>488</v>
      </c>
      <c r="C167" s="15" t="s">
        <v>182</v>
      </c>
      <c r="D167" s="27"/>
    </row>
    <row r="168" spans="1:4" ht="24" customHeight="1" x14ac:dyDescent="0.2">
      <c r="A168" s="14" t="s">
        <v>505</v>
      </c>
      <c r="B168" s="14" t="s">
        <v>491</v>
      </c>
      <c r="C168" s="15" t="s">
        <v>182</v>
      </c>
      <c r="D168" s="27"/>
    </row>
    <row r="169" spans="1:4" ht="24" customHeight="1" x14ac:dyDescent="0.2">
      <c r="A169" s="14" t="s">
        <v>506</v>
      </c>
      <c r="B169" s="14" t="s">
        <v>508</v>
      </c>
      <c r="C169" s="15" t="s">
        <v>182</v>
      </c>
      <c r="D169" s="27"/>
    </row>
    <row r="170" spans="1:4" x14ac:dyDescent="0.2">
      <c r="A170" s="9" t="s">
        <v>509</v>
      </c>
      <c r="B170" s="9" t="s">
        <v>510</v>
      </c>
      <c r="C170" s="9"/>
      <c r="D170" s="27"/>
    </row>
    <row r="171" spans="1:4" ht="48" customHeight="1" x14ac:dyDescent="0.2">
      <c r="A171" s="14" t="s">
        <v>511</v>
      </c>
      <c r="B171" s="14" t="s">
        <v>513</v>
      </c>
      <c r="C171" s="15" t="s">
        <v>182</v>
      </c>
      <c r="D171" s="27"/>
    </row>
    <row r="172" spans="1:4" ht="36" customHeight="1" x14ac:dyDescent="0.2">
      <c r="A172" s="14" t="s">
        <v>514</v>
      </c>
      <c r="B172" s="14" t="s">
        <v>482</v>
      </c>
      <c r="C172" s="15" t="s">
        <v>182</v>
      </c>
      <c r="D172" s="27"/>
    </row>
    <row r="173" spans="1:4" ht="50.25" customHeight="1" x14ac:dyDescent="0.2">
      <c r="A173" s="14" t="s">
        <v>515</v>
      </c>
      <c r="B173" s="14" t="s">
        <v>485</v>
      </c>
      <c r="C173" s="15" t="s">
        <v>182</v>
      </c>
      <c r="D173" s="27"/>
    </row>
    <row r="174" spans="1:4" ht="36" customHeight="1" x14ac:dyDescent="0.2">
      <c r="A174" s="14" t="s">
        <v>516</v>
      </c>
      <c r="B174" s="14" t="s">
        <v>488</v>
      </c>
      <c r="C174" s="15" t="s">
        <v>182</v>
      </c>
      <c r="D174" s="27"/>
    </row>
    <row r="175" spans="1:4" ht="36" customHeight="1" x14ac:dyDescent="0.2">
      <c r="A175" s="14" t="s">
        <v>517</v>
      </c>
      <c r="B175" s="14" t="s">
        <v>519</v>
      </c>
      <c r="C175" s="15" t="s">
        <v>182</v>
      </c>
      <c r="D175" s="27"/>
    </row>
    <row r="176" spans="1:4" ht="24" customHeight="1" x14ac:dyDescent="0.2">
      <c r="A176" s="14" t="s">
        <v>520</v>
      </c>
      <c r="B176" s="14" t="s">
        <v>491</v>
      </c>
      <c r="C176" s="15" t="s">
        <v>182</v>
      </c>
      <c r="D176" s="27"/>
    </row>
    <row r="177" spans="1:4" ht="24" customHeight="1" x14ac:dyDescent="0.2">
      <c r="A177" s="14" t="s">
        <v>521</v>
      </c>
      <c r="B177" s="14" t="s">
        <v>508</v>
      </c>
      <c r="C177" s="15" t="s">
        <v>182</v>
      </c>
      <c r="D177" s="27"/>
    </row>
    <row r="178" spans="1:4" ht="36" customHeight="1" x14ac:dyDescent="0.2">
      <c r="A178" s="14" t="s">
        <v>522</v>
      </c>
      <c r="B178" s="14" t="s">
        <v>479</v>
      </c>
      <c r="C178" s="15" t="s">
        <v>182</v>
      </c>
      <c r="D178" s="27"/>
    </row>
    <row r="179" spans="1:4" ht="36" customHeight="1" x14ac:dyDescent="0.2">
      <c r="A179" s="14" t="s">
        <v>523</v>
      </c>
      <c r="B179" s="14" t="s">
        <v>503</v>
      </c>
      <c r="C179" s="15" t="s">
        <v>182</v>
      </c>
      <c r="D179" s="27"/>
    </row>
    <row r="180" spans="1:4" ht="36" customHeight="1" x14ac:dyDescent="0.2">
      <c r="A180" s="14" t="s">
        <v>524</v>
      </c>
      <c r="B180" s="14" t="s">
        <v>494</v>
      </c>
      <c r="C180" s="15" t="s">
        <v>182</v>
      </c>
      <c r="D180" s="27"/>
    </row>
    <row r="181" spans="1:4" x14ac:dyDescent="0.2">
      <c r="A181" s="9" t="s">
        <v>525</v>
      </c>
      <c r="B181" s="9" t="s">
        <v>526</v>
      </c>
      <c r="C181" s="9"/>
      <c r="D181" s="27"/>
    </row>
    <row r="182" spans="1:4" ht="24" customHeight="1" x14ac:dyDescent="0.2">
      <c r="A182" s="14" t="s">
        <v>527</v>
      </c>
      <c r="B182" s="14" t="s">
        <v>529</v>
      </c>
      <c r="C182" s="15" t="s">
        <v>52</v>
      </c>
      <c r="D182" s="27"/>
    </row>
    <row r="183" spans="1:4" ht="48" customHeight="1" x14ac:dyDescent="0.2">
      <c r="A183" s="14" t="s">
        <v>530</v>
      </c>
      <c r="B183" s="14" t="s">
        <v>532</v>
      </c>
      <c r="C183" s="15" t="s">
        <v>182</v>
      </c>
      <c r="D183" s="27"/>
    </row>
    <row r="184" spans="1:4" ht="48" customHeight="1" x14ac:dyDescent="0.2">
      <c r="A184" s="14" t="s">
        <v>533</v>
      </c>
      <c r="B184" s="14" t="s">
        <v>532</v>
      </c>
      <c r="C184" s="15" t="s">
        <v>182</v>
      </c>
      <c r="D184" s="27"/>
    </row>
    <row r="185" spans="1:4" ht="24" customHeight="1" x14ac:dyDescent="0.2">
      <c r="A185" s="14" t="s">
        <v>534</v>
      </c>
      <c r="B185" s="14" t="s">
        <v>536</v>
      </c>
      <c r="C185" s="15" t="s">
        <v>182</v>
      </c>
      <c r="D185" s="27"/>
    </row>
    <row r="186" spans="1:4" ht="36" customHeight="1" x14ac:dyDescent="0.2">
      <c r="A186" s="14" t="s">
        <v>537</v>
      </c>
      <c r="B186" s="14" t="s">
        <v>539</v>
      </c>
      <c r="C186" s="15" t="s">
        <v>182</v>
      </c>
      <c r="D186" s="27"/>
    </row>
    <row r="187" spans="1:4" x14ac:dyDescent="0.2">
      <c r="A187" s="24"/>
      <c r="B187" s="24"/>
      <c r="C187" s="24"/>
    </row>
    <row r="188" spans="1:4" ht="60" customHeight="1" x14ac:dyDescent="0.2">
      <c r="A188" s="23"/>
      <c r="B188" s="23"/>
      <c r="C188" s="23"/>
    </row>
    <row r="189" spans="1:4" ht="70.150000000000006" customHeight="1" x14ac:dyDescent="0.2">
      <c r="A189" s="88"/>
      <c r="B189" s="88"/>
      <c r="C189" s="88"/>
    </row>
  </sheetData>
  <mergeCells count="6">
    <mergeCell ref="A189:C189"/>
    <mergeCell ref="A1:D2"/>
    <mergeCell ref="A3:A4"/>
    <mergeCell ref="B3:B4"/>
    <mergeCell ref="C3:C4"/>
    <mergeCell ref="D3:D4"/>
  </mergeCells>
  <pageMargins left="0.23622047244094491" right="0.23622047244094491" top="0.74803149606299213" bottom="0.74803149606299213" header="0.31496062992125984" footer="0.31496062992125984"/>
  <pageSetup paperSize="9" scale="58" fitToHeight="0" orientation="portrait" r:id="rId1"/>
  <headerFooter>
    <oddFooter>&amp;R&amp;G</oddFooter>
  </headerFooter>
  <rowBreaks count="1" manualBreakCount="1">
    <brk id="148" max="3" man="1"/>
  </row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654CC-D8ED-4798-8564-860CAAEC7CFA}">
  <sheetPr>
    <pageSetUpPr fitToPage="1"/>
  </sheetPr>
  <dimension ref="A2:R213"/>
  <sheetViews>
    <sheetView view="pageBreakPreview" zoomScale="80" zoomScaleNormal="80" zoomScaleSheetLayoutView="80" workbookViewId="0">
      <selection activeCell="M14" sqref="M14:O14"/>
    </sheetView>
  </sheetViews>
  <sheetFormatPr defaultColWidth="10" defaultRowHeight="14.25" x14ac:dyDescent="0.2"/>
  <cols>
    <col min="1" max="1" width="8.28515625" style="1" customWidth="1"/>
    <col min="2" max="2" width="9" style="25" customWidth="1"/>
    <col min="3" max="3" width="7.7109375" style="1" bestFit="1" customWidth="1"/>
    <col min="4" max="4" width="68.5703125" style="1" bestFit="1" customWidth="1"/>
    <col min="5" max="5" width="5.140625" style="1" bestFit="1" customWidth="1"/>
    <col min="6" max="6" width="7.85546875" style="1" bestFit="1" customWidth="1"/>
    <col min="7" max="7" width="8.7109375" style="1" customWidth="1"/>
    <col min="8" max="8" width="11" style="1" bestFit="1" customWidth="1"/>
    <col min="9" max="9" width="10.85546875" style="1" bestFit="1" customWidth="1"/>
    <col min="10" max="10" width="10.7109375" style="1" customWidth="1"/>
    <col min="11" max="11" width="14.28515625" style="1" customWidth="1"/>
    <col min="12" max="12" width="12.42578125" style="1" customWidth="1"/>
    <col min="13" max="13" width="14.42578125" style="1" customWidth="1"/>
    <col min="14" max="14" width="14.28515625" style="1" customWidth="1"/>
    <col min="15" max="15" width="10.85546875" style="1" customWidth="1"/>
    <col min="16" max="16" width="15.85546875" style="1" customWidth="1"/>
    <col min="17" max="17" width="10" style="1" hidden="1" customWidth="1"/>
    <col min="18" max="16384" width="10" style="1"/>
  </cols>
  <sheetData>
    <row r="2" spans="1:18" ht="15" customHeight="1" x14ac:dyDescent="0.2">
      <c r="A2" s="56" t="s">
        <v>0</v>
      </c>
      <c r="B2" s="56"/>
      <c r="C2" s="56"/>
      <c r="D2" s="56"/>
      <c r="E2" s="56"/>
      <c r="F2" s="56"/>
      <c r="G2" s="56"/>
      <c r="H2" s="56"/>
      <c r="I2" s="56"/>
      <c r="J2" s="56"/>
      <c r="K2" s="56"/>
      <c r="L2" s="56"/>
      <c r="M2" s="56"/>
      <c r="N2" s="56"/>
      <c r="O2" s="56"/>
      <c r="P2" s="56"/>
      <c r="Q2" s="57"/>
    </row>
    <row r="3" spans="1:18" ht="15" customHeight="1" x14ac:dyDescent="0.2">
      <c r="A3" s="56" t="s">
        <v>1</v>
      </c>
      <c r="B3" s="56"/>
      <c r="C3" s="56"/>
      <c r="D3" s="56"/>
      <c r="E3" s="56"/>
      <c r="F3" s="56"/>
      <c r="G3" s="56"/>
      <c r="H3" s="56"/>
      <c r="I3" s="56"/>
      <c r="J3" s="56"/>
      <c r="K3" s="56"/>
      <c r="L3" s="56"/>
      <c r="M3" s="56"/>
      <c r="N3" s="56"/>
      <c r="O3" s="56"/>
      <c r="P3" s="56"/>
      <c r="Q3" s="57"/>
    </row>
    <row r="4" spans="1:18" ht="15.75" customHeight="1" x14ac:dyDescent="0.2">
      <c r="A4" s="58" t="s">
        <v>2</v>
      </c>
      <c r="B4" s="58"/>
      <c r="C4" s="58"/>
      <c r="D4" s="58"/>
      <c r="E4" s="58"/>
      <c r="F4" s="58"/>
      <c r="G4" s="58"/>
      <c r="H4" s="58"/>
      <c r="I4" s="58"/>
      <c r="J4" s="58"/>
      <c r="K4" s="58"/>
      <c r="L4" s="58"/>
      <c r="M4" s="58"/>
      <c r="N4" s="58"/>
      <c r="O4" s="58"/>
      <c r="P4" s="58"/>
      <c r="Q4" s="59"/>
    </row>
    <row r="5" spans="1:18" ht="15" customHeight="1" x14ac:dyDescent="0.2">
      <c r="A5" s="60" t="s">
        <v>3</v>
      </c>
      <c r="B5" s="60"/>
      <c r="C5" s="60"/>
      <c r="D5" s="2"/>
      <c r="E5" s="60" t="s">
        <v>4</v>
      </c>
      <c r="F5" s="60"/>
      <c r="G5" s="60"/>
      <c r="H5" s="60"/>
      <c r="I5" s="60" t="s">
        <v>5</v>
      </c>
      <c r="J5" s="60"/>
      <c r="K5" s="60"/>
      <c r="L5" s="60"/>
      <c r="M5" s="60"/>
      <c r="N5" s="2" t="s">
        <v>6</v>
      </c>
      <c r="O5" s="60" t="s">
        <v>7</v>
      </c>
      <c r="P5" s="60"/>
      <c r="Q5" s="60"/>
    </row>
    <row r="6" spans="1:18" x14ac:dyDescent="0.2">
      <c r="A6" s="61" t="s">
        <v>8</v>
      </c>
      <c r="B6" s="62"/>
      <c r="C6" s="63"/>
      <c r="D6" s="3"/>
      <c r="E6" s="64">
        <v>44845</v>
      </c>
      <c r="F6" s="65"/>
      <c r="G6" s="65"/>
      <c r="H6" s="65"/>
      <c r="I6" s="66">
        <v>45133</v>
      </c>
      <c r="J6" s="66"/>
      <c r="K6" s="66"/>
      <c r="L6" s="66"/>
      <c r="M6" s="66"/>
      <c r="N6" s="4">
        <v>0.25219999999999998</v>
      </c>
      <c r="O6" s="67">
        <f>I211</f>
        <v>845452.13000000012</v>
      </c>
      <c r="P6" s="67"/>
      <c r="Q6" s="67"/>
    </row>
    <row r="7" spans="1:18" x14ac:dyDescent="0.2">
      <c r="A7" s="60" t="s">
        <v>9</v>
      </c>
      <c r="B7" s="60"/>
      <c r="C7" s="60"/>
      <c r="D7" s="2"/>
      <c r="E7" s="68" t="s">
        <v>10</v>
      </c>
      <c r="F7" s="69"/>
      <c r="G7" s="69"/>
      <c r="H7" s="69"/>
      <c r="I7" s="69"/>
      <c r="J7" s="69"/>
      <c r="K7" s="69"/>
      <c r="L7" s="69"/>
      <c r="M7" s="70"/>
      <c r="N7" s="2" t="s">
        <v>11</v>
      </c>
      <c r="O7" s="60" t="s">
        <v>12</v>
      </c>
      <c r="P7" s="60"/>
      <c r="Q7" s="60"/>
    </row>
    <row r="8" spans="1:18" x14ac:dyDescent="0.2">
      <c r="A8" s="71" t="s">
        <v>13</v>
      </c>
      <c r="B8" s="72"/>
      <c r="C8" s="73"/>
      <c r="D8" s="5"/>
      <c r="E8" s="74" t="s">
        <v>14</v>
      </c>
      <c r="F8" s="75"/>
      <c r="G8" s="75"/>
      <c r="H8" s="75"/>
      <c r="I8" s="75"/>
      <c r="J8" s="75"/>
      <c r="K8" s="75"/>
      <c r="L8" s="75"/>
      <c r="M8" s="75"/>
      <c r="N8" s="6">
        <v>0.87229999999999996</v>
      </c>
      <c r="O8" s="67">
        <v>0</v>
      </c>
      <c r="P8" s="67"/>
      <c r="Q8" s="67"/>
    </row>
    <row r="9" spans="1:18" x14ac:dyDescent="0.2">
      <c r="A9" s="76" t="s">
        <v>15</v>
      </c>
      <c r="B9" s="76"/>
      <c r="C9" s="76"/>
      <c r="D9" s="76"/>
      <c r="E9" s="76" t="s">
        <v>16</v>
      </c>
      <c r="F9" s="76"/>
      <c r="G9" s="76"/>
      <c r="H9" s="76"/>
      <c r="I9" s="76"/>
      <c r="J9" s="76"/>
      <c r="K9" s="76"/>
      <c r="L9" s="76"/>
      <c r="M9" s="76"/>
      <c r="N9" s="76"/>
      <c r="O9" s="60" t="s">
        <v>17</v>
      </c>
      <c r="P9" s="60"/>
      <c r="Q9" s="60"/>
    </row>
    <row r="10" spans="1:18" ht="15.75" customHeight="1" x14ac:dyDescent="0.2">
      <c r="A10" s="77" t="s">
        <v>18</v>
      </c>
      <c r="B10" s="77"/>
      <c r="C10" s="77"/>
      <c r="D10" s="77"/>
      <c r="E10" s="77" t="s">
        <v>19</v>
      </c>
      <c r="F10" s="77"/>
      <c r="G10" s="77"/>
      <c r="H10" s="77"/>
      <c r="I10" s="77"/>
      <c r="J10" s="77"/>
      <c r="K10" s="77"/>
      <c r="L10" s="77"/>
      <c r="M10" s="77"/>
      <c r="N10" s="77"/>
      <c r="O10" s="67">
        <f>O6+O8</f>
        <v>845452.13000000012</v>
      </c>
      <c r="P10" s="67"/>
      <c r="Q10" s="67"/>
    </row>
    <row r="11" spans="1:18" x14ac:dyDescent="0.2">
      <c r="A11" s="76" t="s">
        <v>20</v>
      </c>
      <c r="B11" s="76"/>
      <c r="C11" s="76"/>
      <c r="D11" s="76"/>
      <c r="E11" s="76"/>
      <c r="F11" s="76"/>
      <c r="G11" s="76"/>
      <c r="H11" s="76"/>
      <c r="I11" s="76"/>
      <c r="J11" s="76"/>
      <c r="K11" s="76"/>
      <c r="L11" s="76"/>
      <c r="M11" s="76"/>
      <c r="N11" s="76"/>
      <c r="O11" s="76"/>
      <c r="P11" s="76"/>
      <c r="Q11" s="76"/>
    </row>
    <row r="12" spans="1:18" ht="14.25" customHeight="1" x14ac:dyDescent="0.2">
      <c r="A12" s="74" t="s">
        <v>21</v>
      </c>
      <c r="B12" s="74"/>
      <c r="C12" s="74"/>
      <c r="D12" s="74"/>
      <c r="E12" s="74"/>
      <c r="F12" s="74"/>
      <c r="G12" s="74"/>
      <c r="H12" s="74"/>
      <c r="I12" s="74"/>
      <c r="J12" s="74"/>
      <c r="K12" s="74"/>
      <c r="L12" s="74"/>
      <c r="M12" s="74"/>
      <c r="N12" s="74"/>
      <c r="O12" s="74"/>
      <c r="P12" s="74"/>
      <c r="Q12" s="74"/>
    </row>
    <row r="13" spans="1:18" x14ac:dyDescent="0.2">
      <c r="A13" s="2" t="s">
        <v>22</v>
      </c>
      <c r="B13" s="2"/>
      <c r="C13" s="2" t="s">
        <v>23</v>
      </c>
      <c r="D13" s="2"/>
      <c r="E13" s="78" t="s">
        <v>24</v>
      </c>
      <c r="F13" s="79"/>
      <c r="G13" s="79"/>
      <c r="H13" s="79"/>
      <c r="I13" s="79"/>
      <c r="J13" s="80"/>
      <c r="K13" s="2" t="s">
        <v>25</v>
      </c>
      <c r="L13" s="2"/>
      <c r="M13" s="60" t="s">
        <v>26</v>
      </c>
      <c r="N13" s="60"/>
      <c r="O13" s="60"/>
      <c r="P13" s="60" t="s">
        <v>27</v>
      </c>
      <c r="Q13" s="60"/>
    </row>
    <row r="14" spans="1:18" ht="15.75" customHeight="1" x14ac:dyDescent="0.2">
      <c r="A14" s="81" t="s">
        <v>591</v>
      </c>
      <c r="B14" s="75"/>
      <c r="C14" s="82">
        <f>O211</f>
        <v>174552.49000000002</v>
      </c>
      <c r="D14" s="83"/>
      <c r="E14" s="92" t="s">
        <v>592</v>
      </c>
      <c r="F14" s="93"/>
      <c r="G14" s="93"/>
      <c r="H14" s="93"/>
      <c r="I14" s="93"/>
      <c r="J14" s="94"/>
      <c r="K14" s="85">
        <f>N211</f>
        <v>396481.58999999997</v>
      </c>
      <c r="L14" s="75"/>
      <c r="M14" s="86">
        <f>P211</f>
        <v>571034.07999999984</v>
      </c>
      <c r="N14" s="86"/>
      <c r="O14" s="86"/>
      <c r="P14" s="67">
        <f>O10-M14</f>
        <v>274418.05000000028</v>
      </c>
      <c r="Q14" s="67"/>
      <c r="R14" s="29">
        <f>M14/O6</f>
        <v>0.67541858342707084</v>
      </c>
    </row>
    <row r="15" spans="1:18" ht="15" x14ac:dyDescent="0.25">
      <c r="A15" s="89"/>
      <c r="B15" s="89"/>
      <c r="C15" s="89"/>
      <c r="D15" s="89"/>
      <c r="E15" s="89"/>
      <c r="F15" s="89"/>
      <c r="G15" s="89"/>
      <c r="H15" s="89"/>
      <c r="I15" s="89"/>
      <c r="J15" s="89"/>
      <c r="K15" s="89"/>
      <c r="L15" s="89"/>
      <c r="M15" s="89"/>
      <c r="N15" s="89"/>
      <c r="O15" s="89"/>
      <c r="P15" s="89"/>
      <c r="Q15" s="89"/>
    </row>
    <row r="16" spans="1:18" x14ac:dyDescent="0.2">
      <c r="A16" s="90" t="s">
        <v>30</v>
      </c>
      <c r="B16" s="90" t="s">
        <v>31</v>
      </c>
      <c r="C16" s="90" t="s">
        <v>32</v>
      </c>
      <c r="D16" s="90" t="s">
        <v>33</v>
      </c>
      <c r="E16" s="90" t="s">
        <v>34</v>
      </c>
      <c r="F16" s="90" t="s">
        <v>35</v>
      </c>
      <c r="G16" s="90"/>
      <c r="H16" s="90"/>
      <c r="I16" s="90"/>
      <c r="J16" s="7"/>
      <c r="K16" s="90" t="s">
        <v>36</v>
      </c>
      <c r="L16" s="90"/>
      <c r="M16" s="90"/>
      <c r="N16" s="90" t="s">
        <v>37</v>
      </c>
      <c r="O16" s="90"/>
      <c r="P16" s="90"/>
      <c r="Q16" s="8" t="s">
        <v>38</v>
      </c>
    </row>
    <row r="17" spans="1:18" ht="38.25" x14ac:dyDescent="0.2">
      <c r="A17" s="90"/>
      <c r="B17" s="90"/>
      <c r="C17" s="90"/>
      <c r="D17" s="90"/>
      <c r="E17" s="90"/>
      <c r="F17" s="8" t="s">
        <v>593</v>
      </c>
      <c r="G17" s="8" t="s">
        <v>594</v>
      </c>
      <c r="H17" s="8" t="s">
        <v>40</v>
      </c>
      <c r="I17" s="8" t="s">
        <v>595</v>
      </c>
      <c r="J17" s="8" t="s">
        <v>596</v>
      </c>
      <c r="K17" s="7" t="s">
        <v>42</v>
      </c>
      <c r="L17" s="7" t="s">
        <v>43</v>
      </c>
      <c r="M17" s="7" t="s">
        <v>44</v>
      </c>
      <c r="N17" s="7" t="s">
        <v>42</v>
      </c>
      <c r="O17" s="7" t="s">
        <v>43</v>
      </c>
      <c r="P17" s="7" t="s">
        <v>45</v>
      </c>
      <c r="Q17" s="8"/>
    </row>
    <row r="18" spans="1:18" ht="24" customHeight="1" x14ac:dyDescent="0.2">
      <c r="A18" s="9" t="s">
        <v>46</v>
      </c>
      <c r="B18" s="10"/>
      <c r="C18" s="9"/>
      <c r="D18" s="9" t="s">
        <v>47</v>
      </c>
      <c r="E18" s="9"/>
      <c r="F18" s="11"/>
      <c r="G18" s="11"/>
      <c r="H18" s="9"/>
      <c r="I18" s="12">
        <v>36166.44</v>
      </c>
      <c r="J18" s="12">
        <f>SUM(J19:J22)</f>
        <v>36166.46</v>
      </c>
      <c r="K18" s="12"/>
      <c r="L18" s="12"/>
      <c r="M18" s="12"/>
      <c r="N18" s="12">
        <f>SUM(N19:N22)</f>
        <v>34439.33</v>
      </c>
      <c r="O18" s="12">
        <f t="shared" ref="O18:P18" si="0">SUM(O19:O22)</f>
        <v>0</v>
      </c>
      <c r="P18" s="12">
        <f t="shared" si="0"/>
        <v>34439.33</v>
      </c>
      <c r="Q18" s="13">
        <v>4.2777631892653697E-2</v>
      </c>
      <c r="R18" s="29"/>
    </row>
    <row r="19" spans="1:18" ht="24" customHeight="1" x14ac:dyDescent="0.2">
      <c r="A19" s="14" t="s">
        <v>48</v>
      </c>
      <c r="B19" s="15" t="s">
        <v>49</v>
      </c>
      <c r="C19" s="14" t="s">
        <v>50</v>
      </c>
      <c r="D19" s="14" t="s">
        <v>51</v>
      </c>
      <c r="E19" s="15" t="s">
        <v>52</v>
      </c>
      <c r="F19" s="16">
        <v>2.4900000000000002</v>
      </c>
      <c r="G19" s="17">
        <f>F19</f>
        <v>2.4900000000000002</v>
      </c>
      <c r="H19" s="17">
        <v>289.08</v>
      </c>
      <c r="I19" s="17">
        <v>719.8</v>
      </c>
      <c r="J19" s="17">
        <f>ROUND(G19*H19,2)</f>
        <v>719.81</v>
      </c>
      <c r="K19" s="17">
        <f>'[1]BM 03'!K19</f>
        <v>2.4900000000000002</v>
      </c>
      <c r="L19" s="17">
        <f>'[1]Memória 04'!E6</f>
        <v>0</v>
      </c>
      <c r="M19" s="17">
        <f>K19+L19</f>
        <v>2.4900000000000002</v>
      </c>
      <c r="N19" s="17">
        <f>ROUND(K19*H19,2)</f>
        <v>719.81</v>
      </c>
      <c r="O19" s="17">
        <f>ROUND(L19*H19,2)</f>
        <v>0</v>
      </c>
      <c r="P19" s="17">
        <f>ROUND(M19*H19,2)</f>
        <v>719.81</v>
      </c>
      <c r="Q19" s="18">
        <v>8.513787764660313E-4</v>
      </c>
      <c r="R19" s="32">
        <f>G19-M19</f>
        <v>0</v>
      </c>
    </row>
    <row r="20" spans="1:18" ht="36" customHeight="1" x14ac:dyDescent="0.2">
      <c r="A20" s="14" t="s">
        <v>53</v>
      </c>
      <c r="B20" s="15" t="s">
        <v>54</v>
      </c>
      <c r="C20" s="14" t="s">
        <v>55</v>
      </c>
      <c r="D20" s="14" t="s">
        <v>56</v>
      </c>
      <c r="E20" s="15" t="s">
        <v>52</v>
      </c>
      <c r="F20" s="16">
        <v>12.43</v>
      </c>
      <c r="G20" s="17">
        <f t="shared" ref="G20:G83" si="1">F20</f>
        <v>12.43</v>
      </c>
      <c r="H20" s="17">
        <v>916.39</v>
      </c>
      <c r="I20" s="17">
        <v>11390.72</v>
      </c>
      <c r="J20" s="17">
        <f t="shared" ref="J20:J83" si="2">ROUND(G20*H20,2)</f>
        <v>11390.73</v>
      </c>
      <c r="K20" s="17">
        <f>'[1]BM 03'!K20</f>
        <v>12</v>
      </c>
      <c r="L20" s="17">
        <f>'[1]Memória 04'!E7</f>
        <v>0</v>
      </c>
      <c r="M20" s="17">
        <f t="shared" ref="M20:M83" si="3">K20+L20</f>
        <v>12</v>
      </c>
      <c r="N20" s="17">
        <f t="shared" ref="N20:N83" si="4">ROUND(K20*H20,2)</f>
        <v>10996.68</v>
      </c>
      <c r="O20" s="17">
        <f t="shared" ref="O20:O83" si="5">ROUND(L20*H20,2)</f>
        <v>0</v>
      </c>
      <c r="P20" s="17">
        <f t="shared" ref="P20:P83" si="6">ROUND(M20*H20,2)</f>
        <v>10996.68</v>
      </c>
      <c r="Q20" s="18">
        <v>1.3472933115680956E-2</v>
      </c>
      <c r="R20" s="32">
        <f t="shared" ref="R20:R83" si="7">G20-M20</f>
        <v>0.42999999999999972</v>
      </c>
    </row>
    <row r="21" spans="1:18" ht="36" customHeight="1" x14ac:dyDescent="0.2">
      <c r="A21" s="14" t="s">
        <v>57</v>
      </c>
      <c r="B21" s="15" t="s">
        <v>58</v>
      </c>
      <c r="C21" s="14" t="s">
        <v>55</v>
      </c>
      <c r="D21" s="14" t="s">
        <v>59</v>
      </c>
      <c r="E21" s="15" t="s">
        <v>60</v>
      </c>
      <c r="F21" s="16">
        <v>101.16</v>
      </c>
      <c r="G21" s="17">
        <f t="shared" si="1"/>
        <v>101.16</v>
      </c>
      <c r="H21" s="17">
        <v>56.14</v>
      </c>
      <c r="I21" s="17">
        <v>5679.12</v>
      </c>
      <c r="J21" s="17">
        <f t="shared" si="2"/>
        <v>5679.12</v>
      </c>
      <c r="K21" s="17">
        <f>'[1]BM 03'!K21</f>
        <v>101.16000000000003</v>
      </c>
      <c r="L21" s="17">
        <f>'[1]Memória 04'!E8</f>
        <v>0</v>
      </c>
      <c r="M21" s="17">
        <f t="shared" si="3"/>
        <v>101.16000000000003</v>
      </c>
      <c r="N21" s="17">
        <f t="shared" si="4"/>
        <v>5679.12</v>
      </c>
      <c r="O21" s="17">
        <f t="shared" si="5"/>
        <v>0</v>
      </c>
      <c r="P21" s="17">
        <f t="shared" si="6"/>
        <v>5679.12</v>
      </c>
      <c r="Q21" s="18">
        <v>6.7172579008110134E-3</v>
      </c>
      <c r="R21" s="32">
        <f t="shared" si="7"/>
        <v>0</v>
      </c>
    </row>
    <row r="22" spans="1:18" ht="24" customHeight="1" x14ac:dyDescent="0.2">
      <c r="A22" s="14" t="s">
        <v>61</v>
      </c>
      <c r="B22" s="15" t="s">
        <v>62</v>
      </c>
      <c r="C22" s="14" t="s">
        <v>55</v>
      </c>
      <c r="D22" s="14" t="s">
        <v>63</v>
      </c>
      <c r="E22" s="15" t="s">
        <v>64</v>
      </c>
      <c r="F22" s="16">
        <v>240</v>
      </c>
      <c r="G22" s="17">
        <f t="shared" si="1"/>
        <v>240</v>
      </c>
      <c r="H22" s="17">
        <v>76.569999999999993</v>
      </c>
      <c r="I22" s="17">
        <v>18376.8</v>
      </c>
      <c r="J22" s="17">
        <f t="shared" si="2"/>
        <v>18376.8</v>
      </c>
      <c r="K22" s="17">
        <f>'[1]BM 03'!K22</f>
        <v>222.59</v>
      </c>
      <c r="L22" s="17">
        <f>'[1]Memória 04'!E9</f>
        <v>0</v>
      </c>
      <c r="M22" s="17">
        <f t="shared" si="3"/>
        <v>222.59</v>
      </c>
      <c r="N22" s="17">
        <f t="shared" si="4"/>
        <v>17043.72</v>
      </c>
      <c r="O22" s="17">
        <f t="shared" si="5"/>
        <v>0</v>
      </c>
      <c r="P22" s="17">
        <f t="shared" si="6"/>
        <v>17043.72</v>
      </c>
      <c r="Q22" s="18">
        <v>2.1736062099695697E-2</v>
      </c>
      <c r="R22" s="32">
        <f t="shared" si="7"/>
        <v>17.409999999999997</v>
      </c>
    </row>
    <row r="23" spans="1:18" ht="24" customHeight="1" x14ac:dyDescent="0.2">
      <c r="A23" s="9" t="s">
        <v>65</v>
      </c>
      <c r="B23" s="10"/>
      <c r="C23" s="9"/>
      <c r="D23" s="9" t="s">
        <v>66</v>
      </c>
      <c r="E23" s="9"/>
      <c r="F23" s="11"/>
      <c r="G23" s="17"/>
      <c r="H23" s="9"/>
      <c r="I23" s="12">
        <v>4491.2299999999996</v>
      </c>
      <c r="J23" s="20">
        <f>SUM(J24:J25)</f>
        <v>4491.2300000000005</v>
      </c>
      <c r="K23" s="17">
        <f>'[1]BM 03'!K23</f>
        <v>0</v>
      </c>
      <c r="L23" s="17">
        <f>'[1]Memória 04'!E10</f>
        <v>0</v>
      </c>
      <c r="M23" s="20"/>
      <c r="N23" s="20">
        <f>SUM(N24:N25)</f>
        <v>4491.2300000000005</v>
      </c>
      <c r="O23" s="20">
        <f t="shared" ref="O23:P23" si="8">SUM(O24:O25)</f>
        <v>0</v>
      </c>
      <c r="P23" s="20">
        <f t="shared" si="8"/>
        <v>4491.2300000000005</v>
      </c>
      <c r="Q23" s="13">
        <v>5.3122227038448645E-3</v>
      </c>
      <c r="R23" s="32">
        <f t="shared" si="7"/>
        <v>0</v>
      </c>
    </row>
    <row r="24" spans="1:18" ht="24" customHeight="1" x14ac:dyDescent="0.2">
      <c r="A24" s="14" t="s">
        <v>67</v>
      </c>
      <c r="B24" s="15" t="s">
        <v>68</v>
      </c>
      <c r="C24" s="14" t="s">
        <v>55</v>
      </c>
      <c r="D24" s="14" t="s">
        <v>69</v>
      </c>
      <c r="E24" s="15" t="s">
        <v>64</v>
      </c>
      <c r="F24" s="16">
        <v>28.88</v>
      </c>
      <c r="G24" s="17">
        <f t="shared" si="1"/>
        <v>28.88</v>
      </c>
      <c r="H24" s="17">
        <v>28.13</v>
      </c>
      <c r="I24" s="17">
        <v>812.39</v>
      </c>
      <c r="J24" s="17">
        <f t="shared" si="2"/>
        <v>812.39</v>
      </c>
      <c r="K24" s="17">
        <f>'[1]BM 03'!K24</f>
        <v>28.88</v>
      </c>
      <c r="L24" s="17">
        <f>'[1]Memória 04'!E11</f>
        <v>0</v>
      </c>
      <c r="M24" s="17">
        <f t="shared" si="3"/>
        <v>28.88</v>
      </c>
      <c r="N24" s="17">
        <f t="shared" si="4"/>
        <v>812.39</v>
      </c>
      <c r="O24" s="17">
        <f t="shared" si="5"/>
        <v>0</v>
      </c>
      <c r="P24" s="17">
        <f t="shared" si="6"/>
        <v>812.39</v>
      </c>
      <c r="Q24" s="18">
        <v>9.6089414311369701E-4</v>
      </c>
      <c r="R24" s="32">
        <f t="shared" si="7"/>
        <v>0</v>
      </c>
    </row>
    <row r="25" spans="1:18" ht="24" customHeight="1" x14ac:dyDescent="0.2">
      <c r="A25" s="14" t="s">
        <v>70</v>
      </c>
      <c r="B25" s="15" t="s">
        <v>71</v>
      </c>
      <c r="C25" s="14" t="s">
        <v>55</v>
      </c>
      <c r="D25" s="14" t="s">
        <v>72</v>
      </c>
      <c r="E25" s="15" t="s">
        <v>64</v>
      </c>
      <c r="F25" s="16">
        <v>52.16</v>
      </c>
      <c r="G25" s="17">
        <f t="shared" si="1"/>
        <v>52.16</v>
      </c>
      <c r="H25" s="17">
        <v>70.53</v>
      </c>
      <c r="I25" s="17">
        <v>3678.84</v>
      </c>
      <c r="J25" s="17">
        <f t="shared" si="2"/>
        <v>3678.84</v>
      </c>
      <c r="K25" s="17">
        <f>'[1]BM 03'!K25</f>
        <v>52.16</v>
      </c>
      <c r="L25" s="17">
        <f>'[1]Memória 04'!E12</f>
        <v>0</v>
      </c>
      <c r="M25" s="17">
        <f t="shared" si="3"/>
        <v>52.16</v>
      </c>
      <c r="N25" s="17">
        <f t="shared" si="4"/>
        <v>3678.84</v>
      </c>
      <c r="O25" s="17">
        <f t="shared" si="5"/>
        <v>0</v>
      </c>
      <c r="P25" s="17">
        <f t="shared" si="6"/>
        <v>3678.84</v>
      </c>
      <c r="Q25" s="18">
        <v>4.3513285607311679E-3</v>
      </c>
      <c r="R25" s="32">
        <f t="shared" si="7"/>
        <v>0</v>
      </c>
    </row>
    <row r="26" spans="1:18" ht="24" customHeight="1" x14ac:dyDescent="0.2">
      <c r="A26" s="9" t="s">
        <v>73</v>
      </c>
      <c r="B26" s="10"/>
      <c r="C26" s="9"/>
      <c r="D26" s="9" t="s">
        <v>74</v>
      </c>
      <c r="E26" s="9"/>
      <c r="F26" s="11"/>
      <c r="G26" s="17">
        <f t="shared" si="1"/>
        <v>0</v>
      </c>
      <c r="H26" s="9"/>
      <c r="I26" s="12">
        <v>65745.289999999994</v>
      </c>
      <c r="J26" s="20">
        <f>J27</f>
        <v>65745.36</v>
      </c>
      <c r="K26" s="17">
        <f>'[1]BM 03'!K26</f>
        <v>0</v>
      </c>
      <c r="L26" s="17">
        <f>'[1]Memória 04'!E13</f>
        <v>0</v>
      </c>
      <c r="M26" s="17"/>
      <c r="N26" s="20">
        <f>N27</f>
        <v>65745.36</v>
      </c>
      <c r="O26" s="20">
        <f t="shared" ref="O26:P26" si="9">O27</f>
        <v>0</v>
      </c>
      <c r="P26" s="20">
        <f t="shared" si="9"/>
        <v>65745.36</v>
      </c>
      <c r="Q26" s="13">
        <v>7.7763468405952205E-2</v>
      </c>
      <c r="R26" s="32">
        <f t="shared" si="7"/>
        <v>0</v>
      </c>
    </row>
    <row r="27" spans="1:18" ht="24" customHeight="1" x14ac:dyDescent="0.2">
      <c r="A27" s="9" t="s">
        <v>75</v>
      </c>
      <c r="B27" s="10"/>
      <c r="C27" s="9"/>
      <c r="D27" s="9" t="s">
        <v>76</v>
      </c>
      <c r="E27" s="9"/>
      <c r="F27" s="11"/>
      <c r="G27" s="17">
        <f t="shared" si="1"/>
        <v>0</v>
      </c>
      <c r="H27" s="9"/>
      <c r="I27" s="12">
        <v>65745.289999999994</v>
      </c>
      <c r="J27" s="20">
        <f>SUM(J28:J37)</f>
        <v>65745.36</v>
      </c>
      <c r="K27" s="17">
        <f>'[1]BM 03'!K27</f>
        <v>0</v>
      </c>
      <c r="L27" s="17">
        <f>'[1]Memória 04'!E14</f>
        <v>0</v>
      </c>
      <c r="M27" s="17"/>
      <c r="N27" s="20">
        <f>SUM(N28:N37)</f>
        <v>65745.36</v>
      </c>
      <c r="O27" s="20">
        <f t="shared" ref="O27:P27" si="10">SUM(O28:O37)</f>
        <v>0</v>
      </c>
      <c r="P27" s="20">
        <f t="shared" si="10"/>
        <v>65745.36</v>
      </c>
      <c r="Q27" s="13">
        <v>7.7763468405952205E-2</v>
      </c>
      <c r="R27" s="32">
        <f t="shared" si="7"/>
        <v>0</v>
      </c>
    </row>
    <row r="28" spans="1:18" ht="24" customHeight="1" x14ac:dyDescent="0.2">
      <c r="A28" s="14" t="s">
        <v>77</v>
      </c>
      <c r="B28" s="15" t="s">
        <v>78</v>
      </c>
      <c r="C28" s="14" t="s">
        <v>55</v>
      </c>
      <c r="D28" s="14" t="s">
        <v>79</v>
      </c>
      <c r="E28" s="15" t="s">
        <v>64</v>
      </c>
      <c r="F28" s="16">
        <v>5.16</v>
      </c>
      <c r="G28" s="17">
        <f t="shared" si="1"/>
        <v>5.16</v>
      </c>
      <c r="H28" s="17">
        <v>554.19000000000005</v>
      </c>
      <c r="I28" s="17">
        <v>2859.62</v>
      </c>
      <c r="J28" s="17">
        <f t="shared" si="2"/>
        <v>2859.62</v>
      </c>
      <c r="K28" s="17">
        <f>'[1]BM 03'!K28</f>
        <v>5.16</v>
      </c>
      <c r="L28" s="17">
        <f>'[1]Memória 04'!E15</f>
        <v>0</v>
      </c>
      <c r="M28" s="17">
        <f t="shared" si="3"/>
        <v>5.16</v>
      </c>
      <c r="N28" s="17">
        <f t="shared" si="4"/>
        <v>2859.62</v>
      </c>
      <c r="O28" s="17">
        <f t="shared" si="5"/>
        <v>0</v>
      </c>
      <c r="P28" s="17">
        <f t="shared" si="6"/>
        <v>2859.62</v>
      </c>
      <c r="Q28" s="18">
        <v>3.3823558999135765E-3</v>
      </c>
      <c r="R28" s="32">
        <f t="shared" si="7"/>
        <v>0</v>
      </c>
    </row>
    <row r="29" spans="1:18" ht="36" customHeight="1" x14ac:dyDescent="0.2">
      <c r="A29" s="14" t="s">
        <v>80</v>
      </c>
      <c r="B29" s="15" t="s">
        <v>81</v>
      </c>
      <c r="C29" s="14" t="s">
        <v>55</v>
      </c>
      <c r="D29" s="14" t="s">
        <v>82</v>
      </c>
      <c r="E29" s="15" t="s">
        <v>52</v>
      </c>
      <c r="F29" s="16">
        <v>96.48</v>
      </c>
      <c r="G29" s="17">
        <f t="shared" si="1"/>
        <v>96.48</v>
      </c>
      <c r="H29" s="17">
        <v>143.88999999999999</v>
      </c>
      <c r="I29" s="17">
        <v>13882.5</v>
      </c>
      <c r="J29" s="17">
        <f t="shared" si="2"/>
        <v>13882.51</v>
      </c>
      <c r="K29" s="17">
        <f>'[1]BM 03'!K29</f>
        <v>96.48</v>
      </c>
      <c r="L29" s="17">
        <f>'[1]Memória 04'!E16</f>
        <v>0</v>
      </c>
      <c r="M29" s="17">
        <f t="shared" si="3"/>
        <v>96.48</v>
      </c>
      <c r="N29" s="17">
        <f t="shared" si="4"/>
        <v>13882.51</v>
      </c>
      <c r="O29" s="17">
        <f t="shared" si="5"/>
        <v>0</v>
      </c>
      <c r="P29" s="17">
        <f t="shared" si="6"/>
        <v>13882.51</v>
      </c>
      <c r="Q29" s="18">
        <v>1.6420208202680853E-2</v>
      </c>
      <c r="R29" s="32">
        <f t="shared" si="7"/>
        <v>0</v>
      </c>
    </row>
    <row r="30" spans="1:18" ht="24" customHeight="1" x14ac:dyDescent="0.2">
      <c r="A30" s="14" t="s">
        <v>83</v>
      </c>
      <c r="B30" s="15" t="s">
        <v>84</v>
      </c>
      <c r="C30" s="14" t="s">
        <v>55</v>
      </c>
      <c r="D30" s="14" t="s">
        <v>85</v>
      </c>
      <c r="E30" s="15" t="s">
        <v>86</v>
      </c>
      <c r="F30" s="16">
        <v>630.6</v>
      </c>
      <c r="G30" s="17">
        <f t="shared" si="1"/>
        <v>630.6</v>
      </c>
      <c r="H30" s="17">
        <v>19.23</v>
      </c>
      <c r="I30" s="17">
        <v>12126.43</v>
      </c>
      <c r="J30" s="17">
        <f t="shared" si="2"/>
        <v>12126.44</v>
      </c>
      <c r="K30" s="17">
        <f>'[1]BM 03'!K30</f>
        <v>630.6</v>
      </c>
      <c r="L30" s="17">
        <f>'[1]Memória 04'!E17</f>
        <v>0</v>
      </c>
      <c r="M30" s="17">
        <f t="shared" si="3"/>
        <v>630.6</v>
      </c>
      <c r="N30" s="17">
        <f t="shared" si="4"/>
        <v>12126.44</v>
      </c>
      <c r="O30" s="17">
        <f t="shared" si="5"/>
        <v>0</v>
      </c>
      <c r="P30" s="17">
        <f t="shared" si="6"/>
        <v>12126.44</v>
      </c>
      <c r="Q30" s="18">
        <v>1.4343130225480656E-2</v>
      </c>
      <c r="R30" s="32">
        <f t="shared" si="7"/>
        <v>0</v>
      </c>
    </row>
    <row r="31" spans="1:18" ht="24" customHeight="1" x14ac:dyDescent="0.2">
      <c r="A31" s="14" t="s">
        <v>87</v>
      </c>
      <c r="B31" s="15" t="s">
        <v>88</v>
      </c>
      <c r="C31" s="14" t="s">
        <v>55</v>
      </c>
      <c r="D31" s="14" t="s">
        <v>89</v>
      </c>
      <c r="E31" s="15" t="s">
        <v>86</v>
      </c>
      <c r="F31" s="16">
        <v>235.2</v>
      </c>
      <c r="G31" s="17">
        <f t="shared" si="1"/>
        <v>235.2</v>
      </c>
      <c r="H31" s="17">
        <v>16.39</v>
      </c>
      <c r="I31" s="17">
        <v>3854.92</v>
      </c>
      <c r="J31" s="17">
        <f t="shared" si="2"/>
        <v>3854.93</v>
      </c>
      <c r="K31" s="17">
        <f>'[1]BM 03'!K31</f>
        <v>235.2</v>
      </c>
      <c r="L31" s="17">
        <f>'[1]Memória 04'!E18</f>
        <v>0</v>
      </c>
      <c r="M31" s="17">
        <f t="shared" si="3"/>
        <v>235.2</v>
      </c>
      <c r="N31" s="17">
        <f t="shared" si="4"/>
        <v>3854.93</v>
      </c>
      <c r="O31" s="17">
        <f t="shared" si="5"/>
        <v>0</v>
      </c>
      <c r="P31" s="17">
        <f t="shared" si="6"/>
        <v>3854.93</v>
      </c>
      <c r="Q31" s="18">
        <v>4.5595958224151616E-3</v>
      </c>
      <c r="R31" s="32">
        <f t="shared" si="7"/>
        <v>0</v>
      </c>
    </row>
    <row r="32" spans="1:18" ht="36" customHeight="1" x14ac:dyDescent="0.2">
      <c r="A32" s="14" t="s">
        <v>90</v>
      </c>
      <c r="B32" s="15" t="s">
        <v>91</v>
      </c>
      <c r="C32" s="14" t="s">
        <v>55</v>
      </c>
      <c r="D32" s="14" t="s">
        <v>92</v>
      </c>
      <c r="E32" s="15" t="s">
        <v>52</v>
      </c>
      <c r="F32" s="16">
        <v>220.31</v>
      </c>
      <c r="G32" s="17">
        <f t="shared" si="1"/>
        <v>220.31</v>
      </c>
      <c r="H32" s="17">
        <v>75.290000000000006</v>
      </c>
      <c r="I32" s="17">
        <v>16587.13</v>
      </c>
      <c r="J32" s="17">
        <f t="shared" si="2"/>
        <v>16587.14</v>
      </c>
      <c r="K32" s="17">
        <f>'[1]BM 03'!K32</f>
        <v>220.31</v>
      </c>
      <c r="L32" s="17">
        <f>'[1]Memória 04'!E19</f>
        <v>0</v>
      </c>
      <c r="M32" s="17">
        <f t="shared" si="3"/>
        <v>220.31</v>
      </c>
      <c r="N32" s="17">
        <f t="shared" si="4"/>
        <v>16587.14</v>
      </c>
      <c r="O32" s="17">
        <f t="shared" si="5"/>
        <v>0</v>
      </c>
      <c r="P32" s="17">
        <f t="shared" si="6"/>
        <v>16587.14</v>
      </c>
      <c r="Q32" s="18">
        <v>1.9619242073469021E-2</v>
      </c>
      <c r="R32" s="32">
        <f t="shared" si="7"/>
        <v>0</v>
      </c>
    </row>
    <row r="33" spans="1:18" ht="24" customHeight="1" x14ac:dyDescent="0.2">
      <c r="A33" s="14" t="s">
        <v>93</v>
      </c>
      <c r="B33" s="15" t="s">
        <v>94</v>
      </c>
      <c r="C33" s="14" t="s">
        <v>55</v>
      </c>
      <c r="D33" s="14" t="s">
        <v>95</v>
      </c>
      <c r="E33" s="15" t="s">
        <v>86</v>
      </c>
      <c r="F33" s="16">
        <v>18.100000000000001</v>
      </c>
      <c r="G33" s="17">
        <f t="shared" si="1"/>
        <v>18.100000000000001</v>
      </c>
      <c r="H33" s="17">
        <v>13.91</v>
      </c>
      <c r="I33" s="17">
        <v>251.77</v>
      </c>
      <c r="J33" s="17">
        <f t="shared" si="2"/>
        <v>251.77</v>
      </c>
      <c r="K33" s="17">
        <f>'[1]BM 03'!K33</f>
        <v>18.100000000000001</v>
      </c>
      <c r="L33" s="17">
        <f>'[1]Memória 04'!E20</f>
        <v>0</v>
      </c>
      <c r="M33" s="17">
        <f t="shared" si="3"/>
        <v>18.100000000000001</v>
      </c>
      <c r="N33" s="17">
        <f t="shared" si="4"/>
        <v>251.77</v>
      </c>
      <c r="O33" s="17">
        <f t="shared" si="5"/>
        <v>0</v>
      </c>
      <c r="P33" s="17">
        <f t="shared" si="6"/>
        <v>251.77</v>
      </c>
      <c r="Q33" s="18">
        <v>2.9779332391060388E-4</v>
      </c>
      <c r="R33" s="32">
        <f t="shared" si="7"/>
        <v>0</v>
      </c>
    </row>
    <row r="34" spans="1:18" ht="24" customHeight="1" x14ac:dyDescent="0.2">
      <c r="A34" s="14" t="s">
        <v>96</v>
      </c>
      <c r="B34" s="15" t="s">
        <v>97</v>
      </c>
      <c r="C34" s="14" t="s">
        <v>55</v>
      </c>
      <c r="D34" s="14" t="s">
        <v>98</v>
      </c>
      <c r="E34" s="15" t="s">
        <v>86</v>
      </c>
      <c r="F34" s="16">
        <v>7.6</v>
      </c>
      <c r="G34" s="17">
        <f t="shared" si="1"/>
        <v>7.6</v>
      </c>
      <c r="H34" s="17">
        <v>13.26</v>
      </c>
      <c r="I34" s="17">
        <v>100.77</v>
      </c>
      <c r="J34" s="17">
        <f t="shared" si="2"/>
        <v>100.78</v>
      </c>
      <c r="K34" s="17">
        <f>'[1]BM 03'!K34</f>
        <v>7.6</v>
      </c>
      <c r="L34" s="17">
        <f>'[1]Memória 04'!E21</f>
        <v>0</v>
      </c>
      <c r="M34" s="17">
        <f t="shared" si="3"/>
        <v>7.6</v>
      </c>
      <c r="N34" s="17">
        <f t="shared" si="4"/>
        <v>100.78</v>
      </c>
      <c r="O34" s="17">
        <f t="shared" si="5"/>
        <v>0</v>
      </c>
      <c r="P34" s="17">
        <f t="shared" si="6"/>
        <v>100.78</v>
      </c>
      <c r="Q34" s="18">
        <v>1.1919066310708804E-4</v>
      </c>
      <c r="R34" s="32">
        <f t="shared" si="7"/>
        <v>0</v>
      </c>
    </row>
    <row r="35" spans="1:18" ht="24" customHeight="1" x14ac:dyDescent="0.2">
      <c r="A35" s="14" t="s">
        <v>99</v>
      </c>
      <c r="B35" s="15" t="s">
        <v>100</v>
      </c>
      <c r="C35" s="14" t="s">
        <v>55</v>
      </c>
      <c r="D35" s="14" t="s">
        <v>101</v>
      </c>
      <c r="E35" s="15" t="s">
        <v>86</v>
      </c>
      <c r="F35" s="16">
        <v>277.10000000000002</v>
      </c>
      <c r="G35" s="17">
        <f t="shared" si="1"/>
        <v>277.10000000000002</v>
      </c>
      <c r="H35" s="17">
        <v>20.14</v>
      </c>
      <c r="I35" s="17">
        <v>5580.79</v>
      </c>
      <c r="J35" s="17">
        <f t="shared" si="2"/>
        <v>5580.79</v>
      </c>
      <c r="K35" s="17">
        <f>'[1]BM 03'!K35</f>
        <v>277.10000000000002</v>
      </c>
      <c r="L35" s="17">
        <f>'[1]Memória 04'!E22</f>
        <v>0</v>
      </c>
      <c r="M35" s="17">
        <f t="shared" si="3"/>
        <v>277.10000000000002</v>
      </c>
      <c r="N35" s="17">
        <f t="shared" si="4"/>
        <v>5580.79</v>
      </c>
      <c r="O35" s="17">
        <f t="shared" si="5"/>
        <v>0</v>
      </c>
      <c r="P35" s="17">
        <f t="shared" si="6"/>
        <v>5580.79</v>
      </c>
      <c r="Q35" s="18">
        <v>6.6009532674546579E-3</v>
      </c>
      <c r="R35" s="32">
        <f t="shared" si="7"/>
        <v>0</v>
      </c>
    </row>
    <row r="36" spans="1:18" ht="24" customHeight="1" x14ac:dyDescent="0.2">
      <c r="A36" s="14" t="s">
        <v>102</v>
      </c>
      <c r="B36" s="15" t="s">
        <v>103</v>
      </c>
      <c r="C36" s="14" t="s">
        <v>55</v>
      </c>
      <c r="D36" s="14" t="s">
        <v>104</v>
      </c>
      <c r="E36" s="15" t="s">
        <v>64</v>
      </c>
      <c r="F36" s="16">
        <v>23.28</v>
      </c>
      <c r="G36" s="17">
        <f t="shared" si="1"/>
        <v>23.28</v>
      </c>
      <c r="H36" s="17">
        <v>30.21</v>
      </c>
      <c r="I36" s="17">
        <v>703.28</v>
      </c>
      <c r="J36" s="17">
        <f t="shared" si="2"/>
        <v>703.29</v>
      </c>
      <c r="K36" s="17">
        <f>'[1]BM 03'!K36</f>
        <v>23.28</v>
      </c>
      <c r="L36" s="17">
        <f>'[1]Memória 04'!E23</f>
        <v>0</v>
      </c>
      <c r="M36" s="17">
        <f t="shared" si="3"/>
        <v>23.28</v>
      </c>
      <c r="N36" s="17">
        <f t="shared" si="4"/>
        <v>703.29</v>
      </c>
      <c r="O36" s="17">
        <f t="shared" si="5"/>
        <v>0</v>
      </c>
      <c r="P36" s="17">
        <f t="shared" si="6"/>
        <v>703.29</v>
      </c>
      <c r="Q36" s="18">
        <v>8.3183893569467972E-4</v>
      </c>
      <c r="R36" s="32">
        <f t="shared" si="7"/>
        <v>0</v>
      </c>
    </row>
    <row r="37" spans="1:18" ht="36" customHeight="1" x14ac:dyDescent="0.2">
      <c r="A37" s="14" t="s">
        <v>105</v>
      </c>
      <c r="B37" s="15" t="s">
        <v>106</v>
      </c>
      <c r="C37" s="14" t="s">
        <v>55</v>
      </c>
      <c r="D37" s="14" t="s">
        <v>107</v>
      </c>
      <c r="E37" s="15" t="s">
        <v>64</v>
      </c>
      <c r="F37" s="16">
        <v>23.28</v>
      </c>
      <c r="G37" s="17">
        <f t="shared" si="1"/>
        <v>23.28</v>
      </c>
      <c r="H37" s="17">
        <v>420.88</v>
      </c>
      <c r="I37" s="17">
        <v>9798.08</v>
      </c>
      <c r="J37" s="17">
        <f t="shared" si="2"/>
        <v>9798.09</v>
      </c>
      <c r="K37" s="17">
        <f>'[1]BM 03'!K37</f>
        <v>23.28</v>
      </c>
      <c r="L37" s="17">
        <f>'[1]Memória 04'!E24</f>
        <v>0</v>
      </c>
      <c r="M37" s="17">
        <f t="shared" si="3"/>
        <v>23.28</v>
      </c>
      <c r="N37" s="17">
        <f t="shared" si="4"/>
        <v>9798.09</v>
      </c>
      <c r="O37" s="17">
        <f t="shared" si="5"/>
        <v>0</v>
      </c>
      <c r="P37" s="17">
        <f t="shared" si="6"/>
        <v>9798.09</v>
      </c>
      <c r="Q37" s="18">
        <v>1.1589159991825913E-2</v>
      </c>
      <c r="R37" s="32">
        <f t="shared" si="7"/>
        <v>0</v>
      </c>
    </row>
    <row r="38" spans="1:18" ht="24" customHeight="1" x14ac:dyDescent="0.2">
      <c r="A38" s="9" t="s">
        <v>108</v>
      </c>
      <c r="B38" s="10"/>
      <c r="C38" s="9"/>
      <c r="D38" s="9" t="s">
        <v>109</v>
      </c>
      <c r="E38" s="9"/>
      <c r="F38" s="11"/>
      <c r="G38" s="17">
        <f t="shared" si="1"/>
        <v>0</v>
      </c>
      <c r="H38" s="9"/>
      <c r="I38" s="12">
        <v>200468.53</v>
      </c>
      <c r="J38" s="20">
        <f>J39</f>
        <v>204477.34999999998</v>
      </c>
      <c r="K38" s="17">
        <f>'[1]BM 03'!K38</f>
        <v>0</v>
      </c>
      <c r="L38" s="17">
        <f>'[1]Memória 04'!E25</f>
        <v>0</v>
      </c>
      <c r="M38" s="17"/>
      <c r="N38" s="20">
        <f>N39</f>
        <v>196932.78</v>
      </c>
      <c r="O38" s="20">
        <f t="shared" ref="O38:P38" si="11">O39</f>
        <v>4008.71</v>
      </c>
      <c r="P38" s="20">
        <f t="shared" si="11"/>
        <v>200941.49</v>
      </c>
      <c r="Q38" s="13">
        <v>0.23711399248589035</v>
      </c>
      <c r="R38" s="32">
        <f t="shared" si="7"/>
        <v>0</v>
      </c>
    </row>
    <row r="39" spans="1:18" ht="24" customHeight="1" x14ac:dyDescent="0.2">
      <c r="A39" s="9" t="s">
        <v>110</v>
      </c>
      <c r="B39" s="10"/>
      <c r="C39" s="9"/>
      <c r="D39" s="9" t="s">
        <v>111</v>
      </c>
      <c r="E39" s="9"/>
      <c r="F39" s="11"/>
      <c r="G39" s="17">
        <f t="shared" si="1"/>
        <v>0</v>
      </c>
      <c r="H39" s="9"/>
      <c r="I39" s="12">
        <v>200468.53</v>
      </c>
      <c r="J39" s="20">
        <f>SUM(J40:J55)</f>
        <v>204477.34999999998</v>
      </c>
      <c r="K39" s="17">
        <f>'[1]BM 03'!K39</f>
        <v>0</v>
      </c>
      <c r="L39" s="17">
        <f>'[1]Memória 04'!E26</f>
        <v>0</v>
      </c>
      <c r="M39" s="17"/>
      <c r="N39" s="20">
        <f>SUM(N40:N55)</f>
        <v>196932.78</v>
      </c>
      <c r="O39" s="20">
        <f t="shared" ref="O39:P39" si="12">SUM(O40:O55)</f>
        <v>4008.71</v>
      </c>
      <c r="P39" s="20">
        <f t="shared" si="12"/>
        <v>200941.49</v>
      </c>
      <c r="Q39" s="13">
        <v>0.23711399248589035</v>
      </c>
      <c r="R39" s="32">
        <f t="shared" si="7"/>
        <v>0</v>
      </c>
    </row>
    <row r="40" spans="1:18" ht="36" customHeight="1" x14ac:dyDescent="0.2">
      <c r="A40" s="14" t="s">
        <v>112</v>
      </c>
      <c r="B40" s="15" t="s">
        <v>113</v>
      </c>
      <c r="C40" s="14" t="s">
        <v>55</v>
      </c>
      <c r="D40" s="14" t="s">
        <v>114</v>
      </c>
      <c r="E40" s="15" t="s">
        <v>52</v>
      </c>
      <c r="F40" s="16">
        <v>264.23</v>
      </c>
      <c r="G40" s="17">
        <f t="shared" si="1"/>
        <v>264.23</v>
      </c>
      <c r="H40" s="17">
        <v>166.45</v>
      </c>
      <c r="I40" s="17">
        <v>43981.08</v>
      </c>
      <c r="J40" s="17">
        <f t="shared" si="2"/>
        <v>43981.08</v>
      </c>
      <c r="K40" s="17">
        <f>'[1]BM 03'!K40</f>
        <v>264.23</v>
      </c>
      <c r="L40" s="17">
        <f>'[1]Memória 04'!E27</f>
        <v>0</v>
      </c>
      <c r="M40" s="17">
        <f t="shared" si="3"/>
        <v>264.23</v>
      </c>
      <c r="N40" s="17">
        <f t="shared" si="4"/>
        <v>43981.08</v>
      </c>
      <c r="O40" s="17">
        <f t="shared" si="5"/>
        <v>0</v>
      </c>
      <c r="P40" s="17">
        <f t="shared" si="6"/>
        <v>43981.08</v>
      </c>
      <c r="Q40" s="18">
        <v>5.2020780880876132E-2</v>
      </c>
      <c r="R40" s="32">
        <f t="shared" si="7"/>
        <v>0</v>
      </c>
    </row>
    <row r="41" spans="1:18" ht="48" customHeight="1" x14ac:dyDescent="0.2">
      <c r="A41" s="14" t="s">
        <v>115</v>
      </c>
      <c r="B41" s="15" t="s">
        <v>116</v>
      </c>
      <c r="C41" s="14" t="s">
        <v>55</v>
      </c>
      <c r="D41" s="14" t="s">
        <v>117</v>
      </c>
      <c r="E41" s="15" t="s">
        <v>52</v>
      </c>
      <c r="F41" s="16">
        <v>199.64</v>
      </c>
      <c r="G41" s="17">
        <f t="shared" si="1"/>
        <v>199.64</v>
      </c>
      <c r="H41" s="17">
        <v>39.729999999999997</v>
      </c>
      <c r="I41" s="17">
        <v>7931.69</v>
      </c>
      <c r="J41" s="17">
        <f t="shared" si="2"/>
        <v>7931.7</v>
      </c>
      <c r="K41" s="17">
        <f>'[1]BM 03'!K41</f>
        <v>199.64</v>
      </c>
      <c r="L41" s="17">
        <f>'[1]Memória 04'!E28</f>
        <v>0</v>
      </c>
      <c r="M41" s="17">
        <f t="shared" si="3"/>
        <v>199.64</v>
      </c>
      <c r="N41" s="17">
        <f t="shared" si="4"/>
        <v>7931.7</v>
      </c>
      <c r="O41" s="17">
        <f t="shared" si="5"/>
        <v>0</v>
      </c>
      <c r="P41" s="17">
        <f t="shared" si="6"/>
        <v>7931.7</v>
      </c>
      <c r="Q41" s="18">
        <v>9.3815956203221109E-3</v>
      </c>
      <c r="R41" s="32">
        <f t="shared" si="7"/>
        <v>0</v>
      </c>
    </row>
    <row r="42" spans="1:18" ht="36" customHeight="1" x14ac:dyDescent="0.2">
      <c r="A42" s="14" t="s">
        <v>118</v>
      </c>
      <c r="B42" s="15" t="s">
        <v>119</v>
      </c>
      <c r="C42" s="14" t="s">
        <v>55</v>
      </c>
      <c r="D42" s="14" t="s">
        <v>120</v>
      </c>
      <c r="E42" s="15" t="s">
        <v>52</v>
      </c>
      <c r="F42" s="16">
        <v>54.1</v>
      </c>
      <c r="G42" s="17">
        <f t="shared" si="1"/>
        <v>54.1</v>
      </c>
      <c r="H42" s="17">
        <v>153.55000000000001</v>
      </c>
      <c r="I42" s="17">
        <v>8307.0499999999993</v>
      </c>
      <c r="J42" s="17">
        <f t="shared" si="2"/>
        <v>8307.06</v>
      </c>
      <c r="K42" s="17">
        <f>'[1]BM 03'!K42</f>
        <v>54.1</v>
      </c>
      <c r="L42" s="17">
        <f>'[1]Memória 04'!E29</f>
        <v>0</v>
      </c>
      <c r="M42" s="17">
        <f t="shared" si="3"/>
        <v>54.1</v>
      </c>
      <c r="N42" s="17">
        <f t="shared" si="4"/>
        <v>8307.06</v>
      </c>
      <c r="O42" s="17">
        <f t="shared" si="5"/>
        <v>0</v>
      </c>
      <c r="P42" s="17">
        <f t="shared" si="6"/>
        <v>8307.06</v>
      </c>
      <c r="Q42" s="18">
        <v>9.8255710823036187E-3</v>
      </c>
      <c r="R42" s="32">
        <f t="shared" si="7"/>
        <v>0</v>
      </c>
    </row>
    <row r="43" spans="1:18" ht="48" customHeight="1" x14ac:dyDescent="0.2">
      <c r="A43" s="14" t="s">
        <v>121</v>
      </c>
      <c r="B43" s="15" t="s">
        <v>122</v>
      </c>
      <c r="C43" s="14" t="s">
        <v>55</v>
      </c>
      <c r="D43" s="14" t="s">
        <v>123</v>
      </c>
      <c r="E43" s="15" t="s">
        <v>86</v>
      </c>
      <c r="F43" s="16">
        <v>516.29999999999995</v>
      </c>
      <c r="G43" s="17">
        <f t="shared" si="1"/>
        <v>516.29999999999995</v>
      </c>
      <c r="H43" s="17">
        <v>20.13</v>
      </c>
      <c r="I43" s="17">
        <v>10393.11</v>
      </c>
      <c r="J43" s="17">
        <f t="shared" si="2"/>
        <v>10393.120000000001</v>
      </c>
      <c r="K43" s="17">
        <f>'[1]BM 03'!K43</f>
        <v>516.29999999999995</v>
      </c>
      <c r="L43" s="17">
        <f>'[1]Memória 04'!E30</f>
        <v>0</v>
      </c>
      <c r="M43" s="17">
        <f t="shared" si="3"/>
        <v>516.29999999999995</v>
      </c>
      <c r="N43" s="17">
        <f t="shared" si="4"/>
        <v>10393.120000000001</v>
      </c>
      <c r="O43" s="17">
        <f t="shared" si="5"/>
        <v>0</v>
      </c>
      <c r="P43" s="17">
        <f t="shared" si="6"/>
        <v>10393.120000000001</v>
      </c>
      <c r="Q43" s="18">
        <v>1.22929609273088E-2</v>
      </c>
      <c r="R43" s="32">
        <f t="shared" si="7"/>
        <v>0</v>
      </c>
    </row>
    <row r="44" spans="1:18" ht="48" customHeight="1" x14ac:dyDescent="0.2">
      <c r="A44" s="14" t="s">
        <v>124</v>
      </c>
      <c r="B44" s="15" t="s">
        <v>125</v>
      </c>
      <c r="C44" s="14" t="s">
        <v>55</v>
      </c>
      <c r="D44" s="14" t="s">
        <v>126</v>
      </c>
      <c r="E44" s="15" t="s">
        <v>86</v>
      </c>
      <c r="F44" s="16">
        <v>285.3</v>
      </c>
      <c r="G44" s="17">
        <f t="shared" si="1"/>
        <v>285.3</v>
      </c>
      <c r="H44" s="17">
        <v>19.25</v>
      </c>
      <c r="I44" s="17">
        <v>5492.02</v>
      </c>
      <c r="J44" s="17">
        <f t="shared" si="2"/>
        <v>5492.03</v>
      </c>
      <c r="K44" s="17">
        <f>'[1]BM 03'!K44</f>
        <v>285.3</v>
      </c>
      <c r="L44" s="17">
        <f>'[1]Memória 04'!E31</f>
        <v>0</v>
      </c>
      <c r="M44" s="17">
        <f t="shared" si="3"/>
        <v>285.3</v>
      </c>
      <c r="N44" s="17">
        <f t="shared" si="4"/>
        <v>5492.03</v>
      </c>
      <c r="O44" s="17">
        <f t="shared" si="5"/>
        <v>0</v>
      </c>
      <c r="P44" s="17">
        <f t="shared" si="6"/>
        <v>5492.03</v>
      </c>
      <c r="Q44" s="18">
        <v>6.4959561932855974E-3</v>
      </c>
      <c r="R44" s="32">
        <f t="shared" si="7"/>
        <v>0</v>
      </c>
    </row>
    <row r="45" spans="1:18" ht="36" customHeight="1" x14ac:dyDescent="0.2">
      <c r="A45" s="14" t="s">
        <v>127</v>
      </c>
      <c r="B45" s="15" t="s">
        <v>106</v>
      </c>
      <c r="C45" s="14" t="s">
        <v>55</v>
      </c>
      <c r="D45" s="14" t="s">
        <v>107</v>
      </c>
      <c r="E45" s="15" t="s">
        <v>64</v>
      </c>
      <c r="F45" s="16">
        <v>37.76</v>
      </c>
      <c r="G45" s="17">
        <f t="shared" si="1"/>
        <v>37.76</v>
      </c>
      <c r="H45" s="17">
        <v>420.88</v>
      </c>
      <c r="I45" s="17">
        <v>15892.42</v>
      </c>
      <c r="J45" s="17">
        <f t="shared" si="2"/>
        <v>15892.43</v>
      </c>
      <c r="K45" s="17">
        <f>'[1]BM 03'!K45</f>
        <v>37.76</v>
      </c>
      <c r="L45" s="17">
        <f>'[1]Memória 04'!E32</f>
        <v>0</v>
      </c>
      <c r="M45" s="17">
        <f t="shared" si="3"/>
        <v>37.76</v>
      </c>
      <c r="N45" s="17">
        <f t="shared" si="4"/>
        <v>15892.43</v>
      </c>
      <c r="O45" s="17">
        <f t="shared" si="5"/>
        <v>0</v>
      </c>
      <c r="P45" s="17">
        <f t="shared" si="6"/>
        <v>15892.43</v>
      </c>
      <c r="Q45" s="18">
        <v>1.8797539725874248E-2</v>
      </c>
      <c r="R45" s="32">
        <f t="shared" si="7"/>
        <v>0</v>
      </c>
    </row>
    <row r="46" spans="1:18" ht="48" customHeight="1" x14ac:dyDescent="0.2">
      <c r="A46" s="14" t="s">
        <v>128</v>
      </c>
      <c r="B46" s="15" t="s">
        <v>129</v>
      </c>
      <c r="C46" s="14" t="s">
        <v>55</v>
      </c>
      <c r="D46" s="14" t="s">
        <v>130</v>
      </c>
      <c r="E46" s="15" t="s">
        <v>86</v>
      </c>
      <c r="F46" s="16">
        <v>354.2</v>
      </c>
      <c r="G46" s="17">
        <f t="shared" si="1"/>
        <v>354.2</v>
      </c>
      <c r="H46" s="17">
        <v>18.18</v>
      </c>
      <c r="I46" s="17">
        <v>6439.35</v>
      </c>
      <c r="J46" s="17">
        <f t="shared" si="2"/>
        <v>6439.36</v>
      </c>
      <c r="K46" s="17">
        <f>'[1]BM 03'!K46</f>
        <v>174.4</v>
      </c>
      <c r="L46" s="17">
        <f>'[1]Memória 04'!E33</f>
        <v>0</v>
      </c>
      <c r="M46" s="17">
        <f t="shared" si="3"/>
        <v>174.4</v>
      </c>
      <c r="N46" s="17">
        <f t="shared" si="4"/>
        <v>3170.59</v>
      </c>
      <c r="O46" s="17">
        <f t="shared" si="5"/>
        <v>0</v>
      </c>
      <c r="P46" s="17">
        <f t="shared" si="6"/>
        <v>3170.59</v>
      </c>
      <c r="Q46" s="18">
        <v>7.6164572440074168E-3</v>
      </c>
      <c r="R46" s="32">
        <f t="shared" si="7"/>
        <v>179.79999999999998</v>
      </c>
    </row>
    <row r="47" spans="1:18" ht="48" customHeight="1" x14ac:dyDescent="0.2">
      <c r="A47" s="14" t="s">
        <v>131</v>
      </c>
      <c r="B47" s="15" t="s">
        <v>132</v>
      </c>
      <c r="C47" s="14" t="s">
        <v>55</v>
      </c>
      <c r="D47" s="14" t="s">
        <v>133</v>
      </c>
      <c r="E47" s="15" t="s">
        <v>86</v>
      </c>
      <c r="F47" s="16">
        <v>645.4</v>
      </c>
      <c r="G47" s="17">
        <f t="shared" si="1"/>
        <v>645.4</v>
      </c>
      <c r="H47" s="17">
        <v>16.309999999999999</v>
      </c>
      <c r="I47" s="17">
        <v>10526.47</v>
      </c>
      <c r="J47" s="17">
        <f t="shared" si="2"/>
        <v>10526.47</v>
      </c>
      <c r="K47" s="17">
        <f>'[1]BM 03'!K47</f>
        <v>645.4</v>
      </c>
      <c r="L47" s="17">
        <f>'[1]Memória 04'!E34</f>
        <v>0</v>
      </c>
      <c r="M47" s="17">
        <f t="shared" si="3"/>
        <v>645.4</v>
      </c>
      <c r="N47" s="17">
        <f t="shared" si="4"/>
        <v>10526.47</v>
      </c>
      <c r="O47" s="17">
        <f t="shared" si="5"/>
        <v>0</v>
      </c>
      <c r="P47" s="17">
        <f t="shared" si="6"/>
        <v>10526.47</v>
      </c>
      <c r="Q47" s="18">
        <v>1.2450699012373416E-2</v>
      </c>
      <c r="R47" s="32">
        <f t="shared" si="7"/>
        <v>0</v>
      </c>
    </row>
    <row r="48" spans="1:18" ht="48" customHeight="1" x14ac:dyDescent="0.2">
      <c r="A48" s="14" t="s">
        <v>134</v>
      </c>
      <c r="B48" s="15" t="s">
        <v>135</v>
      </c>
      <c r="C48" s="14" t="s">
        <v>55</v>
      </c>
      <c r="D48" s="14" t="s">
        <v>136</v>
      </c>
      <c r="E48" s="15" t="s">
        <v>86</v>
      </c>
      <c r="F48" s="16">
        <v>77.8</v>
      </c>
      <c r="G48" s="17">
        <f t="shared" si="1"/>
        <v>77.8</v>
      </c>
      <c r="H48" s="17">
        <v>13.77</v>
      </c>
      <c r="I48" s="17">
        <v>1071.3</v>
      </c>
      <c r="J48" s="17">
        <f t="shared" si="2"/>
        <v>1071.31</v>
      </c>
      <c r="K48" s="17">
        <f>'[1]BM 03'!K48</f>
        <v>77.8</v>
      </c>
      <c r="L48" s="17">
        <f>'[1]Memória 04'!E35</f>
        <v>0</v>
      </c>
      <c r="M48" s="17">
        <f t="shared" si="3"/>
        <v>77.8</v>
      </c>
      <c r="N48" s="17">
        <f t="shared" si="4"/>
        <v>1071.31</v>
      </c>
      <c r="O48" s="17">
        <f t="shared" si="5"/>
        <v>0</v>
      </c>
      <c r="P48" s="17">
        <f t="shared" si="6"/>
        <v>1071.31</v>
      </c>
      <c r="Q48" s="18">
        <v>1.2671326524424274E-3</v>
      </c>
      <c r="R48" s="32">
        <f t="shared" si="7"/>
        <v>0</v>
      </c>
    </row>
    <row r="49" spans="1:18" ht="48" customHeight="1" x14ac:dyDescent="0.2">
      <c r="A49" s="14" t="s">
        <v>137</v>
      </c>
      <c r="B49" s="15" t="s">
        <v>138</v>
      </c>
      <c r="C49" s="14" t="s">
        <v>55</v>
      </c>
      <c r="D49" s="14" t="s">
        <v>139</v>
      </c>
      <c r="E49" s="15" t="s">
        <v>86</v>
      </c>
      <c r="F49" s="16">
        <v>40.299999999999997</v>
      </c>
      <c r="G49" s="17">
        <f t="shared" si="1"/>
        <v>40.299999999999997</v>
      </c>
      <c r="H49" s="17">
        <v>13.07</v>
      </c>
      <c r="I49" s="17">
        <v>526.72</v>
      </c>
      <c r="J49" s="17">
        <f t="shared" si="2"/>
        <v>526.72</v>
      </c>
      <c r="K49" s="17">
        <f>'[1]BM 03'!K49</f>
        <v>40.299999999999997</v>
      </c>
      <c r="L49" s="17">
        <f>'[1]Memória 04'!E36</f>
        <v>0</v>
      </c>
      <c r="M49" s="17">
        <f t="shared" si="3"/>
        <v>40.299999999999997</v>
      </c>
      <c r="N49" s="17">
        <f t="shared" si="4"/>
        <v>526.72</v>
      </c>
      <c r="O49" s="17">
        <f t="shared" si="5"/>
        <v>0</v>
      </c>
      <c r="P49" s="17">
        <f t="shared" si="6"/>
        <v>526.72</v>
      </c>
      <c r="Q49" s="18">
        <v>6.2300393045316472E-4</v>
      </c>
      <c r="R49" s="32">
        <f t="shared" si="7"/>
        <v>0</v>
      </c>
    </row>
    <row r="50" spans="1:18" ht="48" customHeight="1" x14ac:dyDescent="0.2">
      <c r="A50" s="14" t="s">
        <v>140</v>
      </c>
      <c r="B50" s="15" t="s">
        <v>141</v>
      </c>
      <c r="C50" s="14" t="s">
        <v>55</v>
      </c>
      <c r="D50" s="14" t="s">
        <v>142</v>
      </c>
      <c r="E50" s="15" t="s">
        <v>86</v>
      </c>
      <c r="F50" s="16">
        <v>486.6</v>
      </c>
      <c r="G50" s="17">
        <f t="shared" si="1"/>
        <v>486.6</v>
      </c>
      <c r="H50" s="17">
        <v>16.97</v>
      </c>
      <c r="I50" s="17">
        <v>8257.6</v>
      </c>
      <c r="J50" s="17">
        <f t="shared" si="2"/>
        <v>8257.6</v>
      </c>
      <c r="K50" s="17">
        <f>'[1]BM 03'!K50</f>
        <v>486.6</v>
      </c>
      <c r="L50" s="17">
        <f>'[1]Memória 04'!E37</f>
        <v>0</v>
      </c>
      <c r="M50" s="17">
        <f t="shared" si="3"/>
        <v>486.6</v>
      </c>
      <c r="N50" s="17">
        <f t="shared" si="4"/>
        <v>8257.6</v>
      </c>
      <c r="O50" s="17">
        <f t="shared" si="5"/>
        <v>0</v>
      </c>
      <c r="P50" s="17">
        <f t="shared" si="6"/>
        <v>8257.6</v>
      </c>
      <c r="Q50" s="18">
        <v>9.7670816678881636E-3</v>
      </c>
      <c r="R50" s="32">
        <f t="shared" si="7"/>
        <v>0</v>
      </c>
    </row>
    <row r="51" spans="1:18" ht="48" customHeight="1" x14ac:dyDescent="0.2">
      <c r="A51" s="14" t="s">
        <v>143</v>
      </c>
      <c r="B51" s="15" t="s">
        <v>144</v>
      </c>
      <c r="C51" s="14" t="s">
        <v>55</v>
      </c>
      <c r="D51" s="14" t="s">
        <v>145</v>
      </c>
      <c r="E51" s="15" t="s">
        <v>86</v>
      </c>
      <c r="F51" s="16">
        <v>121.9</v>
      </c>
      <c r="G51" s="17">
        <f t="shared" si="1"/>
        <v>121.9</v>
      </c>
      <c r="H51" s="17">
        <v>15.35</v>
      </c>
      <c r="I51" s="17">
        <v>1871.16</v>
      </c>
      <c r="J51" s="17">
        <f t="shared" si="2"/>
        <v>1871.17</v>
      </c>
      <c r="K51" s="17">
        <f>'[1]BM 03'!K51</f>
        <v>104.5</v>
      </c>
      <c r="L51" s="17">
        <f>'[1]Memória 04'!E38</f>
        <v>0</v>
      </c>
      <c r="M51" s="17">
        <f t="shared" si="3"/>
        <v>104.5</v>
      </c>
      <c r="N51" s="17">
        <f t="shared" si="4"/>
        <v>1604.08</v>
      </c>
      <c r="O51" s="17">
        <f t="shared" si="5"/>
        <v>0</v>
      </c>
      <c r="P51" s="17">
        <f t="shared" si="6"/>
        <v>1604.08</v>
      </c>
      <c r="Q51" s="18">
        <v>2.2132063231066674E-3</v>
      </c>
      <c r="R51" s="32">
        <f t="shared" si="7"/>
        <v>17.400000000000006</v>
      </c>
    </row>
    <row r="52" spans="1:18" ht="24" customHeight="1" x14ac:dyDescent="0.2">
      <c r="A52" s="14" t="s">
        <v>146</v>
      </c>
      <c r="B52" s="15" t="s">
        <v>103</v>
      </c>
      <c r="C52" s="14" t="s">
        <v>55</v>
      </c>
      <c r="D52" s="14" t="s">
        <v>104</v>
      </c>
      <c r="E52" s="15" t="s">
        <v>64</v>
      </c>
      <c r="F52" s="16">
        <v>37.76</v>
      </c>
      <c r="G52" s="17">
        <f t="shared" si="1"/>
        <v>37.76</v>
      </c>
      <c r="H52" s="17">
        <v>30.21</v>
      </c>
      <c r="I52" s="17">
        <v>1140.72</v>
      </c>
      <c r="J52" s="17">
        <f t="shared" si="2"/>
        <v>1140.73</v>
      </c>
      <c r="K52" s="17">
        <f>'[1]BM 03'!K52</f>
        <v>37.76</v>
      </c>
      <c r="L52" s="17">
        <f>'[1]Memória 04'!E39</f>
        <v>0</v>
      </c>
      <c r="M52" s="17">
        <f t="shared" si="3"/>
        <v>37.76</v>
      </c>
      <c r="N52" s="17">
        <f t="shared" si="4"/>
        <v>1140.73</v>
      </c>
      <c r="O52" s="17">
        <f t="shared" si="5"/>
        <v>0</v>
      </c>
      <c r="P52" s="17">
        <f t="shared" si="6"/>
        <v>1140.73</v>
      </c>
      <c r="Q52" s="18">
        <v>1.349242564448918E-3</v>
      </c>
      <c r="R52" s="32">
        <f t="shared" si="7"/>
        <v>0</v>
      </c>
    </row>
    <row r="53" spans="1:18" ht="24" customHeight="1" x14ac:dyDescent="0.2">
      <c r="A53" s="14" t="s">
        <v>147</v>
      </c>
      <c r="B53" s="15" t="s">
        <v>148</v>
      </c>
      <c r="C53" s="14" t="s">
        <v>55</v>
      </c>
      <c r="D53" s="14" t="s">
        <v>149</v>
      </c>
      <c r="E53" s="15" t="s">
        <v>60</v>
      </c>
      <c r="F53" s="16">
        <v>39.32</v>
      </c>
      <c r="G53" s="17">
        <f t="shared" si="1"/>
        <v>39.32</v>
      </c>
      <c r="H53" s="17">
        <v>91.93</v>
      </c>
      <c r="I53" s="17">
        <v>3614.68</v>
      </c>
      <c r="J53" s="17">
        <f t="shared" si="2"/>
        <v>3614.69</v>
      </c>
      <c r="K53" s="17">
        <f>'[1]BM 03'!K53</f>
        <v>39.32</v>
      </c>
      <c r="L53" s="17">
        <f>'[1]Memória 04'!E40</f>
        <v>0</v>
      </c>
      <c r="M53" s="17">
        <f t="shared" si="3"/>
        <v>39.32</v>
      </c>
      <c r="N53" s="17">
        <f t="shared" si="4"/>
        <v>3614.69</v>
      </c>
      <c r="O53" s="17">
        <f t="shared" si="5"/>
        <v>0</v>
      </c>
      <c r="P53" s="17">
        <f t="shared" si="6"/>
        <v>3614.69</v>
      </c>
      <c r="Q53" s="18">
        <v>4.2754401718758462E-3</v>
      </c>
      <c r="R53" s="32">
        <f t="shared" si="7"/>
        <v>0</v>
      </c>
    </row>
    <row r="54" spans="1:18" ht="24" customHeight="1" x14ac:dyDescent="0.2">
      <c r="A54" s="14" t="s">
        <v>150</v>
      </c>
      <c r="B54" s="15" t="s">
        <v>151</v>
      </c>
      <c r="C54" s="14" t="s">
        <v>55</v>
      </c>
      <c r="D54" s="14" t="s">
        <v>152</v>
      </c>
      <c r="E54" s="15" t="s">
        <v>60</v>
      </c>
      <c r="F54" s="16">
        <v>64.2</v>
      </c>
      <c r="G54" s="17">
        <f>F54+[1]Replanihamento!F28</f>
        <v>102.36</v>
      </c>
      <c r="H54" s="17">
        <v>105.05</v>
      </c>
      <c r="I54" s="17">
        <v>6744.21</v>
      </c>
      <c r="J54" s="17">
        <f t="shared" si="2"/>
        <v>10752.92</v>
      </c>
      <c r="K54" s="17">
        <f>'[1]BM 03'!K54</f>
        <v>64.2</v>
      </c>
      <c r="L54" s="17">
        <f>'[1]Memória 04'!E41</f>
        <v>38.159999999999997</v>
      </c>
      <c r="M54" s="17">
        <f t="shared" si="3"/>
        <v>102.36</v>
      </c>
      <c r="N54" s="17">
        <f t="shared" si="4"/>
        <v>6744.21</v>
      </c>
      <c r="O54" s="17">
        <f t="shared" si="5"/>
        <v>4008.71</v>
      </c>
      <c r="P54" s="17">
        <f t="shared" si="6"/>
        <v>10752.92</v>
      </c>
      <c r="Q54" s="18">
        <v>7.9770453709780108E-3</v>
      </c>
      <c r="R54" s="32">
        <f t="shared" si="7"/>
        <v>0</v>
      </c>
    </row>
    <row r="55" spans="1:18" ht="48" customHeight="1" x14ac:dyDescent="0.2">
      <c r="A55" s="14" t="s">
        <v>153</v>
      </c>
      <c r="B55" s="15" t="s">
        <v>154</v>
      </c>
      <c r="C55" s="14" t="s">
        <v>55</v>
      </c>
      <c r="D55" s="14" t="s">
        <v>155</v>
      </c>
      <c r="E55" s="15" t="s">
        <v>52</v>
      </c>
      <c r="F55" s="16">
        <v>395.11</v>
      </c>
      <c r="G55" s="17">
        <f t="shared" si="1"/>
        <v>395.11</v>
      </c>
      <c r="H55" s="17">
        <v>172.81</v>
      </c>
      <c r="I55" s="17">
        <v>68278.95</v>
      </c>
      <c r="J55" s="17">
        <f t="shared" si="2"/>
        <v>68278.960000000006</v>
      </c>
      <c r="K55" s="17">
        <f>'[1]BM 03'!K55</f>
        <v>395.11</v>
      </c>
      <c r="L55" s="17">
        <f>'[1]Memória 04'!E42</f>
        <v>0</v>
      </c>
      <c r="M55" s="17">
        <f t="shared" si="3"/>
        <v>395.11</v>
      </c>
      <c r="N55" s="17">
        <f t="shared" si="4"/>
        <v>68278.960000000006</v>
      </c>
      <c r="O55" s="17">
        <f t="shared" si="5"/>
        <v>0</v>
      </c>
      <c r="P55" s="17">
        <f t="shared" si="6"/>
        <v>68278.960000000006</v>
      </c>
      <c r="Q55" s="18">
        <v>8.0760279118345824E-2</v>
      </c>
      <c r="R55" s="32">
        <f t="shared" si="7"/>
        <v>0</v>
      </c>
    </row>
    <row r="56" spans="1:18" ht="24" customHeight="1" x14ac:dyDescent="0.2">
      <c r="A56" s="9" t="s">
        <v>156</v>
      </c>
      <c r="B56" s="10"/>
      <c r="C56" s="9"/>
      <c r="D56" s="9" t="s">
        <v>157</v>
      </c>
      <c r="E56" s="9"/>
      <c r="F56" s="11"/>
      <c r="G56" s="17">
        <f t="shared" si="1"/>
        <v>0</v>
      </c>
      <c r="H56" s="9"/>
      <c r="I56" s="12">
        <v>81823.53</v>
      </c>
      <c r="J56" s="20">
        <f>J57+J59</f>
        <v>81823.56</v>
      </c>
      <c r="K56" s="17">
        <f>'[1]BM 03'!K56</f>
        <v>0</v>
      </c>
      <c r="L56" s="17">
        <f>'[1]Memória 04'!E43</f>
        <v>0</v>
      </c>
      <c r="M56" s="17"/>
      <c r="N56" s="20">
        <f>N57+N59</f>
        <v>43321.7</v>
      </c>
      <c r="O56" s="20">
        <f t="shared" ref="O56:P56" si="13">O57+O59</f>
        <v>3837.46</v>
      </c>
      <c r="P56" s="20">
        <f t="shared" si="13"/>
        <v>47159.159999999996</v>
      </c>
      <c r="Q56" s="13">
        <v>9.678079585653182E-2</v>
      </c>
      <c r="R56" s="32">
        <f t="shared" si="7"/>
        <v>0</v>
      </c>
    </row>
    <row r="57" spans="1:18" ht="24" customHeight="1" x14ac:dyDescent="0.2">
      <c r="A57" s="9" t="s">
        <v>158</v>
      </c>
      <c r="B57" s="10"/>
      <c r="C57" s="9"/>
      <c r="D57" s="9" t="s">
        <v>159</v>
      </c>
      <c r="E57" s="9"/>
      <c r="F57" s="11"/>
      <c r="G57" s="17">
        <f t="shared" si="1"/>
        <v>0</v>
      </c>
      <c r="H57" s="9"/>
      <c r="I57" s="12">
        <v>6102.78</v>
      </c>
      <c r="J57" s="20">
        <f>J58</f>
        <v>6102.79</v>
      </c>
      <c r="K57" s="17">
        <f>'[1]BM 03'!K57</f>
        <v>0</v>
      </c>
      <c r="L57" s="17">
        <f>'[1]Memória 04'!E44</f>
        <v>0</v>
      </c>
      <c r="M57" s="17"/>
      <c r="N57" s="20">
        <f>N58</f>
        <v>0</v>
      </c>
      <c r="O57" s="20">
        <f t="shared" ref="O57:P57" si="14">O58</f>
        <v>3837.46</v>
      </c>
      <c r="P57" s="20">
        <f t="shared" si="14"/>
        <v>3837.46</v>
      </c>
      <c r="Q57" s="13">
        <v>7.2183625582680835E-3</v>
      </c>
      <c r="R57" s="32">
        <f t="shared" si="7"/>
        <v>0</v>
      </c>
    </row>
    <row r="58" spans="1:18" ht="36" customHeight="1" x14ac:dyDescent="0.2">
      <c r="A58" s="14" t="s">
        <v>160</v>
      </c>
      <c r="B58" s="15" t="s">
        <v>161</v>
      </c>
      <c r="C58" s="14" t="s">
        <v>55</v>
      </c>
      <c r="D58" s="14" t="s">
        <v>162</v>
      </c>
      <c r="E58" s="15" t="s">
        <v>52</v>
      </c>
      <c r="F58" s="16">
        <v>31.87</v>
      </c>
      <c r="G58" s="17">
        <f t="shared" si="1"/>
        <v>31.87</v>
      </c>
      <c r="H58" s="17">
        <v>191.49</v>
      </c>
      <c r="I58" s="17">
        <v>6102.78</v>
      </c>
      <c r="J58" s="17">
        <f t="shared" si="2"/>
        <v>6102.79</v>
      </c>
      <c r="K58" s="17">
        <f>'[1]BM 03'!K58</f>
        <v>0</v>
      </c>
      <c r="L58" s="17">
        <f>'[1]Memória 04'!E45</f>
        <v>20.04</v>
      </c>
      <c r="M58" s="17">
        <f t="shared" si="3"/>
        <v>20.04</v>
      </c>
      <c r="N58" s="17">
        <f t="shared" si="4"/>
        <v>0</v>
      </c>
      <c r="O58" s="17">
        <f t="shared" si="5"/>
        <v>3837.46</v>
      </c>
      <c r="P58" s="17">
        <f t="shared" si="6"/>
        <v>3837.46</v>
      </c>
      <c r="Q58" s="18">
        <v>7.2183625582680835E-3</v>
      </c>
      <c r="R58" s="32">
        <f t="shared" si="7"/>
        <v>11.830000000000002</v>
      </c>
    </row>
    <row r="59" spans="1:18" ht="24" customHeight="1" x14ac:dyDescent="0.2">
      <c r="A59" s="9" t="s">
        <v>163</v>
      </c>
      <c r="B59" s="10"/>
      <c r="C59" s="9"/>
      <c r="D59" s="9" t="s">
        <v>164</v>
      </c>
      <c r="E59" s="9"/>
      <c r="F59" s="11"/>
      <c r="G59" s="17">
        <f t="shared" si="1"/>
        <v>0</v>
      </c>
      <c r="H59" s="9"/>
      <c r="I59" s="12">
        <v>75720.75</v>
      </c>
      <c r="J59" s="20">
        <f>SUM(J60:J62)</f>
        <v>75720.77</v>
      </c>
      <c r="K59" s="17">
        <f>'[1]BM 03'!K59</f>
        <v>0</v>
      </c>
      <c r="L59" s="17">
        <f>'[1]Memória 04'!E46</f>
        <v>0</v>
      </c>
      <c r="M59" s="17"/>
      <c r="N59" s="20">
        <f>SUM(N60:N62)</f>
        <v>43321.7</v>
      </c>
      <c r="O59" s="20">
        <f t="shared" ref="O59:P59" si="15">SUM(O60:O62)</f>
        <v>0</v>
      </c>
      <c r="P59" s="20">
        <f t="shared" si="15"/>
        <v>43321.7</v>
      </c>
      <c r="Q59" s="13">
        <v>8.956243329826373E-2</v>
      </c>
      <c r="R59" s="32">
        <f t="shared" si="7"/>
        <v>0</v>
      </c>
    </row>
    <row r="60" spans="1:18" ht="60" customHeight="1" x14ac:dyDescent="0.2">
      <c r="A60" s="14" t="s">
        <v>165</v>
      </c>
      <c r="B60" s="15" t="s">
        <v>166</v>
      </c>
      <c r="C60" s="14" t="s">
        <v>55</v>
      </c>
      <c r="D60" s="14" t="s">
        <v>167</v>
      </c>
      <c r="E60" s="15" t="s">
        <v>52</v>
      </c>
      <c r="F60" s="16">
        <v>656.2</v>
      </c>
      <c r="G60" s="17">
        <f t="shared" si="1"/>
        <v>656.2</v>
      </c>
      <c r="H60" s="17">
        <v>70.34</v>
      </c>
      <c r="I60" s="17">
        <v>46157.1</v>
      </c>
      <c r="J60" s="17">
        <f t="shared" si="2"/>
        <v>46157.11</v>
      </c>
      <c r="K60" s="17">
        <f>'[1]BM 03'!K60</f>
        <v>615.89</v>
      </c>
      <c r="L60" s="17">
        <f>'[1]Memória 04'!E47</f>
        <v>0</v>
      </c>
      <c r="M60" s="17">
        <f t="shared" si="3"/>
        <v>615.89</v>
      </c>
      <c r="N60" s="17">
        <f t="shared" si="4"/>
        <v>43321.7</v>
      </c>
      <c r="O60" s="17">
        <f t="shared" si="5"/>
        <v>0</v>
      </c>
      <c r="P60" s="17">
        <f t="shared" si="6"/>
        <v>43321.7</v>
      </c>
      <c r="Q60" s="18">
        <v>5.4594575330953389E-2</v>
      </c>
      <c r="R60" s="32">
        <f t="shared" si="7"/>
        <v>40.310000000000059</v>
      </c>
    </row>
    <row r="61" spans="1:18" ht="36" customHeight="1" x14ac:dyDescent="0.2">
      <c r="A61" s="14" t="s">
        <v>168</v>
      </c>
      <c r="B61" s="15" t="s">
        <v>169</v>
      </c>
      <c r="C61" s="14" t="s">
        <v>55</v>
      </c>
      <c r="D61" s="14" t="s">
        <v>170</v>
      </c>
      <c r="E61" s="15" t="s">
        <v>52</v>
      </c>
      <c r="F61" s="16">
        <v>21.03</v>
      </c>
      <c r="G61" s="17">
        <f t="shared" si="1"/>
        <v>21.03</v>
      </c>
      <c r="H61" s="17">
        <v>650.59</v>
      </c>
      <c r="I61" s="17">
        <v>13681.9</v>
      </c>
      <c r="J61" s="17">
        <f t="shared" si="2"/>
        <v>13681.91</v>
      </c>
      <c r="K61" s="17">
        <f>'[1]BM 03'!K61</f>
        <v>0</v>
      </c>
      <c r="L61" s="17">
        <f>'[1]Memória 04'!E48</f>
        <v>0</v>
      </c>
      <c r="M61" s="17">
        <f t="shared" si="3"/>
        <v>0</v>
      </c>
      <c r="N61" s="17">
        <f t="shared" si="4"/>
        <v>0</v>
      </c>
      <c r="O61" s="17">
        <f t="shared" si="5"/>
        <v>0</v>
      </c>
      <c r="P61" s="17">
        <f t="shared" si="6"/>
        <v>0</v>
      </c>
      <c r="Q61" s="18">
        <v>1.6182938707600156E-2</v>
      </c>
      <c r="R61" s="32">
        <f t="shared" si="7"/>
        <v>21.03</v>
      </c>
    </row>
    <row r="62" spans="1:18" ht="72" customHeight="1" x14ac:dyDescent="0.2">
      <c r="A62" s="14" t="s">
        <v>171</v>
      </c>
      <c r="B62" s="15" t="s">
        <v>172</v>
      </c>
      <c r="C62" s="14" t="s">
        <v>173</v>
      </c>
      <c r="D62" s="14" t="s">
        <v>174</v>
      </c>
      <c r="E62" s="15" t="s">
        <v>60</v>
      </c>
      <c r="F62" s="16">
        <v>21.76</v>
      </c>
      <c r="G62" s="17">
        <f t="shared" si="1"/>
        <v>21.76</v>
      </c>
      <c r="H62" s="17">
        <v>729.86</v>
      </c>
      <c r="I62" s="17">
        <v>15881.75</v>
      </c>
      <c r="J62" s="17">
        <f t="shared" si="2"/>
        <v>15881.75</v>
      </c>
      <c r="K62" s="17">
        <f>'[1]BM 03'!K62</f>
        <v>0</v>
      </c>
      <c r="L62" s="17">
        <f>'[1]Memória 04'!E49</f>
        <v>0</v>
      </c>
      <c r="M62" s="17">
        <f t="shared" si="3"/>
        <v>0</v>
      </c>
      <c r="N62" s="17">
        <f t="shared" si="4"/>
        <v>0</v>
      </c>
      <c r="O62" s="17">
        <f t="shared" si="5"/>
        <v>0</v>
      </c>
      <c r="P62" s="17">
        <f t="shared" si="6"/>
        <v>0</v>
      </c>
      <c r="Q62" s="18">
        <v>1.8784919259710185E-2</v>
      </c>
      <c r="R62" s="32">
        <f t="shared" si="7"/>
        <v>21.76</v>
      </c>
    </row>
    <row r="63" spans="1:18" ht="24" customHeight="1" x14ac:dyDescent="0.2">
      <c r="A63" s="9" t="s">
        <v>175</v>
      </c>
      <c r="B63" s="10"/>
      <c r="C63" s="9"/>
      <c r="D63" s="9" t="s">
        <v>176</v>
      </c>
      <c r="E63" s="9"/>
      <c r="F63" s="11"/>
      <c r="G63" s="17">
        <f t="shared" si="1"/>
        <v>0</v>
      </c>
      <c r="H63" s="9"/>
      <c r="I63" s="12">
        <v>55017.72</v>
      </c>
      <c r="J63" s="20">
        <f>J64+J66+J68</f>
        <v>55017.729999999996</v>
      </c>
      <c r="K63" s="17">
        <f>'[1]BM 03'!K63</f>
        <v>0</v>
      </c>
      <c r="L63" s="17">
        <f>'[1]Memória 04'!E50</f>
        <v>0</v>
      </c>
      <c r="M63" s="17"/>
      <c r="N63" s="20">
        <f>N64+N66+N68</f>
        <v>0</v>
      </c>
      <c r="O63" s="20">
        <f t="shared" ref="O63:P63" si="16">O64+O66+O68</f>
        <v>41422.590000000004</v>
      </c>
      <c r="P63" s="20">
        <f t="shared" si="16"/>
        <v>41422.590000000004</v>
      </c>
      <c r="Q63" s="13">
        <v>6.5074908498959014E-2</v>
      </c>
      <c r="R63" s="32">
        <f t="shared" si="7"/>
        <v>0</v>
      </c>
    </row>
    <row r="64" spans="1:18" ht="24" customHeight="1" x14ac:dyDescent="0.2">
      <c r="A64" s="9" t="s">
        <v>177</v>
      </c>
      <c r="B64" s="10"/>
      <c r="C64" s="9"/>
      <c r="D64" s="9" t="s">
        <v>178</v>
      </c>
      <c r="E64" s="9"/>
      <c r="F64" s="11"/>
      <c r="G64" s="17">
        <f t="shared" si="1"/>
        <v>0</v>
      </c>
      <c r="H64" s="9"/>
      <c r="I64" s="12">
        <v>15876</v>
      </c>
      <c r="J64" s="20">
        <f>J65</f>
        <v>15876</v>
      </c>
      <c r="K64" s="17">
        <f>'[1]BM 03'!K64</f>
        <v>0</v>
      </c>
      <c r="L64" s="17">
        <f>'[1]Memória 04'!E51</f>
        <v>0</v>
      </c>
      <c r="M64" s="17"/>
      <c r="N64" s="20">
        <f>N65</f>
        <v>0</v>
      </c>
      <c r="O64" s="20">
        <f t="shared" ref="O64:P64" si="17">O65</f>
        <v>11907</v>
      </c>
      <c r="P64" s="20">
        <f t="shared" si="17"/>
        <v>11907</v>
      </c>
      <c r="Q64" s="13">
        <v>1.8778118165010713E-2</v>
      </c>
      <c r="R64" s="32">
        <f t="shared" si="7"/>
        <v>0</v>
      </c>
    </row>
    <row r="65" spans="1:18" ht="60" customHeight="1" x14ac:dyDescent="0.2">
      <c r="A65" s="14" t="s">
        <v>179</v>
      </c>
      <c r="B65" s="15" t="s">
        <v>180</v>
      </c>
      <c r="C65" s="14" t="s">
        <v>55</v>
      </c>
      <c r="D65" s="14" t="s">
        <v>181</v>
      </c>
      <c r="E65" s="15" t="s">
        <v>182</v>
      </c>
      <c r="F65" s="16">
        <v>20</v>
      </c>
      <c r="G65" s="17">
        <f t="shared" si="1"/>
        <v>20</v>
      </c>
      <c r="H65" s="17">
        <v>793.8</v>
      </c>
      <c r="I65" s="17">
        <v>15876</v>
      </c>
      <c r="J65" s="17">
        <f t="shared" si="2"/>
        <v>15876</v>
      </c>
      <c r="K65" s="17">
        <f>'[1]BM 03'!K65</f>
        <v>0</v>
      </c>
      <c r="L65" s="17">
        <f>'[1]Memória 04'!E52</f>
        <v>15</v>
      </c>
      <c r="M65" s="17">
        <f t="shared" si="3"/>
        <v>15</v>
      </c>
      <c r="N65" s="17">
        <f t="shared" si="4"/>
        <v>0</v>
      </c>
      <c r="O65" s="17">
        <f t="shared" si="5"/>
        <v>11907</v>
      </c>
      <c r="P65" s="17">
        <f t="shared" si="6"/>
        <v>11907</v>
      </c>
      <c r="Q65" s="18">
        <v>1.8778118165010713E-2</v>
      </c>
      <c r="R65" s="32">
        <f t="shared" si="7"/>
        <v>5</v>
      </c>
    </row>
    <row r="66" spans="1:18" ht="24" customHeight="1" x14ac:dyDescent="0.2">
      <c r="A66" s="9" t="s">
        <v>183</v>
      </c>
      <c r="B66" s="10"/>
      <c r="C66" s="9"/>
      <c r="D66" s="9" t="s">
        <v>184</v>
      </c>
      <c r="E66" s="9"/>
      <c r="F66" s="11"/>
      <c r="G66" s="17">
        <f t="shared" si="1"/>
        <v>0</v>
      </c>
      <c r="H66" s="9"/>
      <c r="I66" s="12">
        <v>12192.99</v>
      </c>
      <c r="J66" s="20">
        <f>J67</f>
        <v>12193</v>
      </c>
      <c r="K66" s="17">
        <f>'[1]BM 03'!K66</f>
        <v>0</v>
      </c>
      <c r="L66" s="17">
        <f>'[1]Memória 04'!E53</f>
        <v>0</v>
      </c>
      <c r="M66" s="17"/>
      <c r="N66" s="20">
        <f>N67</f>
        <v>0</v>
      </c>
      <c r="O66" s="20">
        <f t="shared" ref="O66:P66" si="18">O67</f>
        <v>9895.1200000000008</v>
      </c>
      <c r="P66" s="20">
        <f t="shared" si="18"/>
        <v>9895.1200000000008</v>
      </c>
      <c r="Q66" s="13">
        <v>1.4421857332123582E-2</v>
      </c>
      <c r="R66" s="32">
        <f t="shared" si="7"/>
        <v>0</v>
      </c>
    </row>
    <row r="67" spans="1:18" ht="36" customHeight="1" x14ac:dyDescent="0.2">
      <c r="A67" s="14" t="s">
        <v>185</v>
      </c>
      <c r="B67" s="15" t="s">
        <v>186</v>
      </c>
      <c r="C67" s="14" t="s">
        <v>55</v>
      </c>
      <c r="D67" s="14" t="s">
        <v>187</v>
      </c>
      <c r="E67" s="15" t="s">
        <v>52</v>
      </c>
      <c r="F67" s="16">
        <v>13.69</v>
      </c>
      <c r="G67" s="17">
        <f t="shared" si="1"/>
        <v>13.69</v>
      </c>
      <c r="H67" s="17">
        <v>890.65</v>
      </c>
      <c r="I67" s="17">
        <v>12192.99</v>
      </c>
      <c r="J67" s="17">
        <f t="shared" si="2"/>
        <v>12193</v>
      </c>
      <c r="K67" s="17">
        <f>'[1]BM 03'!K67</f>
        <v>0</v>
      </c>
      <c r="L67" s="17">
        <f>'[1]Memória 04'!E54</f>
        <v>11.11</v>
      </c>
      <c r="M67" s="17">
        <f t="shared" si="3"/>
        <v>11.11</v>
      </c>
      <c r="N67" s="17">
        <f t="shared" si="4"/>
        <v>0</v>
      </c>
      <c r="O67" s="17">
        <f t="shared" si="5"/>
        <v>9895.1200000000008</v>
      </c>
      <c r="P67" s="17">
        <f t="shared" si="6"/>
        <v>9895.1200000000008</v>
      </c>
      <c r="Q67" s="18">
        <v>1.4421857332123582E-2</v>
      </c>
      <c r="R67" s="32">
        <f t="shared" si="7"/>
        <v>2.58</v>
      </c>
    </row>
    <row r="68" spans="1:18" ht="24" customHeight="1" x14ac:dyDescent="0.2">
      <c r="A68" s="9" t="s">
        <v>188</v>
      </c>
      <c r="B68" s="10"/>
      <c r="C68" s="9"/>
      <c r="D68" s="9" t="s">
        <v>189</v>
      </c>
      <c r="E68" s="9"/>
      <c r="F68" s="11"/>
      <c r="G68" s="17">
        <f t="shared" si="1"/>
        <v>0</v>
      </c>
      <c r="H68" s="9"/>
      <c r="I68" s="12">
        <v>26948.73</v>
      </c>
      <c r="J68" s="20">
        <f>SUM(J69:J70)</f>
        <v>26948.73</v>
      </c>
      <c r="K68" s="17">
        <f>'[1]BM 03'!K68</f>
        <v>0</v>
      </c>
      <c r="L68" s="17">
        <f>'[1]Memória 04'!E55</f>
        <v>0</v>
      </c>
      <c r="M68" s="17"/>
      <c r="N68" s="20">
        <f>SUM(N69:N70)</f>
        <v>0</v>
      </c>
      <c r="O68" s="20">
        <f t="shared" ref="O68:P68" si="19">SUM(O69:O70)</f>
        <v>19620.47</v>
      </c>
      <c r="P68" s="20">
        <f t="shared" si="19"/>
        <v>19620.47</v>
      </c>
      <c r="Q68" s="13">
        <v>3.1874933001824715E-2</v>
      </c>
      <c r="R68" s="32">
        <f t="shared" si="7"/>
        <v>0</v>
      </c>
    </row>
    <row r="69" spans="1:18" ht="48" customHeight="1" x14ac:dyDescent="0.2">
      <c r="A69" s="14" t="s">
        <v>190</v>
      </c>
      <c r="B69" s="15" t="s">
        <v>191</v>
      </c>
      <c r="C69" s="14" t="s">
        <v>55</v>
      </c>
      <c r="D69" s="14" t="s">
        <v>192</v>
      </c>
      <c r="E69" s="15" t="s">
        <v>52</v>
      </c>
      <c r="F69" s="16">
        <v>9.7200000000000006</v>
      </c>
      <c r="G69" s="17">
        <f t="shared" si="1"/>
        <v>9.7200000000000006</v>
      </c>
      <c r="H69" s="17">
        <v>803.17</v>
      </c>
      <c r="I69" s="17">
        <v>7806.81</v>
      </c>
      <c r="J69" s="17">
        <f t="shared" si="2"/>
        <v>7806.81</v>
      </c>
      <c r="K69" s="17">
        <f>'[1]BM 03'!K69</f>
        <v>0</v>
      </c>
      <c r="L69" s="17">
        <f>'[1]Memória 04'!E56</f>
        <v>0</v>
      </c>
      <c r="M69" s="17">
        <f t="shared" si="3"/>
        <v>0</v>
      </c>
      <c r="N69" s="17">
        <f t="shared" si="4"/>
        <v>0</v>
      </c>
      <c r="O69" s="17">
        <f t="shared" si="5"/>
        <v>0</v>
      </c>
      <c r="P69" s="17">
        <f t="shared" si="6"/>
        <v>0</v>
      </c>
      <c r="Q69" s="18">
        <v>9.2338876714403682E-3</v>
      </c>
      <c r="R69" s="32">
        <f t="shared" si="7"/>
        <v>9.7200000000000006</v>
      </c>
    </row>
    <row r="70" spans="1:18" ht="48" customHeight="1" x14ac:dyDescent="0.2">
      <c r="A70" s="14" t="s">
        <v>193</v>
      </c>
      <c r="B70" s="15" t="s">
        <v>194</v>
      </c>
      <c r="C70" s="14" t="s">
        <v>55</v>
      </c>
      <c r="D70" s="14" t="s">
        <v>195</v>
      </c>
      <c r="E70" s="15" t="s">
        <v>52</v>
      </c>
      <c r="F70" s="16">
        <v>28.8</v>
      </c>
      <c r="G70" s="17">
        <f t="shared" si="1"/>
        <v>28.8</v>
      </c>
      <c r="H70" s="17">
        <v>664.65</v>
      </c>
      <c r="I70" s="17">
        <v>19141.919999999998</v>
      </c>
      <c r="J70" s="17">
        <f t="shared" si="2"/>
        <v>19141.919999999998</v>
      </c>
      <c r="K70" s="17">
        <f>'[1]BM 03'!K70</f>
        <v>0</v>
      </c>
      <c r="L70" s="17">
        <f>'[1]Memória 04'!E57</f>
        <v>29.52</v>
      </c>
      <c r="M70" s="17">
        <f t="shared" si="3"/>
        <v>29.52</v>
      </c>
      <c r="N70" s="17">
        <f t="shared" si="4"/>
        <v>0</v>
      </c>
      <c r="O70" s="17">
        <f t="shared" si="5"/>
        <v>19620.47</v>
      </c>
      <c r="P70" s="17">
        <f t="shared" si="6"/>
        <v>19620.47</v>
      </c>
      <c r="Q70" s="18">
        <v>2.2641045330384347E-2</v>
      </c>
      <c r="R70" s="32">
        <f t="shared" si="7"/>
        <v>-0.71999999999999886</v>
      </c>
    </row>
    <row r="71" spans="1:18" ht="24" customHeight="1" x14ac:dyDescent="0.2">
      <c r="A71" s="9" t="s">
        <v>196</v>
      </c>
      <c r="B71" s="10"/>
      <c r="C71" s="9"/>
      <c r="D71" s="9" t="s">
        <v>197</v>
      </c>
      <c r="E71" s="9"/>
      <c r="F71" s="11"/>
      <c r="G71" s="17">
        <f t="shared" si="1"/>
        <v>0</v>
      </c>
      <c r="H71" s="9"/>
      <c r="I71" s="12">
        <v>50215.86</v>
      </c>
      <c r="J71" s="20">
        <f>SUM(J72:J75)</f>
        <v>47314.16</v>
      </c>
      <c r="K71" s="17">
        <f>'[1]BM 03'!K71</f>
        <v>0</v>
      </c>
      <c r="L71" s="17">
        <f>'[1]Memória 04'!E58</f>
        <v>0</v>
      </c>
      <c r="M71" s="17"/>
      <c r="N71" s="20">
        <f>SUM(N72:N75)</f>
        <v>0</v>
      </c>
      <c r="O71" s="20">
        <f t="shared" ref="O71:P71" si="20">SUM(O72:O75)</f>
        <v>47314.16</v>
      </c>
      <c r="P71" s="20">
        <f t="shared" si="20"/>
        <v>47314.16</v>
      </c>
      <c r="Q71" s="13">
        <v>5.9395272917462515E-2</v>
      </c>
      <c r="R71" s="32">
        <f t="shared" si="7"/>
        <v>0</v>
      </c>
    </row>
    <row r="72" spans="1:18" ht="36" customHeight="1" x14ac:dyDescent="0.2">
      <c r="A72" s="14" t="s">
        <v>198</v>
      </c>
      <c r="B72" s="15" t="s">
        <v>199</v>
      </c>
      <c r="C72" s="14" t="s">
        <v>55</v>
      </c>
      <c r="D72" s="14" t="s">
        <v>200</v>
      </c>
      <c r="E72" s="15" t="s">
        <v>52</v>
      </c>
      <c r="F72" s="16">
        <v>398.67</v>
      </c>
      <c r="G72" s="17">
        <f t="shared" si="1"/>
        <v>398.67</v>
      </c>
      <c r="H72" s="17">
        <v>40</v>
      </c>
      <c r="I72" s="17">
        <v>15946.8</v>
      </c>
      <c r="J72" s="17">
        <f t="shared" si="2"/>
        <v>15946.8</v>
      </c>
      <c r="K72" s="17">
        <f>'[1]BM 03'!K72</f>
        <v>0</v>
      </c>
      <c r="L72" s="17">
        <f>'[1]Memória 04'!E59</f>
        <v>398.67</v>
      </c>
      <c r="M72" s="17">
        <f t="shared" si="3"/>
        <v>398.67</v>
      </c>
      <c r="N72" s="17">
        <f t="shared" si="4"/>
        <v>0</v>
      </c>
      <c r="O72" s="17">
        <f t="shared" si="5"/>
        <v>15946.8</v>
      </c>
      <c r="P72" s="17">
        <f t="shared" si="6"/>
        <v>15946.8</v>
      </c>
      <c r="Q72" s="18">
        <v>1.8861860339745077E-2</v>
      </c>
      <c r="R72" s="32">
        <f t="shared" si="7"/>
        <v>0</v>
      </c>
    </row>
    <row r="73" spans="1:18" ht="48" customHeight="1" x14ac:dyDescent="0.2">
      <c r="A73" s="14" t="s">
        <v>201</v>
      </c>
      <c r="B73" s="15" t="s">
        <v>202</v>
      </c>
      <c r="C73" s="14" t="s">
        <v>55</v>
      </c>
      <c r="D73" s="14" t="s">
        <v>203</v>
      </c>
      <c r="E73" s="15" t="s">
        <v>60</v>
      </c>
      <c r="F73" s="16">
        <v>102.05</v>
      </c>
      <c r="G73" s="17">
        <v>0</v>
      </c>
      <c r="H73" s="17">
        <v>25.65</v>
      </c>
      <c r="I73" s="17">
        <v>2617.58</v>
      </c>
      <c r="J73" s="17">
        <f t="shared" si="2"/>
        <v>0</v>
      </c>
      <c r="K73" s="17">
        <f>'[1]BM 03'!K73</f>
        <v>0</v>
      </c>
      <c r="L73" s="17">
        <f>'[1]Memória 04'!E60</f>
        <v>0</v>
      </c>
      <c r="M73" s="17">
        <f t="shared" si="3"/>
        <v>0</v>
      </c>
      <c r="N73" s="17">
        <f t="shared" si="4"/>
        <v>0</v>
      </c>
      <c r="O73" s="17">
        <f t="shared" si="5"/>
        <v>0</v>
      </c>
      <c r="P73" s="17">
        <f t="shared" si="6"/>
        <v>0</v>
      </c>
      <c r="Q73" s="18">
        <v>3.0960712110335567E-3</v>
      </c>
      <c r="R73" s="32">
        <f t="shared" si="7"/>
        <v>0</v>
      </c>
    </row>
    <row r="74" spans="1:18" ht="36" customHeight="1" x14ac:dyDescent="0.2">
      <c r="A74" s="14" t="s">
        <v>204</v>
      </c>
      <c r="B74" s="15" t="s">
        <v>205</v>
      </c>
      <c r="C74" s="14" t="s">
        <v>55</v>
      </c>
      <c r="D74" s="14" t="s">
        <v>206</v>
      </c>
      <c r="E74" s="15" t="s">
        <v>60</v>
      </c>
      <c r="F74" s="16">
        <v>4.04</v>
      </c>
      <c r="G74" s="17">
        <v>0</v>
      </c>
      <c r="H74" s="17">
        <v>70.33</v>
      </c>
      <c r="I74" s="17">
        <v>284.13</v>
      </c>
      <c r="J74" s="17">
        <f t="shared" si="2"/>
        <v>0</v>
      </c>
      <c r="K74" s="17">
        <f>'[1]BM 03'!K74</f>
        <v>0</v>
      </c>
      <c r="L74" s="17">
        <f>'[1]Memória 04'!E61</f>
        <v>0</v>
      </c>
      <c r="M74" s="17">
        <f t="shared" si="3"/>
        <v>0</v>
      </c>
      <c r="N74" s="17">
        <f t="shared" si="4"/>
        <v>0</v>
      </c>
      <c r="O74" s="17">
        <f t="shared" si="5"/>
        <v>0</v>
      </c>
      <c r="P74" s="17">
        <f t="shared" si="6"/>
        <v>0</v>
      </c>
      <c r="Q74" s="18">
        <v>3.3606870208015207E-4</v>
      </c>
      <c r="R74" s="32">
        <f t="shared" si="7"/>
        <v>0</v>
      </c>
    </row>
    <row r="75" spans="1:18" ht="48" customHeight="1" x14ac:dyDescent="0.2">
      <c r="A75" s="14" t="s">
        <v>207</v>
      </c>
      <c r="B75" s="15" t="s">
        <v>208</v>
      </c>
      <c r="C75" s="14" t="s">
        <v>55</v>
      </c>
      <c r="D75" s="14" t="s">
        <v>209</v>
      </c>
      <c r="E75" s="15" t="s">
        <v>52</v>
      </c>
      <c r="F75" s="16">
        <v>398.67</v>
      </c>
      <c r="G75" s="17">
        <f t="shared" si="1"/>
        <v>398.67</v>
      </c>
      <c r="H75" s="17">
        <v>78.680000000000007</v>
      </c>
      <c r="I75" s="17">
        <v>31367.35</v>
      </c>
      <c r="J75" s="17">
        <f t="shared" si="2"/>
        <v>31367.360000000001</v>
      </c>
      <c r="K75" s="17">
        <f>'[1]BM 03'!K75</f>
        <v>0</v>
      </c>
      <c r="L75" s="17">
        <f>'[1]Memória 04'!E62</f>
        <v>398.67</v>
      </c>
      <c r="M75" s="17">
        <f t="shared" si="3"/>
        <v>398.67</v>
      </c>
      <c r="N75" s="17">
        <f t="shared" si="4"/>
        <v>0</v>
      </c>
      <c r="O75" s="17">
        <f t="shared" si="5"/>
        <v>31367.360000000001</v>
      </c>
      <c r="P75" s="17">
        <f t="shared" si="6"/>
        <v>31367.360000000001</v>
      </c>
      <c r="Q75" s="18">
        <v>3.7101272664603731E-2</v>
      </c>
      <c r="R75" s="32">
        <f t="shared" si="7"/>
        <v>0</v>
      </c>
    </row>
    <row r="76" spans="1:18" ht="24" customHeight="1" x14ac:dyDescent="0.2">
      <c r="A76" s="9" t="s">
        <v>210</v>
      </c>
      <c r="B76" s="10"/>
      <c r="C76" s="9"/>
      <c r="D76" s="9" t="s">
        <v>211</v>
      </c>
      <c r="E76" s="9"/>
      <c r="F76" s="11"/>
      <c r="G76" s="17">
        <f t="shared" si="1"/>
        <v>0</v>
      </c>
      <c r="H76" s="9"/>
      <c r="I76" s="12">
        <v>28247.09</v>
      </c>
      <c r="J76" s="20">
        <f>SUM(J77:J78)</f>
        <v>24246.309999999998</v>
      </c>
      <c r="K76" s="17">
        <f>'[1]BM 03'!K76</f>
        <v>0</v>
      </c>
      <c r="L76" s="17">
        <f>'[1]Memória 04'!E63</f>
        <v>0</v>
      </c>
      <c r="M76" s="17"/>
      <c r="N76" s="20">
        <f>SUM(N77:N78)</f>
        <v>9909.41</v>
      </c>
      <c r="O76" s="20">
        <f t="shared" ref="O76:P76" si="21">SUM(O77:O78)</f>
        <v>8515.98</v>
      </c>
      <c r="P76" s="20">
        <f t="shared" si="21"/>
        <v>18425.39</v>
      </c>
      <c r="Q76" s="13">
        <v>3.3410632012956194E-2</v>
      </c>
      <c r="R76" s="32">
        <f t="shared" si="7"/>
        <v>0</v>
      </c>
    </row>
    <row r="77" spans="1:18" ht="36" customHeight="1" x14ac:dyDescent="0.2">
      <c r="A77" s="14" t="s">
        <v>212</v>
      </c>
      <c r="B77" s="15" t="s">
        <v>213</v>
      </c>
      <c r="C77" s="14" t="s">
        <v>55</v>
      </c>
      <c r="D77" s="14" t="s">
        <v>214</v>
      </c>
      <c r="E77" s="15" t="s">
        <v>52</v>
      </c>
      <c r="F77" s="16">
        <v>92.29</v>
      </c>
      <c r="G77" s="17">
        <f>F77+[1]Replanihamento!F23</f>
        <v>128.79000000000002</v>
      </c>
      <c r="H77" s="17">
        <v>111.32</v>
      </c>
      <c r="I77" s="17">
        <v>10273.719999999999</v>
      </c>
      <c r="J77" s="17">
        <f t="shared" si="2"/>
        <v>14336.9</v>
      </c>
      <c r="K77" s="17">
        <f>'[1]BM 03'!K77</f>
        <v>0</v>
      </c>
      <c r="L77" s="17">
        <f>'[1]Memória 04'!E64</f>
        <v>76.5</v>
      </c>
      <c r="M77" s="17">
        <f t="shared" si="3"/>
        <v>76.5</v>
      </c>
      <c r="N77" s="17">
        <f t="shared" si="4"/>
        <v>0</v>
      </c>
      <c r="O77" s="17">
        <f t="shared" si="5"/>
        <v>8515.98</v>
      </c>
      <c r="P77" s="17">
        <f t="shared" si="6"/>
        <v>8515.98</v>
      </c>
      <c r="Q77" s="18">
        <v>1.2151746545366205E-2</v>
      </c>
      <c r="R77" s="32">
        <f t="shared" si="7"/>
        <v>52.29000000000002</v>
      </c>
    </row>
    <row r="78" spans="1:18" ht="24" customHeight="1" x14ac:dyDescent="0.2">
      <c r="A78" s="14" t="s">
        <v>215</v>
      </c>
      <c r="B78" s="15" t="s">
        <v>216</v>
      </c>
      <c r="C78" s="14" t="s">
        <v>55</v>
      </c>
      <c r="D78" s="14" t="s">
        <v>217</v>
      </c>
      <c r="E78" s="15" t="s">
        <v>52</v>
      </c>
      <c r="F78" s="16">
        <v>388.11</v>
      </c>
      <c r="G78" s="17">
        <v>213.98</v>
      </c>
      <c r="H78" s="17">
        <v>46.31</v>
      </c>
      <c r="I78" s="17">
        <v>17973.37</v>
      </c>
      <c r="J78" s="17">
        <f t="shared" si="2"/>
        <v>9909.41</v>
      </c>
      <c r="K78" s="17">
        <f>'[1]BM 03'!K78</f>
        <v>213.98</v>
      </c>
      <c r="L78" s="17">
        <f>'[1]Memória 04'!E65</f>
        <v>0</v>
      </c>
      <c r="M78" s="17">
        <f t="shared" si="3"/>
        <v>213.98</v>
      </c>
      <c r="N78" s="17">
        <f t="shared" si="4"/>
        <v>9909.41</v>
      </c>
      <c r="O78" s="17">
        <f t="shared" si="5"/>
        <v>0</v>
      </c>
      <c r="P78" s="17">
        <f t="shared" si="6"/>
        <v>9909.41</v>
      </c>
      <c r="Q78" s="18">
        <v>2.1258885467589986E-2</v>
      </c>
      <c r="R78" s="32">
        <f t="shared" si="7"/>
        <v>0</v>
      </c>
    </row>
    <row r="79" spans="1:18" ht="24" customHeight="1" x14ac:dyDescent="0.2">
      <c r="A79" s="9" t="s">
        <v>218</v>
      </c>
      <c r="B79" s="10"/>
      <c r="C79" s="9"/>
      <c r="D79" s="9" t="s">
        <v>219</v>
      </c>
      <c r="E79" s="9"/>
      <c r="F79" s="11"/>
      <c r="G79" s="17">
        <f t="shared" si="1"/>
        <v>0</v>
      </c>
      <c r="H79" s="9"/>
      <c r="I79" s="12">
        <v>91391.66</v>
      </c>
      <c r="J79" s="20">
        <f>SUM(J80:J88)</f>
        <v>72192.079999999987</v>
      </c>
      <c r="K79" s="17">
        <f>'[1]BM 03'!K79</f>
        <v>0</v>
      </c>
      <c r="L79" s="17">
        <f>'[1]Memória 04'!E66</f>
        <v>0</v>
      </c>
      <c r="M79" s="17"/>
      <c r="N79" s="20">
        <f>SUM(N80:N88)</f>
        <v>24191.73</v>
      </c>
      <c r="O79" s="20">
        <f t="shared" ref="O79:P79" si="22">SUM(O80:O88)</f>
        <v>18755.759999999998</v>
      </c>
      <c r="P79" s="20">
        <f t="shared" si="22"/>
        <v>42947.479999999996</v>
      </c>
      <c r="Q79" s="13">
        <v>0.10809797120033278</v>
      </c>
      <c r="R79" s="32">
        <f t="shared" si="7"/>
        <v>0</v>
      </c>
    </row>
    <row r="80" spans="1:18" ht="48" customHeight="1" x14ac:dyDescent="0.2">
      <c r="A80" s="14" t="s">
        <v>220</v>
      </c>
      <c r="B80" s="15" t="s">
        <v>221</v>
      </c>
      <c r="C80" s="14" t="s">
        <v>55</v>
      </c>
      <c r="D80" s="14" t="s">
        <v>222</v>
      </c>
      <c r="E80" s="15" t="s">
        <v>52</v>
      </c>
      <c r="F80" s="16">
        <v>757.22</v>
      </c>
      <c r="G80" s="17">
        <f t="shared" si="1"/>
        <v>757.22</v>
      </c>
      <c r="H80" s="17">
        <v>3.53</v>
      </c>
      <c r="I80" s="17">
        <v>2672.98</v>
      </c>
      <c r="J80" s="17">
        <f t="shared" si="2"/>
        <v>2672.99</v>
      </c>
      <c r="K80" s="17">
        <f>'[1]BM 03'!K80</f>
        <v>757.22</v>
      </c>
      <c r="L80" s="17">
        <f>'[1]Memória 04'!E67</f>
        <v>0</v>
      </c>
      <c r="M80" s="17">
        <f t="shared" si="3"/>
        <v>757.22</v>
      </c>
      <c r="N80" s="17">
        <f t="shared" si="4"/>
        <v>2672.99</v>
      </c>
      <c r="O80" s="17">
        <f t="shared" si="5"/>
        <v>0</v>
      </c>
      <c r="P80" s="17">
        <f t="shared" si="6"/>
        <v>2672.99</v>
      </c>
      <c r="Q80" s="18">
        <v>3.1615982799641181E-3</v>
      </c>
      <c r="R80" s="32">
        <f t="shared" si="7"/>
        <v>0</v>
      </c>
    </row>
    <row r="81" spans="1:18" ht="48" customHeight="1" x14ac:dyDescent="0.2">
      <c r="A81" s="14" t="s">
        <v>223</v>
      </c>
      <c r="B81" s="15" t="s">
        <v>224</v>
      </c>
      <c r="C81" s="14" t="s">
        <v>55</v>
      </c>
      <c r="D81" s="14" t="s">
        <v>225</v>
      </c>
      <c r="E81" s="15" t="s">
        <v>52</v>
      </c>
      <c r="F81" s="16">
        <v>378.61</v>
      </c>
      <c r="G81" s="17">
        <f t="shared" si="1"/>
        <v>378.61</v>
      </c>
      <c r="H81" s="17">
        <v>5.72</v>
      </c>
      <c r="I81" s="17">
        <v>2165.64</v>
      </c>
      <c r="J81" s="17">
        <f t="shared" si="2"/>
        <v>2165.65</v>
      </c>
      <c r="K81" s="17">
        <f>'[1]BM 03'!K81</f>
        <v>111.98000000000002</v>
      </c>
      <c r="L81" s="17">
        <f>'[1]Memória 04'!E68</f>
        <v>181.29</v>
      </c>
      <c r="M81" s="17">
        <f t="shared" si="3"/>
        <v>293.27</v>
      </c>
      <c r="N81" s="17">
        <f t="shared" si="4"/>
        <v>640.53</v>
      </c>
      <c r="O81" s="17">
        <f t="shared" si="5"/>
        <v>1036.98</v>
      </c>
      <c r="P81" s="17">
        <f t="shared" si="6"/>
        <v>1677.5</v>
      </c>
      <c r="Q81" s="18">
        <v>2.5615169956458681E-3</v>
      </c>
      <c r="R81" s="32">
        <f t="shared" si="7"/>
        <v>85.340000000000032</v>
      </c>
    </row>
    <row r="82" spans="1:18" ht="48" customHeight="1" x14ac:dyDescent="0.2">
      <c r="A82" s="14" t="s">
        <v>226</v>
      </c>
      <c r="B82" s="15" t="s">
        <v>227</v>
      </c>
      <c r="C82" s="14" t="s">
        <v>55</v>
      </c>
      <c r="D82" s="14" t="s">
        <v>228</v>
      </c>
      <c r="E82" s="15" t="s">
        <v>52</v>
      </c>
      <c r="F82" s="16">
        <v>394</v>
      </c>
      <c r="G82" s="17">
        <v>0</v>
      </c>
      <c r="H82" s="17">
        <v>9.27</v>
      </c>
      <c r="I82" s="17">
        <v>3652.38</v>
      </c>
      <c r="J82" s="17">
        <f t="shared" si="2"/>
        <v>0</v>
      </c>
      <c r="K82" s="17">
        <f>'[1]BM 03'!K82</f>
        <v>0</v>
      </c>
      <c r="L82" s="17">
        <f>'[1]Memória 04'!E69</f>
        <v>0</v>
      </c>
      <c r="M82" s="17">
        <f t="shared" si="3"/>
        <v>0</v>
      </c>
      <c r="N82" s="17">
        <f t="shared" si="4"/>
        <v>0</v>
      </c>
      <c r="O82" s="17">
        <f t="shared" si="5"/>
        <v>0</v>
      </c>
      <c r="P82" s="17">
        <f t="shared" si="6"/>
        <v>0</v>
      </c>
      <c r="Q82" s="18">
        <v>4.3200316971228163E-3</v>
      </c>
      <c r="R82" s="32">
        <f t="shared" si="7"/>
        <v>0</v>
      </c>
    </row>
    <row r="83" spans="1:18" ht="60" customHeight="1" x14ac:dyDescent="0.2">
      <c r="A83" s="14" t="s">
        <v>229</v>
      </c>
      <c r="B83" s="15" t="s">
        <v>230</v>
      </c>
      <c r="C83" s="14" t="s">
        <v>55</v>
      </c>
      <c r="D83" s="14" t="s">
        <v>231</v>
      </c>
      <c r="E83" s="15" t="s">
        <v>52</v>
      </c>
      <c r="F83" s="16">
        <v>470.96</v>
      </c>
      <c r="G83" s="17">
        <f t="shared" si="1"/>
        <v>470.96</v>
      </c>
      <c r="H83" s="17">
        <v>25.95</v>
      </c>
      <c r="I83" s="17">
        <v>12221.41</v>
      </c>
      <c r="J83" s="17">
        <f t="shared" si="2"/>
        <v>12221.41</v>
      </c>
      <c r="K83" s="17">
        <f>'[1]BM 03'!K83</f>
        <v>470.96</v>
      </c>
      <c r="L83" s="17">
        <f>'[1]Memória 04'!E70</f>
        <v>0</v>
      </c>
      <c r="M83" s="17">
        <f t="shared" si="3"/>
        <v>470.96</v>
      </c>
      <c r="N83" s="17">
        <f t="shared" si="4"/>
        <v>12221.41</v>
      </c>
      <c r="O83" s="17">
        <f t="shared" si="5"/>
        <v>0</v>
      </c>
      <c r="P83" s="17">
        <f t="shared" si="6"/>
        <v>12221.41</v>
      </c>
      <c r="Q83" s="18">
        <v>1.4455472481925144E-2</v>
      </c>
      <c r="R83" s="32">
        <f t="shared" si="7"/>
        <v>0</v>
      </c>
    </row>
    <row r="84" spans="1:18" ht="60" customHeight="1" x14ac:dyDescent="0.2">
      <c r="A84" s="14" t="s">
        <v>232</v>
      </c>
      <c r="B84" s="15" t="s">
        <v>233</v>
      </c>
      <c r="C84" s="14" t="s">
        <v>55</v>
      </c>
      <c r="D84" s="14" t="s">
        <v>234</v>
      </c>
      <c r="E84" s="15" t="s">
        <v>52</v>
      </c>
      <c r="F84" s="16">
        <v>286.27</v>
      </c>
      <c r="G84" s="17">
        <f t="shared" ref="G84:G147" si="23">F84</f>
        <v>286.27</v>
      </c>
      <c r="H84" s="17">
        <v>30.24</v>
      </c>
      <c r="I84" s="17">
        <v>8656.7999999999993</v>
      </c>
      <c r="J84" s="17">
        <f t="shared" ref="J84:J147" si="24">ROUND(G84*H84,2)</f>
        <v>8656.7999999999993</v>
      </c>
      <c r="K84" s="17">
        <f>'[1]BM 03'!K84</f>
        <v>286.27</v>
      </c>
      <c r="L84" s="17">
        <f>'[1]Memória 04'!E71</f>
        <v>0</v>
      </c>
      <c r="M84" s="17">
        <f t="shared" ref="M84:M147" si="25">K84+L84</f>
        <v>286.27</v>
      </c>
      <c r="N84" s="17">
        <f t="shared" ref="N84:N147" si="26">ROUND(K84*H84,2)</f>
        <v>8656.7999999999993</v>
      </c>
      <c r="O84" s="17">
        <f t="shared" ref="O84:O147" si="27">ROUND(L84*H84,2)</f>
        <v>0</v>
      </c>
      <c r="P84" s="17">
        <f t="shared" ref="P84:P147" si="28">ROUND(M84*H84,2)</f>
        <v>8656.7999999999993</v>
      </c>
      <c r="Q84" s="18">
        <v>1.023925505989322E-2</v>
      </c>
      <c r="R84" s="32">
        <f t="shared" ref="R84:R147" si="29">G84-M84</f>
        <v>0</v>
      </c>
    </row>
    <row r="85" spans="1:18" ht="48" customHeight="1" x14ac:dyDescent="0.2">
      <c r="A85" s="14" t="s">
        <v>235</v>
      </c>
      <c r="B85" s="15" t="s">
        <v>236</v>
      </c>
      <c r="C85" s="14" t="s">
        <v>55</v>
      </c>
      <c r="D85" s="14" t="s">
        <v>237</v>
      </c>
      <c r="E85" s="15" t="s">
        <v>52</v>
      </c>
      <c r="F85" s="16">
        <v>394</v>
      </c>
      <c r="G85" s="17">
        <v>0</v>
      </c>
      <c r="H85" s="17">
        <v>39.46</v>
      </c>
      <c r="I85" s="17">
        <v>15547.24</v>
      </c>
      <c r="J85" s="17">
        <f t="shared" si="24"/>
        <v>0</v>
      </c>
      <c r="K85" s="17">
        <f>'[1]BM 03'!K85</f>
        <v>0</v>
      </c>
      <c r="L85" s="17">
        <f>'[1]Memória 04'!E72</f>
        <v>0</v>
      </c>
      <c r="M85" s="17">
        <f t="shared" si="25"/>
        <v>0</v>
      </c>
      <c r="N85" s="17">
        <f t="shared" si="26"/>
        <v>0</v>
      </c>
      <c r="O85" s="17">
        <f t="shared" si="27"/>
        <v>0</v>
      </c>
      <c r="P85" s="17">
        <f t="shared" si="28"/>
        <v>0</v>
      </c>
      <c r="Q85" s="18">
        <v>1.8389261140071882E-2</v>
      </c>
      <c r="R85" s="32">
        <f t="shared" si="29"/>
        <v>0</v>
      </c>
    </row>
    <row r="86" spans="1:18" ht="60" customHeight="1" x14ac:dyDescent="0.2">
      <c r="A86" s="14" t="s">
        <v>238</v>
      </c>
      <c r="B86" s="15" t="s">
        <v>239</v>
      </c>
      <c r="C86" s="14" t="s">
        <v>55</v>
      </c>
      <c r="D86" s="14" t="s">
        <v>240</v>
      </c>
      <c r="E86" s="15" t="s">
        <v>52</v>
      </c>
      <c r="F86" s="16">
        <v>171.54</v>
      </c>
      <c r="G86" s="17">
        <f t="shared" si="23"/>
        <v>171.54</v>
      </c>
      <c r="H86" s="17">
        <v>71.38</v>
      </c>
      <c r="I86" s="17">
        <v>12244.52</v>
      </c>
      <c r="J86" s="17">
        <f t="shared" si="24"/>
        <v>12244.53</v>
      </c>
      <c r="K86" s="17">
        <f>'[1]BM 03'!K86</f>
        <v>0</v>
      </c>
      <c r="L86" s="17">
        <f>'[1]Memória 04'!E73</f>
        <v>0</v>
      </c>
      <c r="M86" s="17">
        <f t="shared" si="25"/>
        <v>0</v>
      </c>
      <c r="N86" s="17">
        <f t="shared" si="26"/>
        <v>0</v>
      </c>
      <c r="O86" s="17">
        <f t="shared" si="27"/>
        <v>0</v>
      </c>
      <c r="P86" s="17">
        <f t="shared" si="28"/>
        <v>0</v>
      </c>
      <c r="Q86" s="18">
        <v>1.448280696862163E-2</v>
      </c>
      <c r="R86" s="32">
        <f t="shared" si="29"/>
        <v>171.54</v>
      </c>
    </row>
    <row r="87" spans="1:18" ht="60" customHeight="1" x14ac:dyDescent="0.2">
      <c r="A87" s="14" t="s">
        <v>238</v>
      </c>
      <c r="B87" s="15" t="s">
        <v>239</v>
      </c>
      <c r="C87" s="14" t="s">
        <v>55</v>
      </c>
      <c r="D87" s="14" t="s">
        <v>240</v>
      </c>
      <c r="E87" s="15" t="s">
        <v>52</v>
      </c>
      <c r="F87" s="16">
        <v>171.54</v>
      </c>
      <c r="G87" s="17">
        <f t="shared" si="23"/>
        <v>171.54</v>
      </c>
      <c r="H87" s="17">
        <v>71.38</v>
      </c>
      <c r="I87" s="17">
        <v>12244.52</v>
      </c>
      <c r="J87" s="17">
        <f t="shared" si="24"/>
        <v>12244.53</v>
      </c>
      <c r="K87" s="17">
        <f>'[1]BM 03'!K87</f>
        <v>0</v>
      </c>
      <c r="L87" s="17">
        <f>'[1]Memória 04'!E74</f>
        <v>0</v>
      </c>
      <c r="M87" s="17">
        <f t="shared" si="25"/>
        <v>0</v>
      </c>
      <c r="N87" s="17">
        <f t="shared" si="26"/>
        <v>0</v>
      </c>
      <c r="O87" s="17">
        <f t="shared" si="27"/>
        <v>0</v>
      </c>
      <c r="P87" s="17">
        <f t="shared" si="28"/>
        <v>0</v>
      </c>
      <c r="Q87" s="18">
        <v>1.448280696862163E-2</v>
      </c>
      <c r="R87" s="32">
        <f t="shared" si="29"/>
        <v>171.54</v>
      </c>
    </row>
    <row r="88" spans="1:18" ht="48" customHeight="1" x14ac:dyDescent="0.2">
      <c r="A88" s="14" t="s">
        <v>241</v>
      </c>
      <c r="B88" s="15" t="s">
        <v>242</v>
      </c>
      <c r="C88" s="14" t="s">
        <v>55</v>
      </c>
      <c r="D88" s="14" t="s">
        <v>243</v>
      </c>
      <c r="E88" s="15" t="s">
        <v>52</v>
      </c>
      <c r="F88" s="16">
        <v>273.63</v>
      </c>
      <c r="G88" s="17">
        <f t="shared" si="23"/>
        <v>273.63</v>
      </c>
      <c r="H88" s="17">
        <v>80.349999999999994</v>
      </c>
      <c r="I88" s="17">
        <v>21986.17</v>
      </c>
      <c r="J88" s="17">
        <f t="shared" si="24"/>
        <v>21986.17</v>
      </c>
      <c r="K88" s="17">
        <f>'[1]BM 03'!K88</f>
        <v>0</v>
      </c>
      <c r="L88" s="17">
        <f>'[1]Memória 04'!E75</f>
        <v>220.51999999999998</v>
      </c>
      <c r="M88" s="17">
        <f t="shared" si="25"/>
        <v>220.51999999999998</v>
      </c>
      <c r="N88" s="17">
        <f t="shared" si="26"/>
        <v>0</v>
      </c>
      <c r="O88" s="17">
        <f t="shared" si="27"/>
        <v>17718.78</v>
      </c>
      <c r="P88" s="17">
        <f t="shared" si="28"/>
        <v>17718.78</v>
      </c>
      <c r="Q88" s="18">
        <v>2.6005221608466467E-2</v>
      </c>
      <c r="R88" s="32">
        <f t="shared" si="29"/>
        <v>53.110000000000014</v>
      </c>
    </row>
    <row r="89" spans="1:18" ht="24" customHeight="1" x14ac:dyDescent="0.2">
      <c r="A89" s="9" t="s">
        <v>244</v>
      </c>
      <c r="B89" s="10"/>
      <c r="C89" s="9"/>
      <c r="D89" s="9" t="s">
        <v>245</v>
      </c>
      <c r="E89" s="9"/>
      <c r="F89" s="11"/>
      <c r="G89" s="17">
        <f t="shared" si="23"/>
        <v>0</v>
      </c>
      <c r="H89" s="9"/>
      <c r="I89" s="12">
        <v>85581.09</v>
      </c>
      <c r="J89" s="20">
        <f>SUM(J90:J99)</f>
        <v>32543.270000000004</v>
      </c>
      <c r="K89" s="17">
        <f>'[1]BM 03'!K89</f>
        <v>0</v>
      </c>
      <c r="L89" s="17">
        <f>'[1]Memória 04'!E76</f>
        <v>0</v>
      </c>
      <c r="M89" s="17"/>
      <c r="N89" s="20">
        <f>SUM(N90:N99)</f>
        <v>0</v>
      </c>
      <c r="O89" s="20">
        <f t="shared" ref="O89:P89" si="30">SUM(O90:O99)</f>
        <v>6904.6</v>
      </c>
      <c r="P89" s="20">
        <f t="shared" si="30"/>
        <v>6904.6</v>
      </c>
      <c r="Q89" s="13">
        <v>0.10122523436069644</v>
      </c>
      <c r="R89" s="32">
        <f t="shared" si="29"/>
        <v>0</v>
      </c>
    </row>
    <row r="90" spans="1:18" ht="36" customHeight="1" x14ac:dyDescent="0.2">
      <c r="A90" s="14" t="s">
        <v>246</v>
      </c>
      <c r="B90" s="15" t="s">
        <v>247</v>
      </c>
      <c r="C90" s="14" t="s">
        <v>55</v>
      </c>
      <c r="D90" s="14" t="s">
        <v>248</v>
      </c>
      <c r="E90" s="15" t="s">
        <v>52</v>
      </c>
      <c r="F90" s="16">
        <v>413.25</v>
      </c>
      <c r="G90" s="17">
        <v>0</v>
      </c>
      <c r="H90" s="17">
        <v>42.06</v>
      </c>
      <c r="I90" s="17">
        <v>17381.29</v>
      </c>
      <c r="J90" s="17">
        <f t="shared" si="24"/>
        <v>0</v>
      </c>
      <c r="K90" s="17">
        <f>'[1]BM 03'!K90</f>
        <v>0</v>
      </c>
      <c r="L90" s="17">
        <f>'[1]Memória 04'!E77</f>
        <v>0</v>
      </c>
      <c r="M90" s="17">
        <f t="shared" si="25"/>
        <v>0</v>
      </c>
      <c r="N90" s="17">
        <f t="shared" si="26"/>
        <v>0</v>
      </c>
      <c r="O90" s="17">
        <f t="shared" si="27"/>
        <v>0</v>
      </c>
      <c r="P90" s="17">
        <f t="shared" si="28"/>
        <v>0</v>
      </c>
      <c r="Q90" s="18">
        <v>2.0558573789387698E-2</v>
      </c>
      <c r="R90" s="32">
        <f t="shared" si="29"/>
        <v>0</v>
      </c>
    </row>
    <row r="91" spans="1:18" ht="36" customHeight="1" x14ac:dyDescent="0.2">
      <c r="A91" s="14" t="s">
        <v>249</v>
      </c>
      <c r="B91" s="15" t="s">
        <v>250</v>
      </c>
      <c r="C91" s="14" t="s">
        <v>55</v>
      </c>
      <c r="D91" s="14" t="s">
        <v>251</v>
      </c>
      <c r="E91" s="15" t="s">
        <v>52</v>
      </c>
      <c r="F91" s="16">
        <v>413.25</v>
      </c>
      <c r="G91" s="17">
        <v>0</v>
      </c>
      <c r="H91" s="17">
        <v>43.51</v>
      </c>
      <c r="I91" s="17">
        <v>17980.5</v>
      </c>
      <c r="J91" s="17">
        <f t="shared" si="24"/>
        <v>0</v>
      </c>
      <c r="K91" s="17">
        <f>'[1]BM 03'!K91</f>
        <v>0</v>
      </c>
      <c r="L91" s="17">
        <f>'[1]Memória 04'!E78</f>
        <v>0</v>
      </c>
      <c r="M91" s="17">
        <f t="shared" si="25"/>
        <v>0</v>
      </c>
      <c r="N91" s="17">
        <f t="shared" si="26"/>
        <v>0</v>
      </c>
      <c r="O91" s="17">
        <f t="shared" si="27"/>
        <v>0</v>
      </c>
      <c r="P91" s="17">
        <f t="shared" si="28"/>
        <v>0</v>
      </c>
      <c r="Q91" s="18">
        <v>2.1267318825017333E-2</v>
      </c>
      <c r="R91" s="32">
        <f t="shared" si="29"/>
        <v>0</v>
      </c>
    </row>
    <row r="92" spans="1:18" ht="24" customHeight="1" x14ac:dyDescent="0.2">
      <c r="A92" s="14" t="s">
        <v>252</v>
      </c>
      <c r="B92" s="15" t="s">
        <v>253</v>
      </c>
      <c r="C92" s="14" t="s">
        <v>50</v>
      </c>
      <c r="D92" s="14" t="s">
        <v>254</v>
      </c>
      <c r="E92" s="15" t="s">
        <v>52</v>
      </c>
      <c r="F92" s="16">
        <v>413.25</v>
      </c>
      <c r="G92" s="17">
        <f t="shared" si="23"/>
        <v>413.25</v>
      </c>
      <c r="H92" s="17">
        <v>17.13</v>
      </c>
      <c r="I92" s="17">
        <v>7078.97</v>
      </c>
      <c r="J92" s="17">
        <f t="shared" si="24"/>
        <v>7078.97</v>
      </c>
      <c r="K92" s="17">
        <f>'[1]BM 03'!K92</f>
        <v>0</v>
      </c>
      <c r="L92" s="17">
        <f>'[1]Memória 04'!E79</f>
        <v>294.47000000000003</v>
      </c>
      <c r="M92" s="17">
        <f t="shared" si="25"/>
        <v>294.47000000000003</v>
      </c>
      <c r="N92" s="17">
        <f t="shared" si="26"/>
        <v>0</v>
      </c>
      <c r="O92" s="17">
        <f t="shared" si="27"/>
        <v>5044.2700000000004</v>
      </c>
      <c r="P92" s="17">
        <f t="shared" si="28"/>
        <v>5044.2700000000004</v>
      </c>
      <c r="Q92" s="18">
        <v>8.3729991903858589E-3</v>
      </c>
      <c r="R92" s="32">
        <f t="shared" si="29"/>
        <v>118.77999999999997</v>
      </c>
    </row>
    <row r="93" spans="1:18" ht="24" customHeight="1" x14ac:dyDescent="0.2">
      <c r="A93" s="14" t="s">
        <v>255</v>
      </c>
      <c r="B93" s="15" t="s">
        <v>256</v>
      </c>
      <c r="C93" s="14" t="s">
        <v>55</v>
      </c>
      <c r="D93" s="14" t="s">
        <v>257</v>
      </c>
      <c r="E93" s="15" t="s">
        <v>60</v>
      </c>
      <c r="F93" s="16">
        <v>296.33</v>
      </c>
      <c r="G93" s="17">
        <v>0</v>
      </c>
      <c r="H93" s="17">
        <v>59.65</v>
      </c>
      <c r="I93" s="17">
        <v>17676.080000000002</v>
      </c>
      <c r="J93" s="17">
        <f t="shared" si="24"/>
        <v>0</v>
      </c>
      <c r="K93" s="17">
        <f>'[1]BM 03'!K93</f>
        <v>0</v>
      </c>
      <c r="L93" s="17">
        <f>'[1]Memória 04'!E80</f>
        <v>0</v>
      </c>
      <c r="M93" s="17">
        <f t="shared" si="25"/>
        <v>0</v>
      </c>
      <c r="N93" s="17">
        <f t="shared" si="26"/>
        <v>0</v>
      </c>
      <c r="O93" s="17">
        <f t="shared" si="27"/>
        <v>0</v>
      </c>
      <c r="P93" s="17">
        <f t="shared" si="28"/>
        <v>0</v>
      </c>
      <c r="Q93" s="18">
        <v>2.0907251129641129E-2</v>
      </c>
      <c r="R93" s="32">
        <f t="shared" si="29"/>
        <v>0</v>
      </c>
    </row>
    <row r="94" spans="1:18" ht="36" customHeight="1" x14ac:dyDescent="0.2">
      <c r="A94" s="14" t="s">
        <v>258</v>
      </c>
      <c r="B94" s="15" t="s">
        <v>259</v>
      </c>
      <c r="C94" s="14" t="s">
        <v>55</v>
      </c>
      <c r="D94" s="14" t="s">
        <v>260</v>
      </c>
      <c r="E94" s="15" t="s">
        <v>52</v>
      </c>
      <c r="F94" s="16">
        <v>85.92</v>
      </c>
      <c r="G94" s="17">
        <f t="shared" si="23"/>
        <v>85.92</v>
      </c>
      <c r="H94" s="17">
        <v>26.63</v>
      </c>
      <c r="I94" s="17">
        <v>2288.04</v>
      </c>
      <c r="J94" s="17">
        <f t="shared" si="24"/>
        <v>2288.0500000000002</v>
      </c>
      <c r="K94" s="17">
        <f>'[1]BM 03'!K94</f>
        <v>0</v>
      </c>
      <c r="L94" s="17">
        <f>'[1]Memória 04'!E81</f>
        <v>0</v>
      </c>
      <c r="M94" s="17">
        <f t="shared" si="25"/>
        <v>0</v>
      </c>
      <c r="N94" s="17">
        <f t="shared" si="26"/>
        <v>0</v>
      </c>
      <c r="O94" s="17">
        <f t="shared" si="27"/>
        <v>0</v>
      </c>
      <c r="P94" s="17">
        <f t="shared" si="28"/>
        <v>0</v>
      </c>
      <c r="Q94" s="18">
        <v>2.7062916028137512E-3</v>
      </c>
      <c r="R94" s="32">
        <f t="shared" si="29"/>
        <v>85.92</v>
      </c>
    </row>
    <row r="95" spans="1:18" ht="36" customHeight="1" x14ac:dyDescent="0.2">
      <c r="A95" s="14" t="s">
        <v>261</v>
      </c>
      <c r="B95" s="15" t="s">
        <v>262</v>
      </c>
      <c r="C95" s="14" t="s">
        <v>55</v>
      </c>
      <c r="D95" s="14" t="s">
        <v>263</v>
      </c>
      <c r="E95" s="15" t="s">
        <v>64</v>
      </c>
      <c r="F95" s="16">
        <v>4.37</v>
      </c>
      <c r="G95" s="17">
        <f t="shared" si="23"/>
        <v>4.37</v>
      </c>
      <c r="H95" s="17">
        <v>145.53</v>
      </c>
      <c r="I95" s="17">
        <v>635.96</v>
      </c>
      <c r="J95" s="17">
        <f t="shared" si="24"/>
        <v>635.97</v>
      </c>
      <c r="K95" s="17">
        <f>'[1]BM 03'!K95</f>
        <v>0</v>
      </c>
      <c r="L95" s="17">
        <f>'[1]Memória 04'!E82</f>
        <v>0</v>
      </c>
      <c r="M95" s="17">
        <f t="shared" si="25"/>
        <v>0</v>
      </c>
      <c r="N95" s="17">
        <f t="shared" si="26"/>
        <v>0</v>
      </c>
      <c r="O95" s="17">
        <f t="shared" si="27"/>
        <v>0</v>
      </c>
      <c r="P95" s="17">
        <f t="shared" si="28"/>
        <v>0</v>
      </c>
      <c r="Q95" s="18">
        <v>7.5221290175234406E-4</v>
      </c>
      <c r="R95" s="32">
        <f t="shared" si="29"/>
        <v>4.37</v>
      </c>
    </row>
    <row r="96" spans="1:18" ht="36" customHeight="1" x14ac:dyDescent="0.2">
      <c r="A96" s="14" t="s">
        <v>264</v>
      </c>
      <c r="B96" s="15" t="s">
        <v>265</v>
      </c>
      <c r="C96" s="14" t="s">
        <v>55</v>
      </c>
      <c r="D96" s="14" t="s">
        <v>266</v>
      </c>
      <c r="E96" s="15" t="s">
        <v>52</v>
      </c>
      <c r="F96" s="16">
        <v>58.61</v>
      </c>
      <c r="G96" s="17">
        <f t="shared" si="23"/>
        <v>58.61</v>
      </c>
      <c r="H96" s="17">
        <v>60.26</v>
      </c>
      <c r="I96" s="17">
        <v>3531.83</v>
      </c>
      <c r="J96" s="17">
        <f t="shared" si="24"/>
        <v>3531.84</v>
      </c>
      <c r="K96" s="17">
        <f>'[1]BM 03'!K96</f>
        <v>0</v>
      </c>
      <c r="L96" s="17">
        <f>'[1]Memória 04'!E83</f>
        <v>0</v>
      </c>
      <c r="M96" s="17">
        <f t="shared" si="25"/>
        <v>0</v>
      </c>
      <c r="N96" s="17">
        <f t="shared" si="26"/>
        <v>0</v>
      </c>
      <c r="O96" s="17">
        <f t="shared" si="27"/>
        <v>0</v>
      </c>
      <c r="P96" s="17">
        <f t="shared" si="28"/>
        <v>0</v>
      </c>
      <c r="Q96" s="18">
        <v>4.177445268249546E-3</v>
      </c>
      <c r="R96" s="32">
        <f t="shared" si="29"/>
        <v>58.61</v>
      </c>
    </row>
    <row r="97" spans="1:18" ht="24" customHeight="1" x14ac:dyDescent="0.2">
      <c r="A97" s="14" t="s">
        <v>267</v>
      </c>
      <c r="B97" s="15" t="s">
        <v>268</v>
      </c>
      <c r="C97" s="14" t="s">
        <v>50</v>
      </c>
      <c r="D97" s="14" t="s">
        <v>269</v>
      </c>
      <c r="E97" s="15" t="s">
        <v>52</v>
      </c>
      <c r="F97" s="16">
        <v>104.27</v>
      </c>
      <c r="G97" s="17">
        <f t="shared" si="23"/>
        <v>104.27</v>
      </c>
      <c r="H97" s="17">
        <v>19.29</v>
      </c>
      <c r="I97" s="17">
        <v>2011.36</v>
      </c>
      <c r="J97" s="17">
        <f t="shared" si="24"/>
        <v>2011.37</v>
      </c>
      <c r="K97" s="17">
        <f>'[1]BM 03'!K97</f>
        <v>0</v>
      </c>
      <c r="L97" s="17">
        <f>'[1]Memória 04'!E84</f>
        <v>96.44</v>
      </c>
      <c r="M97" s="17">
        <f t="shared" si="25"/>
        <v>96.44</v>
      </c>
      <c r="N97" s="17">
        <f t="shared" si="26"/>
        <v>0</v>
      </c>
      <c r="O97" s="17">
        <f t="shared" si="27"/>
        <v>1860.33</v>
      </c>
      <c r="P97" s="17">
        <f t="shared" si="28"/>
        <v>1860.33</v>
      </c>
      <c r="Q97" s="18">
        <v>2.3790347538659583E-3</v>
      </c>
      <c r="R97" s="32">
        <f t="shared" si="29"/>
        <v>7.8299999999999983</v>
      </c>
    </row>
    <row r="98" spans="1:18" ht="24" customHeight="1" x14ac:dyDescent="0.2">
      <c r="A98" s="14" t="s">
        <v>270</v>
      </c>
      <c r="B98" s="15" t="s">
        <v>271</v>
      </c>
      <c r="C98" s="14" t="s">
        <v>55</v>
      </c>
      <c r="D98" s="14" t="s">
        <v>272</v>
      </c>
      <c r="E98" s="15" t="s">
        <v>60</v>
      </c>
      <c r="F98" s="16">
        <v>79.48</v>
      </c>
      <c r="G98" s="17">
        <f t="shared" si="23"/>
        <v>79.48</v>
      </c>
      <c r="H98" s="17">
        <v>174.4</v>
      </c>
      <c r="I98" s="17">
        <v>13861.31</v>
      </c>
      <c r="J98" s="17">
        <f t="shared" si="24"/>
        <v>13861.31</v>
      </c>
      <c r="K98" s="17">
        <f>'[1]BM 03'!K98</f>
        <v>0</v>
      </c>
      <c r="L98" s="17">
        <f>'[1]Memória 04'!E85</f>
        <v>0</v>
      </c>
      <c r="M98" s="17">
        <f t="shared" si="25"/>
        <v>0</v>
      </c>
      <c r="N98" s="17">
        <f t="shared" si="26"/>
        <v>0</v>
      </c>
      <c r="O98" s="17">
        <f t="shared" si="27"/>
        <v>0</v>
      </c>
      <c r="P98" s="17">
        <f t="shared" si="28"/>
        <v>0</v>
      </c>
      <c r="Q98" s="18">
        <v>1.6395144690214452E-2</v>
      </c>
      <c r="R98" s="32">
        <f t="shared" si="29"/>
        <v>79.48</v>
      </c>
    </row>
    <row r="99" spans="1:18" ht="24" customHeight="1" x14ac:dyDescent="0.2">
      <c r="A99" s="14" t="s">
        <v>273</v>
      </c>
      <c r="B99" s="15" t="s">
        <v>274</v>
      </c>
      <c r="C99" s="14" t="s">
        <v>55</v>
      </c>
      <c r="D99" s="14" t="s">
        <v>275</v>
      </c>
      <c r="E99" s="15" t="s">
        <v>52</v>
      </c>
      <c r="F99" s="16">
        <v>200.24</v>
      </c>
      <c r="G99" s="17">
        <f t="shared" si="23"/>
        <v>200.24</v>
      </c>
      <c r="H99" s="17">
        <v>15.66</v>
      </c>
      <c r="I99" s="17">
        <v>3135.75</v>
      </c>
      <c r="J99" s="17">
        <f t="shared" si="24"/>
        <v>3135.76</v>
      </c>
      <c r="K99" s="17">
        <f>'[1]BM 03'!K99</f>
        <v>0</v>
      </c>
      <c r="L99" s="17">
        <f>'[1]Memória 04'!E86</f>
        <v>0</v>
      </c>
      <c r="M99" s="17">
        <f t="shared" si="25"/>
        <v>0</v>
      </c>
      <c r="N99" s="17">
        <f t="shared" si="26"/>
        <v>0</v>
      </c>
      <c r="O99" s="17">
        <f t="shared" si="27"/>
        <v>0</v>
      </c>
      <c r="P99" s="17">
        <f t="shared" si="28"/>
        <v>0</v>
      </c>
      <c r="Q99" s="18">
        <v>3.7089622093683765E-3</v>
      </c>
      <c r="R99" s="32">
        <f t="shared" si="29"/>
        <v>200.24</v>
      </c>
    </row>
    <row r="100" spans="1:18" ht="24" customHeight="1" x14ac:dyDescent="0.2">
      <c r="A100" s="9" t="s">
        <v>276</v>
      </c>
      <c r="B100" s="10"/>
      <c r="C100" s="9"/>
      <c r="D100" s="9" t="s">
        <v>277</v>
      </c>
      <c r="E100" s="9"/>
      <c r="F100" s="11"/>
      <c r="G100" s="17">
        <f t="shared" si="23"/>
        <v>0</v>
      </c>
      <c r="H100" s="9"/>
      <c r="I100" s="12">
        <v>1621.01</v>
      </c>
      <c r="J100" s="20">
        <f>SUM(J101:J103)</f>
        <v>2780.7599999999998</v>
      </c>
      <c r="K100" s="17">
        <f>'[1]BM 03'!K100</f>
        <v>0</v>
      </c>
      <c r="L100" s="17">
        <f>'[1]Memória 04'!E87</f>
        <v>0</v>
      </c>
      <c r="M100" s="17"/>
      <c r="N100" s="20">
        <f>SUM(N101:N103)</f>
        <v>0</v>
      </c>
      <c r="O100" s="20">
        <f t="shared" ref="O100:P100" si="31">SUM(O101:O103)</f>
        <v>0</v>
      </c>
      <c r="P100" s="20">
        <f t="shared" si="31"/>
        <v>0</v>
      </c>
      <c r="Q100" s="13">
        <v>1.9173291337026971E-3</v>
      </c>
      <c r="R100" s="32">
        <f t="shared" si="29"/>
        <v>0</v>
      </c>
    </row>
    <row r="101" spans="1:18" ht="24" customHeight="1" x14ac:dyDescent="0.2">
      <c r="A101" s="14" t="s">
        <v>278</v>
      </c>
      <c r="B101" s="15" t="s">
        <v>279</v>
      </c>
      <c r="C101" s="14" t="s">
        <v>55</v>
      </c>
      <c r="D101" s="14" t="s">
        <v>280</v>
      </c>
      <c r="E101" s="15" t="s">
        <v>60</v>
      </c>
      <c r="F101" s="16">
        <v>48.38</v>
      </c>
      <c r="G101" s="17">
        <f>F101+[1]Replanihamento!F22</f>
        <v>176.67</v>
      </c>
      <c r="H101" s="17">
        <v>9.0399999999999991</v>
      </c>
      <c r="I101" s="17">
        <v>437.35</v>
      </c>
      <c r="J101" s="17">
        <f t="shared" si="24"/>
        <v>1597.1</v>
      </c>
      <c r="K101" s="17">
        <f>'[1]BM 03'!K101</f>
        <v>0</v>
      </c>
      <c r="L101" s="17">
        <f>'[1]Memória 04'!E88</f>
        <v>0</v>
      </c>
      <c r="M101" s="17">
        <f t="shared" si="25"/>
        <v>0</v>
      </c>
      <c r="N101" s="17">
        <f t="shared" si="26"/>
        <v>0</v>
      </c>
      <c r="O101" s="17">
        <f t="shared" si="27"/>
        <v>0</v>
      </c>
      <c r="P101" s="17">
        <f t="shared" si="28"/>
        <v>0</v>
      </c>
      <c r="Q101" s="18">
        <v>5.1729717683720309E-4</v>
      </c>
      <c r="R101" s="32">
        <f t="shared" si="29"/>
        <v>176.67</v>
      </c>
    </row>
    <row r="102" spans="1:18" ht="24" customHeight="1" x14ac:dyDescent="0.2">
      <c r="A102" s="14" t="s">
        <v>281</v>
      </c>
      <c r="B102" s="15" t="s">
        <v>282</v>
      </c>
      <c r="C102" s="14" t="s">
        <v>55</v>
      </c>
      <c r="D102" s="14" t="s">
        <v>283</v>
      </c>
      <c r="E102" s="15" t="s">
        <v>60</v>
      </c>
      <c r="F102" s="16">
        <v>12.18</v>
      </c>
      <c r="G102" s="17">
        <f t="shared" si="23"/>
        <v>12.18</v>
      </c>
      <c r="H102" s="17">
        <v>85.08</v>
      </c>
      <c r="I102" s="17">
        <v>1036.27</v>
      </c>
      <c r="J102" s="17">
        <f t="shared" si="24"/>
        <v>1036.27</v>
      </c>
      <c r="K102" s="17">
        <f>'[1]BM 03'!K102</f>
        <v>0</v>
      </c>
      <c r="L102" s="17">
        <f>'[1]Memória 04'!E89</f>
        <v>0</v>
      </c>
      <c r="M102" s="17">
        <f t="shared" si="25"/>
        <v>0</v>
      </c>
      <c r="N102" s="17">
        <f t="shared" si="26"/>
        <v>0</v>
      </c>
      <c r="O102" s="17">
        <f t="shared" si="27"/>
        <v>0</v>
      </c>
      <c r="P102" s="17">
        <f t="shared" si="28"/>
        <v>0</v>
      </c>
      <c r="Q102" s="18">
        <v>1.225699200734168E-3</v>
      </c>
      <c r="R102" s="32">
        <f t="shared" si="29"/>
        <v>12.18</v>
      </c>
    </row>
    <row r="103" spans="1:18" ht="36" customHeight="1" x14ac:dyDescent="0.2">
      <c r="A103" s="14" t="s">
        <v>284</v>
      </c>
      <c r="B103" s="15" t="s">
        <v>285</v>
      </c>
      <c r="C103" s="14" t="s">
        <v>55</v>
      </c>
      <c r="D103" s="14" t="s">
        <v>286</v>
      </c>
      <c r="E103" s="15" t="s">
        <v>60</v>
      </c>
      <c r="F103" s="16">
        <v>1.49</v>
      </c>
      <c r="G103" s="17">
        <f t="shared" si="23"/>
        <v>1.49</v>
      </c>
      <c r="H103" s="17">
        <v>98.92</v>
      </c>
      <c r="I103" s="17">
        <v>147.38999999999999</v>
      </c>
      <c r="J103" s="17">
        <f t="shared" si="24"/>
        <v>147.38999999999999</v>
      </c>
      <c r="K103" s="17">
        <f>'[1]BM 03'!K103</f>
        <v>0</v>
      </c>
      <c r="L103" s="17">
        <f>'[1]Memória 04'!E90</f>
        <v>0</v>
      </c>
      <c r="M103" s="17">
        <f t="shared" si="25"/>
        <v>0</v>
      </c>
      <c r="N103" s="17">
        <f t="shared" si="26"/>
        <v>0</v>
      </c>
      <c r="O103" s="17">
        <f t="shared" si="27"/>
        <v>0</v>
      </c>
      <c r="P103" s="17">
        <f t="shared" si="28"/>
        <v>0</v>
      </c>
      <c r="Q103" s="18">
        <v>1.7433275613132584E-4</v>
      </c>
      <c r="R103" s="32">
        <f t="shared" si="29"/>
        <v>1.49</v>
      </c>
    </row>
    <row r="104" spans="1:18" ht="24" customHeight="1" x14ac:dyDescent="0.2">
      <c r="A104" s="9" t="s">
        <v>287</v>
      </c>
      <c r="B104" s="10"/>
      <c r="C104" s="9"/>
      <c r="D104" s="9" t="s">
        <v>288</v>
      </c>
      <c r="E104" s="9"/>
      <c r="F104" s="11"/>
      <c r="G104" s="17">
        <f t="shared" si="23"/>
        <v>0</v>
      </c>
      <c r="H104" s="9"/>
      <c r="I104" s="12">
        <v>33686.25</v>
      </c>
      <c r="J104" s="20">
        <f>SUM(J105:J110)</f>
        <v>28078.01</v>
      </c>
      <c r="K104" s="17">
        <f>'[1]BM 03'!K104</f>
        <v>0</v>
      </c>
      <c r="L104" s="17">
        <f>'[1]Memória 04'!E91</f>
        <v>0</v>
      </c>
      <c r="M104" s="17"/>
      <c r="N104" s="20">
        <f>SUM(N105:N110)</f>
        <v>0</v>
      </c>
      <c r="O104" s="20">
        <f t="shared" ref="O104:P104" si="32">SUM(O105:O110)</f>
        <v>0</v>
      </c>
      <c r="P104" s="20">
        <f t="shared" si="32"/>
        <v>0</v>
      </c>
      <c r="Q104" s="13">
        <v>3.9844065446969779E-2</v>
      </c>
      <c r="R104" s="32">
        <f t="shared" si="29"/>
        <v>0</v>
      </c>
    </row>
    <row r="105" spans="1:18" ht="24" customHeight="1" x14ac:dyDescent="0.2">
      <c r="A105" s="14" t="s">
        <v>289</v>
      </c>
      <c r="B105" s="15" t="s">
        <v>290</v>
      </c>
      <c r="C105" s="14" t="s">
        <v>55</v>
      </c>
      <c r="D105" s="14" t="s">
        <v>291</v>
      </c>
      <c r="E105" s="15" t="s">
        <v>52</v>
      </c>
      <c r="F105" s="16">
        <v>286.27</v>
      </c>
      <c r="G105" s="17">
        <f t="shared" si="23"/>
        <v>286.27</v>
      </c>
      <c r="H105" s="17">
        <v>25.54</v>
      </c>
      <c r="I105" s="17">
        <v>7311.33</v>
      </c>
      <c r="J105" s="17">
        <f t="shared" si="24"/>
        <v>7311.34</v>
      </c>
      <c r="K105" s="17">
        <f>'[1]BM 03'!K105</f>
        <v>0</v>
      </c>
      <c r="L105" s="17">
        <f>'[1]Memória 04'!E92</f>
        <v>0</v>
      </c>
      <c r="M105" s="17">
        <f t="shared" si="25"/>
        <v>0</v>
      </c>
      <c r="N105" s="17">
        <f t="shared" si="26"/>
        <v>0</v>
      </c>
      <c r="O105" s="17">
        <f t="shared" si="27"/>
        <v>0</v>
      </c>
      <c r="P105" s="17">
        <f t="shared" si="28"/>
        <v>0</v>
      </c>
      <c r="Q105" s="18">
        <v>8.6478343841892031E-3</v>
      </c>
      <c r="R105" s="32">
        <f t="shared" si="29"/>
        <v>286.27</v>
      </c>
    </row>
    <row r="106" spans="1:18" ht="24" customHeight="1" x14ac:dyDescent="0.2">
      <c r="A106" s="14" t="s">
        <v>292</v>
      </c>
      <c r="B106" s="15" t="s">
        <v>293</v>
      </c>
      <c r="C106" s="14" t="s">
        <v>55</v>
      </c>
      <c r="D106" s="14" t="s">
        <v>294</v>
      </c>
      <c r="E106" s="15" t="s">
        <v>52</v>
      </c>
      <c r="F106" s="16">
        <v>394</v>
      </c>
      <c r="G106" s="17">
        <f t="shared" si="23"/>
        <v>394</v>
      </c>
      <c r="H106" s="17">
        <v>14.18</v>
      </c>
      <c r="I106" s="17">
        <v>5586.92</v>
      </c>
      <c r="J106" s="17">
        <f t="shared" si="24"/>
        <v>5586.92</v>
      </c>
      <c r="K106" s="17">
        <f>'[1]BM 03'!K106</f>
        <v>0</v>
      </c>
      <c r="L106" s="17">
        <f>'[1]Memória 04'!E93</f>
        <v>0</v>
      </c>
      <c r="M106" s="17">
        <f t="shared" si="25"/>
        <v>0</v>
      </c>
      <c r="N106" s="17">
        <f t="shared" si="26"/>
        <v>0</v>
      </c>
      <c r="O106" s="17">
        <f t="shared" si="27"/>
        <v>0</v>
      </c>
      <c r="P106" s="17">
        <f t="shared" si="28"/>
        <v>0</v>
      </c>
      <c r="Q106" s="18">
        <v>6.6082038258038333E-3</v>
      </c>
      <c r="R106" s="32">
        <f t="shared" si="29"/>
        <v>394</v>
      </c>
    </row>
    <row r="107" spans="1:18" ht="24" customHeight="1" x14ac:dyDescent="0.2">
      <c r="A107" s="14" t="s">
        <v>295</v>
      </c>
      <c r="B107" s="15" t="s">
        <v>296</v>
      </c>
      <c r="C107" s="14" t="s">
        <v>55</v>
      </c>
      <c r="D107" s="14" t="s">
        <v>297</v>
      </c>
      <c r="E107" s="15" t="s">
        <v>52</v>
      </c>
      <c r="F107" s="16">
        <v>286.27</v>
      </c>
      <c r="G107" s="17">
        <f>F107+[1]Replanihamento!F19</f>
        <v>634.6099999999999</v>
      </c>
      <c r="H107" s="17">
        <v>13.37</v>
      </c>
      <c r="I107" s="17">
        <v>3827.42</v>
      </c>
      <c r="J107" s="17">
        <f t="shared" si="24"/>
        <v>8484.74</v>
      </c>
      <c r="K107" s="17">
        <f>'[1]BM 03'!K107</f>
        <v>0</v>
      </c>
      <c r="L107" s="17">
        <f>'[1]Memória 04'!E94</f>
        <v>0</v>
      </c>
      <c r="M107" s="17">
        <f t="shared" si="25"/>
        <v>0</v>
      </c>
      <c r="N107" s="17">
        <f t="shared" si="26"/>
        <v>0</v>
      </c>
      <c r="O107" s="17">
        <f t="shared" si="27"/>
        <v>0</v>
      </c>
      <c r="P107" s="17">
        <f t="shared" si="28"/>
        <v>0</v>
      </c>
      <c r="Q107" s="18">
        <v>4.5270688477655145E-3</v>
      </c>
      <c r="R107" s="32">
        <f t="shared" si="29"/>
        <v>634.6099999999999</v>
      </c>
    </row>
    <row r="108" spans="1:18" ht="24" customHeight="1" x14ac:dyDescent="0.2">
      <c r="A108" s="14" t="s">
        <v>298</v>
      </c>
      <c r="B108" s="15" t="s">
        <v>299</v>
      </c>
      <c r="C108" s="14" t="s">
        <v>55</v>
      </c>
      <c r="D108" s="14" t="s">
        <v>300</v>
      </c>
      <c r="E108" s="15" t="s">
        <v>52</v>
      </c>
      <c r="F108" s="16">
        <v>394</v>
      </c>
      <c r="G108" s="17">
        <f t="shared" si="23"/>
        <v>394</v>
      </c>
      <c r="H108" s="17">
        <v>15.06</v>
      </c>
      <c r="I108" s="17">
        <v>5933.64</v>
      </c>
      <c r="J108" s="17">
        <f t="shared" si="24"/>
        <v>5933.64</v>
      </c>
      <c r="K108" s="17">
        <f>'[1]BM 03'!K108</f>
        <v>0</v>
      </c>
      <c r="L108" s="17">
        <f>'[1]Memória 04'!E95</f>
        <v>0</v>
      </c>
      <c r="M108" s="17">
        <f t="shared" si="25"/>
        <v>0</v>
      </c>
      <c r="N108" s="17">
        <f t="shared" si="26"/>
        <v>0</v>
      </c>
      <c r="O108" s="17">
        <f t="shared" si="27"/>
        <v>0</v>
      </c>
      <c r="P108" s="17">
        <f t="shared" si="28"/>
        <v>0</v>
      </c>
      <c r="Q108" s="18">
        <v>7.0183039221865823E-3</v>
      </c>
      <c r="R108" s="32">
        <f t="shared" si="29"/>
        <v>394</v>
      </c>
    </row>
    <row r="109" spans="1:18" ht="24" customHeight="1" x14ac:dyDescent="0.2">
      <c r="A109" s="14" t="s">
        <v>301</v>
      </c>
      <c r="B109" s="15" t="s">
        <v>302</v>
      </c>
      <c r="C109" s="14" t="s">
        <v>55</v>
      </c>
      <c r="D109" s="14" t="s">
        <v>303</v>
      </c>
      <c r="E109" s="15" t="s">
        <v>52</v>
      </c>
      <c r="F109" s="16">
        <v>348.34</v>
      </c>
      <c r="G109" s="17">
        <v>0</v>
      </c>
      <c r="H109" s="17">
        <v>29.47</v>
      </c>
      <c r="I109" s="17">
        <v>10265.57</v>
      </c>
      <c r="J109" s="17">
        <f t="shared" si="24"/>
        <v>0</v>
      </c>
      <c r="K109" s="17">
        <f>'[1]BM 03'!K109</f>
        <v>0</v>
      </c>
      <c r="L109" s="17">
        <f>'[1]Memória 04'!E96</f>
        <v>0</v>
      </c>
      <c r="M109" s="17">
        <f t="shared" si="25"/>
        <v>0</v>
      </c>
      <c r="N109" s="17">
        <f t="shared" si="26"/>
        <v>0</v>
      </c>
      <c r="O109" s="17">
        <f t="shared" si="27"/>
        <v>0</v>
      </c>
      <c r="P109" s="17">
        <f t="shared" si="28"/>
        <v>0</v>
      </c>
      <c r="Q109" s="18">
        <v>1.2142106732879129E-2</v>
      </c>
      <c r="R109" s="32">
        <f t="shared" si="29"/>
        <v>0</v>
      </c>
    </row>
    <row r="110" spans="1:18" ht="48" customHeight="1" x14ac:dyDescent="0.2">
      <c r="A110" s="14" t="s">
        <v>304</v>
      </c>
      <c r="B110" s="15" t="s">
        <v>305</v>
      </c>
      <c r="C110" s="14" t="s">
        <v>55</v>
      </c>
      <c r="D110" s="14" t="s">
        <v>306</v>
      </c>
      <c r="E110" s="15" t="s">
        <v>52</v>
      </c>
      <c r="F110" s="16">
        <v>83.21</v>
      </c>
      <c r="G110" s="17">
        <f t="shared" si="23"/>
        <v>83.21</v>
      </c>
      <c r="H110" s="17">
        <v>9.15</v>
      </c>
      <c r="I110" s="17">
        <v>761.37</v>
      </c>
      <c r="J110" s="17">
        <f t="shared" si="24"/>
        <v>761.37</v>
      </c>
      <c r="K110" s="17">
        <f>'[1]BM 03'!K110</f>
        <v>0</v>
      </c>
      <c r="L110" s="17">
        <f>'[1]Memória 04'!E97</f>
        <v>0</v>
      </c>
      <c r="M110" s="17">
        <f t="shared" si="25"/>
        <v>0</v>
      </c>
      <c r="N110" s="17">
        <f t="shared" si="26"/>
        <v>0</v>
      </c>
      <c r="O110" s="17">
        <f t="shared" si="27"/>
        <v>0</v>
      </c>
      <c r="P110" s="17">
        <f t="shared" si="28"/>
        <v>0</v>
      </c>
      <c r="Q110" s="18">
        <v>9.0054773414551578E-4</v>
      </c>
      <c r="R110" s="32">
        <f t="shared" si="29"/>
        <v>83.21</v>
      </c>
    </row>
    <row r="111" spans="1:18" ht="24" customHeight="1" x14ac:dyDescent="0.2">
      <c r="A111" s="9" t="s">
        <v>307</v>
      </c>
      <c r="B111" s="10"/>
      <c r="C111" s="9"/>
      <c r="D111" s="9" t="s">
        <v>308</v>
      </c>
      <c r="E111" s="9"/>
      <c r="F111" s="11"/>
      <c r="G111" s="17">
        <f t="shared" si="23"/>
        <v>0</v>
      </c>
      <c r="H111" s="9"/>
      <c r="I111" s="12">
        <v>45424.14</v>
      </c>
      <c r="J111" s="20">
        <f>SUM(J112:J147)</f>
        <v>45424.23</v>
      </c>
      <c r="K111" s="17">
        <f>'[1]BM 03'!K111</f>
        <v>0</v>
      </c>
      <c r="L111" s="17">
        <f>'[1]Memória 04'!E98</f>
        <v>0</v>
      </c>
      <c r="M111" s="17"/>
      <c r="N111" s="20">
        <f>SUM(N112:N147)</f>
        <v>7768.51</v>
      </c>
      <c r="O111" s="20">
        <f t="shared" ref="O111:P111" si="33">SUM(O112:O147)</f>
        <v>-1426.54</v>
      </c>
      <c r="P111" s="20">
        <f t="shared" si="33"/>
        <v>6341.9800000000005</v>
      </c>
      <c r="Q111" s="13">
        <v>5.3727630918618659E-2</v>
      </c>
      <c r="R111" s="32">
        <f t="shared" si="29"/>
        <v>0</v>
      </c>
    </row>
    <row r="112" spans="1:18" ht="24" customHeight="1" x14ac:dyDescent="0.2">
      <c r="A112" s="14" t="s">
        <v>309</v>
      </c>
      <c r="B112" s="15" t="s">
        <v>310</v>
      </c>
      <c r="C112" s="14" t="s">
        <v>55</v>
      </c>
      <c r="D112" s="14" t="s">
        <v>311</v>
      </c>
      <c r="E112" s="15" t="s">
        <v>182</v>
      </c>
      <c r="F112" s="16">
        <v>14</v>
      </c>
      <c r="G112" s="17">
        <f t="shared" si="23"/>
        <v>14</v>
      </c>
      <c r="H112" s="17">
        <v>25.39</v>
      </c>
      <c r="I112" s="17">
        <v>355.46</v>
      </c>
      <c r="J112" s="17">
        <f t="shared" si="24"/>
        <v>355.46</v>
      </c>
      <c r="K112" s="17">
        <f>'[1]BM 03'!K112</f>
        <v>0</v>
      </c>
      <c r="L112" s="17">
        <f>'[1]Memória 04'!E99</f>
        <v>0</v>
      </c>
      <c r="M112" s="17">
        <f t="shared" si="25"/>
        <v>0</v>
      </c>
      <c r="N112" s="17">
        <f t="shared" si="26"/>
        <v>0</v>
      </c>
      <c r="O112" s="17">
        <f t="shared" si="27"/>
        <v>0</v>
      </c>
      <c r="P112" s="17">
        <f t="shared" si="28"/>
        <v>0</v>
      </c>
      <c r="Q112" s="18">
        <v>4.2043776032594534E-4</v>
      </c>
      <c r="R112" s="32">
        <f t="shared" si="29"/>
        <v>14</v>
      </c>
    </row>
    <row r="113" spans="1:18" ht="24" customHeight="1" x14ac:dyDescent="0.2">
      <c r="A113" s="14" t="s">
        <v>312</v>
      </c>
      <c r="B113" s="15" t="s">
        <v>313</v>
      </c>
      <c r="C113" s="14" t="s">
        <v>55</v>
      </c>
      <c r="D113" s="14" t="s">
        <v>314</v>
      </c>
      <c r="E113" s="15" t="s">
        <v>182</v>
      </c>
      <c r="F113" s="16">
        <v>104</v>
      </c>
      <c r="G113" s="17">
        <f t="shared" si="23"/>
        <v>104</v>
      </c>
      <c r="H113" s="17">
        <v>30.37</v>
      </c>
      <c r="I113" s="17">
        <v>3158.48</v>
      </c>
      <c r="J113" s="17">
        <f t="shared" si="24"/>
        <v>3158.48</v>
      </c>
      <c r="K113" s="17">
        <f>'[1]BM 03'!K113</f>
        <v>0</v>
      </c>
      <c r="L113" s="17">
        <f>'[1]Memória 04'!E100</f>
        <v>0</v>
      </c>
      <c r="M113" s="17">
        <f t="shared" si="25"/>
        <v>0</v>
      </c>
      <c r="N113" s="17">
        <f t="shared" si="26"/>
        <v>0</v>
      </c>
      <c r="O113" s="17">
        <f t="shared" si="27"/>
        <v>0</v>
      </c>
      <c r="P113" s="17">
        <f t="shared" si="28"/>
        <v>0</v>
      </c>
      <c r="Q113" s="18">
        <v>3.7358472324151575E-3</v>
      </c>
      <c r="R113" s="32">
        <f t="shared" si="29"/>
        <v>104</v>
      </c>
    </row>
    <row r="114" spans="1:18" ht="24" customHeight="1" x14ac:dyDescent="0.2">
      <c r="A114" s="14" t="s">
        <v>315</v>
      </c>
      <c r="B114" s="15" t="s">
        <v>316</v>
      </c>
      <c r="C114" s="14" t="s">
        <v>55</v>
      </c>
      <c r="D114" s="14" t="s">
        <v>317</v>
      </c>
      <c r="E114" s="15" t="s">
        <v>182</v>
      </c>
      <c r="F114" s="16">
        <v>11</v>
      </c>
      <c r="G114" s="17">
        <f t="shared" si="23"/>
        <v>11</v>
      </c>
      <c r="H114" s="17">
        <v>50.22</v>
      </c>
      <c r="I114" s="17">
        <v>552.41999999999996</v>
      </c>
      <c r="J114" s="17">
        <f t="shared" si="24"/>
        <v>552.41999999999996</v>
      </c>
      <c r="K114" s="17">
        <f>'[1]BM 03'!K114</f>
        <v>0</v>
      </c>
      <c r="L114" s="17">
        <f>'[1]Memória 04'!E101</f>
        <v>0</v>
      </c>
      <c r="M114" s="17">
        <f t="shared" si="25"/>
        <v>0</v>
      </c>
      <c r="N114" s="17">
        <f t="shared" si="26"/>
        <v>0</v>
      </c>
      <c r="O114" s="17">
        <f t="shared" si="27"/>
        <v>0</v>
      </c>
      <c r="P114" s="17">
        <f t="shared" si="28"/>
        <v>0</v>
      </c>
      <c r="Q114" s="18">
        <v>6.5340186676210747E-4</v>
      </c>
      <c r="R114" s="32">
        <f t="shared" si="29"/>
        <v>11</v>
      </c>
    </row>
    <row r="115" spans="1:18" ht="36" customHeight="1" x14ac:dyDescent="0.2">
      <c r="A115" s="14" t="s">
        <v>318</v>
      </c>
      <c r="B115" s="15" t="s">
        <v>319</v>
      </c>
      <c r="C115" s="14" t="s">
        <v>55</v>
      </c>
      <c r="D115" s="14" t="s">
        <v>320</v>
      </c>
      <c r="E115" s="15" t="s">
        <v>182</v>
      </c>
      <c r="F115" s="16">
        <v>9</v>
      </c>
      <c r="G115" s="17">
        <f t="shared" si="23"/>
        <v>9</v>
      </c>
      <c r="H115" s="17">
        <v>29.15</v>
      </c>
      <c r="I115" s="17">
        <v>262.35000000000002</v>
      </c>
      <c r="J115" s="17">
        <f t="shared" si="24"/>
        <v>262.35000000000002</v>
      </c>
      <c r="K115" s="17">
        <f>'[1]BM 03'!K115</f>
        <v>0</v>
      </c>
      <c r="L115" s="17">
        <f>'[1]Memória 04'!E102</f>
        <v>0</v>
      </c>
      <c r="M115" s="17">
        <f t="shared" si="25"/>
        <v>0</v>
      </c>
      <c r="N115" s="17">
        <f t="shared" si="26"/>
        <v>0</v>
      </c>
      <c r="O115" s="17">
        <f t="shared" si="27"/>
        <v>0</v>
      </c>
      <c r="P115" s="17">
        <f t="shared" si="28"/>
        <v>0</v>
      </c>
      <c r="Q115" s="18">
        <v>3.1030733815763168E-4</v>
      </c>
      <c r="R115" s="32">
        <f t="shared" si="29"/>
        <v>9</v>
      </c>
    </row>
    <row r="116" spans="1:18" ht="36" customHeight="1" x14ac:dyDescent="0.2">
      <c r="A116" s="14" t="s">
        <v>321</v>
      </c>
      <c r="B116" s="15" t="s">
        <v>322</v>
      </c>
      <c r="C116" s="14" t="s">
        <v>55</v>
      </c>
      <c r="D116" s="14" t="s">
        <v>323</v>
      </c>
      <c r="E116" s="15" t="s">
        <v>182</v>
      </c>
      <c r="F116" s="16">
        <v>81</v>
      </c>
      <c r="G116" s="17">
        <f t="shared" si="23"/>
        <v>81</v>
      </c>
      <c r="H116" s="17">
        <v>29.48</v>
      </c>
      <c r="I116" s="17">
        <v>2387.88</v>
      </c>
      <c r="J116" s="17">
        <f t="shared" si="24"/>
        <v>2387.88</v>
      </c>
      <c r="K116" s="17">
        <f>'[1]BM 03'!K116</f>
        <v>0</v>
      </c>
      <c r="L116" s="17">
        <f>'[1]Memória 04'!E103</f>
        <v>0</v>
      </c>
      <c r="M116" s="17">
        <f t="shared" si="25"/>
        <v>0</v>
      </c>
      <c r="N116" s="17">
        <f t="shared" si="26"/>
        <v>0</v>
      </c>
      <c r="O116" s="17">
        <f t="shared" si="27"/>
        <v>0</v>
      </c>
      <c r="P116" s="17">
        <f t="shared" si="28"/>
        <v>0</v>
      </c>
      <c r="Q116" s="18">
        <v>2.824382262778142E-3</v>
      </c>
      <c r="R116" s="32">
        <f t="shared" si="29"/>
        <v>81</v>
      </c>
    </row>
    <row r="117" spans="1:18" ht="36" customHeight="1" x14ac:dyDescent="0.2">
      <c r="A117" s="14" t="s">
        <v>324</v>
      </c>
      <c r="B117" s="15" t="s">
        <v>325</v>
      </c>
      <c r="C117" s="14" t="s">
        <v>55</v>
      </c>
      <c r="D117" s="14" t="s">
        <v>326</v>
      </c>
      <c r="E117" s="15" t="s">
        <v>182</v>
      </c>
      <c r="F117" s="16">
        <v>5</v>
      </c>
      <c r="G117" s="17">
        <f t="shared" si="23"/>
        <v>5</v>
      </c>
      <c r="H117" s="17">
        <v>31.71</v>
      </c>
      <c r="I117" s="17">
        <v>158.55000000000001</v>
      </c>
      <c r="J117" s="17">
        <f t="shared" si="24"/>
        <v>158.55000000000001</v>
      </c>
      <c r="K117" s="17">
        <f>'[1]BM 03'!K117</f>
        <v>0</v>
      </c>
      <c r="L117" s="17">
        <f>'[1]Memória 04'!E104</f>
        <v>0</v>
      </c>
      <c r="M117" s="17">
        <f t="shared" si="25"/>
        <v>0</v>
      </c>
      <c r="N117" s="17">
        <f t="shared" si="26"/>
        <v>0</v>
      </c>
      <c r="O117" s="17">
        <f t="shared" si="27"/>
        <v>0</v>
      </c>
      <c r="P117" s="17">
        <f t="shared" si="28"/>
        <v>0</v>
      </c>
      <c r="Q117" s="18">
        <v>1.8753279384369165E-4</v>
      </c>
      <c r="R117" s="32">
        <f t="shared" si="29"/>
        <v>5</v>
      </c>
    </row>
    <row r="118" spans="1:18" ht="36" customHeight="1" x14ac:dyDescent="0.2">
      <c r="A118" s="14" t="s">
        <v>327</v>
      </c>
      <c r="B118" s="15" t="s">
        <v>328</v>
      </c>
      <c r="C118" s="14" t="s">
        <v>55</v>
      </c>
      <c r="D118" s="14" t="s">
        <v>329</v>
      </c>
      <c r="E118" s="15" t="s">
        <v>182</v>
      </c>
      <c r="F118" s="16">
        <v>14</v>
      </c>
      <c r="G118" s="17">
        <f t="shared" si="23"/>
        <v>14</v>
      </c>
      <c r="H118" s="17">
        <v>25.04</v>
      </c>
      <c r="I118" s="17">
        <v>350.56</v>
      </c>
      <c r="J118" s="17">
        <f t="shared" si="24"/>
        <v>350.56</v>
      </c>
      <c r="K118" s="17">
        <f>'[1]BM 03'!K118</f>
        <v>0</v>
      </c>
      <c r="L118" s="17">
        <f>'[1]Memória 04'!E105</f>
        <v>0</v>
      </c>
      <c r="M118" s="17">
        <f t="shared" si="25"/>
        <v>0</v>
      </c>
      <c r="N118" s="17">
        <f t="shared" si="26"/>
        <v>0</v>
      </c>
      <c r="O118" s="17">
        <f t="shared" si="27"/>
        <v>0</v>
      </c>
      <c r="P118" s="17">
        <f t="shared" si="28"/>
        <v>0</v>
      </c>
      <c r="Q118" s="18">
        <v>4.1464204484291736E-4</v>
      </c>
      <c r="R118" s="32">
        <f t="shared" si="29"/>
        <v>14</v>
      </c>
    </row>
    <row r="119" spans="1:18" ht="36" customHeight="1" x14ac:dyDescent="0.2">
      <c r="A119" s="14" t="s">
        <v>330</v>
      </c>
      <c r="B119" s="15" t="s">
        <v>331</v>
      </c>
      <c r="C119" s="14" t="s">
        <v>55</v>
      </c>
      <c r="D119" s="14" t="s">
        <v>332</v>
      </c>
      <c r="E119" s="15" t="s">
        <v>182</v>
      </c>
      <c r="F119" s="16">
        <v>1</v>
      </c>
      <c r="G119" s="17">
        <f t="shared" si="23"/>
        <v>1</v>
      </c>
      <c r="H119" s="17">
        <v>54.39</v>
      </c>
      <c r="I119" s="17">
        <v>54.39</v>
      </c>
      <c r="J119" s="17">
        <f t="shared" si="24"/>
        <v>54.39</v>
      </c>
      <c r="K119" s="17">
        <f>'[1]BM 03'!K119</f>
        <v>0</v>
      </c>
      <c r="L119" s="17">
        <f>'[1]Memória 04'!E106</f>
        <v>0</v>
      </c>
      <c r="M119" s="17">
        <f t="shared" si="25"/>
        <v>0</v>
      </c>
      <c r="N119" s="17">
        <f t="shared" si="26"/>
        <v>0</v>
      </c>
      <c r="O119" s="17">
        <f t="shared" si="27"/>
        <v>0</v>
      </c>
      <c r="P119" s="17">
        <f t="shared" si="28"/>
        <v>0</v>
      </c>
      <c r="Q119" s="18">
        <v>6.4332441861610784E-5</v>
      </c>
      <c r="R119" s="32">
        <f t="shared" si="29"/>
        <v>1</v>
      </c>
    </row>
    <row r="120" spans="1:18" ht="36" customHeight="1" x14ac:dyDescent="0.2">
      <c r="A120" s="14" t="s">
        <v>333</v>
      </c>
      <c r="B120" s="15" t="s">
        <v>334</v>
      </c>
      <c r="C120" s="14" t="s">
        <v>55</v>
      </c>
      <c r="D120" s="14" t="s">
        <v>335</v>
      </c>
      <c r="E120" s="15" t="s">
        <v>182</v>
      </c>
      <c r="F120" s="16">
        <v>1</v>
      </c>
      <c r="G120" s="17">
        <f t="shared" si="23"/>
        <v>1</v>
      </c>
      <c r="H120" s="17">
        <v>2160.2399999999998</v>
      </c>
      <c r="I120" s="17">
        <v>2160.2399999999998</v>
      </c>
      <c r="J120" s="17">
        <f t="shared" si="24"/>
        <v>2160.2399999999998</v>
      </c>
      <c r="K120" s="17">
        <f>'[1]BM 03'!K120</f>
        <v>0</v>
      </c>
      <c r="L120" s="17">
        <f>'[1]Memória 04'!E107</f>
        <v>0</v>
      </c>
      <c r="M120" s="17">
        <f t="shared" si="25"/>
        <v>0</v>
      </c>
      <c r="N120" s="17">
        <f t="shared" si="26"/>
        <v>0</v>
      </c>
      <c r="O120" s="17">
        <f t="shared" si="27"/>
        <v>0</v>
      </c>
      <c r="P120" s="17">
        <f t="shared" si="28"/>
        <v>0</v>
      </c>
      <c r="Q120" s="18">
        <v>2.5551298806237555E-3</v>
      </c>
      <c r="R120" s="32">
        <f t="shared" si="29"/>
        <v>1</v>
      </c>
    </row>
    <row r="121" spans="1:18" ht="48" customHeight="1" x14ac:dyDescent="0.2">
      <c r="A121" s="14" t="s">
        <v>336</v>
      </c>
      <c r="B121" s="15" t="s">
        <v>337</v>
      </c>
      <c r="C121" s="14" t="s">
        <v>55</v>
      </c>
      <c r="D121" s="14" t="s">
        <v>338</v>
      </c>
      <c r="E121" s="15" t="s">
        <v>182</v>
      </c>
      <c r="F121" s="16">
        <v>3</v>
      </c>
      <c r="G121" s="17">
        <f t="shared" si="23"/>
        <v>3</v>
      </c>
      <c r="H121" s="17">
        <v>632.46</v>
      </c>
      <c r="I121" s="17">
        <v>1897.38</v>
      </c>
      <c r="J121" s="17">
        <f t="shared" si="24"/>
        <v>1897.38</v>
      </c>
      <c r="K121" s="17">
        <f>'[1]BM 03'!K121</f>
        <v>0</v>
      </c>
      <c r="L121" s="17">
        <f>'[1]Memória 04'!E108</f>
        <v>0</v>
      </c>
      <c r="M121" s="17">
        <f t="shared" si="25"/>
        <v>0</v>
      </c>
      <c r="N121" s="17">
        <f t="shared" si="26"/>
        <v>0</v>
      </c>
      <c r="O121" s="17">
        <f t="shared" si="27"/>
        <v>0</v>
      </c>
      <c r="P121" s="17">
        <f t="shared" si="28"/>
        <v>0</v>
      </c>
      <c r="Q121" s="18">
        <v>2.2442193149362581E-3</v>
      </c>
      <c r="R121" s="32">
        <f t="shared" si="29"/>
        <v>3</v>
      </c>
    </row>
    <row r="122" spans="1:18" ht="36" customHeight="1" x14ac:dyDescent="0.2">
      <c r="A122" s="14" t="s">
        <v>339</v>
      </c>
      <c r="B122" s="15" t="s">
        <v>340</v>
      </c>
      <c r="C122" s="14" t="s">
        <v>55</v>
      </c>
      <c r="D122" s="14" t="s">
        <v>341</v>
      </c>
      <c r="E122" s="15" t="s">
        <v>60</v>
      </c>
      <c r="F122" s="16">
        <v>31.55</v>
      </c>
      <c r="G122" s="17">
        <f t="shared" si="23"/>
        <v>31.55</v>
      </c>
      <c r="H122" s="17">
        <v>13.34</v>
      </c>
      <c r="I122" s="17">
        <v>420.87</v>
      </c>
      <c r="J122" s="17">
        <f t="shared" si="24"/>
        <v>420.88</v>
      </c>
      <c r="K122" s="17">
        <f>'[1]BM 03'!K122</f>
        <v>0</v>
      </c>
      <c r="L122" s="17">
        <f>'[1]Memória 04'!E109</f>
        <v>0</v>
      </c>
      <c r="M122" s="17">
        <f t="shared" si="25"/>
        <v>0</v>
      </c>
      <c r="N122" s="17">
        <f t="shared" si="26"/>
        <v>0</v>
      </c>
      <c r="O122" s="17">
        <f t="shared" si="27"/>
        <v>0</v>
      </c>
      <c r="P122" s="17">
        <f t="shared" si="28"/>
        <v>0</v>
      </c>
      <c r="Q122" s="18">
        <v>4.9780464802897826E-4</v>
      </c>
      <c r="R122" s="32">
        <f t="shared" si="29"/>
        <v>31.55</v>
      </c>
    </row>
    <row r="123" spans="1:18" ht="36" customHeight="1" x14ac:dyDescent="0.2">
      <c r="A123" s="14" t="s">
        <v>342</v>
      </c>
      <c r="B123" s="15" t="s">
        <v>343</v>
      </c>
      <c r="C123" s="14" t="s">
        <v>55</v>
      </c>
      <c r="D123" s="14" t="s">
        <v>344</v>
      </c>
      <c r="E123" s="15" t="s">
        <v>60</v>
      </c>
      <c r="F123" s="16">
        <v>2</v>
      </c>
      <c r="G123" s="17">
        <f t="shared" si="23"/>
        <v>2</v>
      </c>
      <c r="H123" s="17">
        <v>8.7100000000000009</v>
      </c>
      <c r="I123" s="17">
        <v>17.420000000000002</v>
      </c>
      <c r="J123" s="17">
        <f t="shared" si="24"/>
        <v>17.420000000000002</v>
      </c>
      <c r="K123" s="17">
        <f>'[1]BM 03'!K123</f>
        <v>0</v>
      </c>
      <c r="L123" s="17">
        <f>'[1]Memória 04'!E110</f>
        <v>0</v>
      </c>
      <c r="M123" s="17">
        <f t="shared" si="25"/>
        <v>0</v>
      </c>
      <c r="N123" s="17">
        <f t="shared" si="26"/>
        <v>0</v>
      </c>
      <c r="O123" s="17">
        <f t="shared" si="27"/>
        <v>0</v>
      </c>
      <c r="P123" s="17">
        <f t="shared" si="28"/>
        <v>0</v>
      </c>
      <c r="Q123" s="18">
        <v>2.0604359941703617E-5</v>
      </c>
      <c r="R123" s="32">
        <f t="shared" si="29"/>
        <v>2</v>
      </c>
    </row>
    <row r="124" spans="1:18" ht="36" customHeight="1" x14ac:dyDescent="0.2">
      <c r="A124" s="14" t="s">
        <v>345</v>
      </c>
      <c r="B124" s="15" t="s">
        <v>346</v>
      </c>
      <c r="C124" s="14" t="s">
        <v>55</v>
      </c>
      <c r="D124" s="14" t="s">
        <v>347</v>
      </c>
      <c r="E124" s="15" t="s">
        <v>60</v>
      </c>
      <c r="F124" s="16">
        <v>2</v>
      </c>
      <c r="G124" s="17">
        <f t="shared" si="23"/>
        <v>2</v>
      </c>
      <c r="H124" s="17">
        <v>14.18</v>
      </c>
      <c r="I124" s="17">
        <v>28.36</v>
      </c>
      <c r="J124" s="17">
        <f t="shared" si="24"/>
        <v>28.36</v>
      </c>
      <c r="K124" s="17">
        <f>'[1]BM 03'!K124</f>
        <v>0</v>
      </c>
      <c r="L124" s="17">
        <f>'[1]Memória 04'!E111</f>
        <v>0</v>
      </c>
      <c r="M124" s="17">
        <f t="shared" si="25"/>
        <v>0</v>
      </c>
      <c r="N124" s="17">
        <f t="shared" si="26"/>
        <v>0</v>
      </c>
      <c r="O124" s="17">
        <f t="shared" si="27"/>
        <v>0</v>
      </c>
      <c r="P124" s="17">
        <f t="shared" si="28"/>
        <v>0</v>
      </c>
      <c r="Q124" s="18">
        <v>3.3544181856872249E-5</v>
      </c>
      <c r="R124" s="32">
        <f t="shared" si="29"/>
        <v>2</v>
      </c>
    </row>
    <row r="125" spans="1:18" ht="36" customHeight="1" x14ac:dyDescent="0.2">
      <c r="A125" s="14" t="s">
        <v>348</v>
      </c>
      <c r="B125" s="15" t="s">
        <v>349</v>
      </c>
      <c r="C125" s="14" t="s">
        <v>55</v>
      </c>
      <c r="D125" s="14" t="s">
        <v>350</v>
      </c>
      <c r="E125" s="15" t="s">
        <v>60</v>
      </c>
      <c r="F125" s="16">
        <v>35.799999999999997</v>
      </c>
      <c r="G125" s="17">
        <f t="shared" si="23"/>
        <v>35.799999999999997</v>
      </c>
      <c r="H125" s="17">
        <v>16.510000000000002</v>
      </c>
      <c r="I125" s="17">
        <v>591.04999999999995</v>
      </c>
      <c r="J125" s="17">
        <f t="shared" si="24"/>
        <v>591.05999999999995</v>
      </c>
      <c r="K125" s="17">
        <f>'[1]BM 03'!K125</f>
        <v>0</v>
      </c>
      <c r="L125" s="17">
        <f>'[1]Memória 04'!E112</f>
        <v>0</v>
      </c>
      <c r="M125" s="17">
        <f t="shared" si="25"/>
        <v>0</v>
      </c>
      <c r="N125" s="17">
        <f t="shared" si="26"/>
        <v>0</v>
      </c>
      <c r="O125" s="17">
        <f t="shared" si="27"/>
        <v>0</v>
      </c>
      <c r="P125" s="17">
        <f t="shared" si="28"/>
        <v>0</v>
      </c>
      <c r="Q125" s="18">
        <v>6.9909339515177515E-4</v>
      </c>
      <c r="R125" s="32">
        <f t="shared" si="29"/>
        <v>35.799999999999997</v>
      </c>
    </row>
    <row r="126" spans="1:18" ht="36" customHeight="1" x14ac:dyDescent="0.2">
      <c r="A126" s="14" t="s">
        <v>351</v>
      </c>
      <c r="B126" s="15" t="s">
        <v>352</v>
      </c>
      <c r="C126" s="14" t="s">
        <v>55</v>
      </c>
      <c r="D126" s="14" t="s">
        <v>353</v>
      </c>
      <c r="E126" s="15" t="s">
        <v>60</v>
      </c>
      <c r="F126" s="16">
        <v>8.9499999999999993</v>
      </c>
      <c r="G126" s="17">
        <f t="shared" si="23"/>
        <v>8.9499999999999993</v>
      </c>
      <c r="H126" s="17">
        <v>21.07</v>
      </c>
      <c r="I126" s="17">
        <v>188.57</v>
      </c>
      <c r="J126" s="17">
        <f t="shared" si="24"/>
        <v>188.58</v>
      </c>
      <c r="K126" s="17">
        <f>'[1]BM 03'!K126</f>
        <v>0</v>
      </c>
      <c r="L126" s="17">
        <f>'[1]Memória 04'!E113</f>
        <v>0</v>
      </c>
      <c r="M126" s="17">
        <f t="shared" si="25"/>
        <v>0</v>
      </c>
      <c r="N126" s="17">
        <f t="shared" si="26"/>
        <v>0</v>
      </c>
      <c r="O126" s="17">
        <f t="shared" si="27"/>
        <v>0</v>
      </c>
      <c r="P126" s="17">
        <f t="shared" si="28"/>
        <v>0</v>
      </c>
      <c r="Q126" s="18">
        <v>2.2304042217032442E-4</v>
      </c>
      <c r="R126" s="32">
        <f t="shared" si="29"/>
        <v>8.9499999999999993</v>
      </c>
    </row>
    <row r="127" spans="1:18" ht="36" customHeight="1" x14ac:dyDescent="0.2">
      <c r="A127" s="14" t="s">
        <v>354</v>
      </c>
      <c r="B127" s="15" t="s">
        <v>355</v>
      </c>
      <c r="C127" s="14" t="s">
        <v>55</v>
      </c>
      <c r="D127" s="14" t="s">
        <v>356</v>
      </c>
      <c r="E127" s="15" t="s">
        <v>60</v>
      </c>
      <c r="F127" s="16">
        <v>48.2</v>
      </c>
      <c r="G127" s="17">
        <f t="shared" si="23"/>
        <v>48.2</v>
      </c>
      <c r="H127" s="17">
        <v>10.18</v>
      </c>
      <c r="I127" s="17">
        <v>490.67</v>
      </c>
      <c r="J127" s="17">
        <f t="shared" si="24"/>
        <v>490.68</v>
      </c>
      <c r="K127" s="17">
        <f>'[1]BM 03'!K127</f>
        <v>144.75</v>
      </c>
      <c r="L127" s="17">
        <f>'[1]Memória 04'!E114</f>
        <v>-144.75</v>
      </c>
      <c r="M127" s="17">
        <f t="shared" si="25"/>
        <v>0</v>
      </c>
      <c r="N127" s="17">
        <f t="shared" si="26"/>
        <v>1473.56</v>
      </c>
      <c r="O127" s="17">
        <f t="shared" si="27"/>
        <v>-1473.56</v>
      </c>
      <c r="P127" s="17">
        <f t="shared" si="28"/>
        <v>0</v>
      </c>
      <c r="Q127" s="18">
        <v>5.8036402368517306E-4</v>
      </c>
      <c r="R127" s="32">
        <f>G127-M127</f>
        <v>48.2</v>
      </c>
    </row>
    <row r="128" spans="1:18" ht="36" customHeight="1" x14ac:dyDescent="0.2">
      <c r="A128" s="14" t="s">
        <v>357</v>
      </c>
      <c r="B128" s="15" t="s">
        <v>358</v>
      </c>
      <c r="C128" s="14" t="s">
        <v>55</v>
      </c>
      <c r="D128" s="14" t="s">
        <v>359</v>
      </c>
      <c r="E128" s="15" t="s">
        <v>60</v>
      </c>
      <c r="F128" s="16">
        <v>144.75</v>
      </c>
      <c r="G128" s="17">
        <f t="shared" si="23"/>
        <v>144.75</v>
      </c>
      <c r="H128" s="17">
        <v>10.38</v>
      </c>
      <c r="I128" s="17">
        <v>1502.5</v>
      </c>
      <c r="J128" s="17">
        <f t="shared" si="24"/>
        <v>1502.51</v>
      </c>
      <c r="K128" s="17">
        <f>'[1]BM 03'!K128</f>
        <v>606.45000000000005</v>
      </c>
      <c r="L128" s="17">
        <f>'[1]Memória 04'!E115</f>
        <v>-461.70000000000005</v>
      </c>
      <c r="M128" s="17">
        <f t="shared" si="25"/>
        <v>144.75</v>
      </c>
      <c r="N128" s="17">
        <f t="shared" si="26"/>
        <v>6294.95</v>
      </c>
      <c r="O128" s="17">
        <f t="shared" si="27"/>
        <v>-4792.45</v>
      </c>
      <c r="P128" s="17">
        <f t="shared" si="28"/>
        <v>1502.51</v>
      </c>
      <c r="Q128" s="18">
        <v>1.7771556149488914E-3</v>
      </c>
      <c r="R128" s="32">
        <f>G128-M128</f>
        <v>0</v>
      </c>
    </row>
    <row r="129" spans="1:18" ht="36" customHeight="1" x14ac:dyDescent="0.2">
      <c r="A129" s="14" t="s">
        <v>360</v>
      </c>
      <c r="B129" s="15" t="s">
        <v>361</v>
      </c>
      <c r="C129" s="14" t="s">
        <v>55</v>
      </c>
      <c r="D129" s="14" t="s">
        <v>362</v>
      </c>
      <c r="E129" s="15" t="s">
        <v>60</v>
      </c>
      <c r="F129" s="16">
        <v>606.45000000000005</v>
      </c>
      <c r="G129" s="17">
        <f t="shared" si="23"/>
        <v>606.45000000000005</v>
      </c>
      <c r="H129" s="17">
        <v>7.98</v>
      </c>
      <c r="I129" s="17">
        <v>4839.47</v>
      </c>
      <c r="J129" s="17">
        <f t="shared" si="24"/>
        <v>4839.47</v>
      </c>
      <c r="K129" s="17">
        <f>'[1]BM 03'!K129</f>
        <v>0</v>
      </c>
      <c r="L129" s="17">
        <f>'[1]Memória 04'!E116</f>
        <v>606.45000000000005</v>
      </c>
      <c r="M129" s="17">
        <f t="shared" si="25"/>
        <v>606.45000000000005</v>
      </c>
      <c r="N129" s="17">
        <f t="shared" si="26"/>
        <v>0</v>
      </c>
      <c r="O129" s="17">
        <f t="shared" si="27"/>
        <v>4839.47</v>
      </c>
      <c r="P129" s="17">
        <f t="shared" si="28"/>
        <v>4839.47</v>
      </c>
      <c r="Q129" s="18">
        <v>5.7241206548264301E-3</v>
      </c>
      <c r="R129" s="32">
        <f t="shared" si="29"/>
        <v>0</v>
      </c>
    </row>
    <row r="130" spans="1:18" ht="36" customHeight="1" x14ac:dyDescent="0.2">
      <c r="A130" s="14" t="s">
        <v>363</v>
      </c>
      <c r="B130" s="15" t="s">
        <v>364</v>
      </c>
      <c r="C130" s="14" t="s">
        <v>55</v>
      </c>
      <c r="D130" s="14" t="s">
        <v>365</v>
      </c>
      <c r="E130" s="15" t="s">
        <v>60</v>
      </c>
      <c r="F130" s="16">
        <v>817.5</v>
      </c>
      <c r="G130" s="17">
        <f t="shared" si="23"/>
        <v>817.5</v>
      </c>
      <c r="H130" s="17">
        <v>4.21</v>
      </c>
      <c r="I130" s="17">
        <v>3441.67</v>
      </c>
      <c r="J130" s="17">
        <f t="shared" si="24"/>
        <v>3441.68</v>
      </c>
      <c r="K130" s="17">
        <f>'[1]BM 03'!K130</f>
        <v>0</v>
      </c>
      <c r="L130" s="17">
        <f>'[1]Memória 04'!E117</f>
        <v>0</v>
      </c>
      <c r="M130" s="17">
        <f t="shared" si="25"/>
        <v>0</v>
      </c>
      <c r="N130" s="17">
        <f t="shared" si="26"/>
        <v>0</v>
      </c>
      <c r="O130" s="17">
        <f t="shared" si="27"/>
        <v>0</v>
      </c>
      <c r="P130" s="17">
        <f t="shared" si="28"/>
        <v>0</v>
      </c>
      <c r="Q130" s="18">
        <v>4.0708041033618312E-3</v>
      </c>
      <c r="R130" s="32">
        <f t="shared" si="29"/>
        <v>817.5</v>
      </c>
    </row>
    <row r="131" spans="1:18" ht="36" customHeight="1" x14ac:dyDescent="0.2">
      <c r="A131" s="14" t="s">
        <v>366</v>
      </c>
      <c r="B131" s="15" t="s">
        <v>367</v>
      </c>
      <c r="C131" s="14" t="s">
        <v>55</v>
      </c>
      <c r="D131" s="14" t="s">
        <v>368</v>
      </c>
      <c r="E131" s="15" t="s">
        <v>60</v>
      </c>
      <c r="F131" s="16">
        <v>1805.7</v>
      </c>
      <c r="G131" s="17">
        <f t="shared" si="23"/>
        <v>1805.7</v>
      </c>
      <c r="H131" s="17">
        <v>5.71</v>
      </c>
      <c r="I131" s="17">
        <v>10310.540000000001</v>
      </c>
      <c r="J131" s="17">
        <f t="shared" si="24"/>
        <v>10310.549999999999</v>
      </c>
      <c r="K131" s="17">
        <f>'[1]BM 03'!K131</f>
        <v>0</v>
      </c>
      <c r="L131" s="17">
        <f>'[1]Memória 04'!E118</f>
        <v>0</v>
      </c>
      <c r="M131" s="17">
        <f t="shared" si="25"/>
        <v>0</v>
      </c>
      <c r="N131" s="17">
        <f t="shared" si="26"/>
        <v>0</v>
      </c>
      <c r="O131" s="17">
        <f t="shared" si="27"/>
        <v>0</v>
      </c>
      <c r="P131" s="17">
        <f t="shared" si="28"/>
        <v>0</v>
      </c>
      <c r="Q131" s="18">
        <v>1.2195297207424387E-2</v>
      </c>
      <c r="R131" s="32">
        <f t="shared" si="29"/>
        <v>1805.7</v>
      </c>
    </row>
    <row r="132" spans="1:18" ht="36" customHeight="1" x14ac:dyDescent="0.2">
      <c r="A132" s="14" t="s">
        <v>369</v>
      </c>
      <c r="B132" s="15" t="s">
        <v>370</v>
      </c>
      <c r="C132" s="14" t="s">
        <v>55</v>
      </c>
      <c r="D132" s="14" t="s">
        <v>371</v>
      </c>
      <c r="E132" s="15" t="s">
        <v>60</v>
      </c>
      <c r="F132" s="16">
        <v>143.69999999999999</v>
      </c>
      <c r="G132" s="17">
        <f t="shared" si="23"/>
        <v>143.69999999999999</v>
      </c>
      <c r="H132" s="17">
        <v>8.06</v>
      </c>
      <c r="I132" s="17">
        <v>1158.22</v>
      </c>
      <c r="J132" s="17">
        <f t="shared" si="24"/>
        <v>1158.22</v>
      </c>
      <c r="K132" s="17">
        <f>'[1]BM 03'!K132</f>
        <v>0</v>
      </c>
      <c r="L132" s="17">
        <f>'[1]Memória 04'!E119</f>
        <v>0</v>
      </c>
      <c r="M132" s="17">
        <f t="shared" si="25"/>
        <v>0</v>
      </c>
      <c r="N132" s="17">
        <f t="shared" si="26"/>
        <v>0</v>
      </c>
      <c r="O132" s="17">
        <f t="shared" si="27"/>
        <v>0</v>
      </c>
      <c r="P132" s="17">
        <f t="shared" si="28"/>
        <v>0</v>
      </c>
      <c r="Q132" s="18">
        <v>1.3699415483168751E-3</v>
      </c>
      <c r="R132" s="32">
        <f t="shared" si="29"/>
        <v>143.69999999999999</v>
      </c>
    </row>
    <row r="133" spans="1:18" ht="36" customHeight="1" x14ac:dyDescent="0.2">
      <c r="A133" s="14" t="s">
        <v>372</v>
      </c>
      <c r="B133" s="15" t="s">
        <v>373</v>
      </c>
      <c r="C133" s="14" t="s">
        <v>55</v>
      </c>
      <c r="D133" s="14" t="s">
        <v>374</v>
      </c>
      <c r="E133" s="15" t="s">
        <v>60</v>
      </c>
      <c r="F133" s="16">
        <v>166</v>
      </c>
      <c r="G133" s="17">
        <f t="shared" si="23"/>
        <v>166</v>
      </c>
      <c r="H133" s="17">
        <v>10.91</v>
      </c>
      <c r="I133" s="17">
        <v>1811.06</v>
      </c>
      <c r="J133" s="17">
        <f t="shared" si="24"/>
        <v>1811.06</v>
      </c>
      <c r="K133" s="17">
        <f>'[1]BM 03'!K133</f>
        <v>0</v>
      </c>
      <c r="L133" s="17">
        <f>'[1]Memória 04'!E120</f>
        <v>0</v>
      </c>
      <c r="M133" s="17">
        <f t="shared" si="25"/>
        <v>0</v>
      </c>
      <c r="N133" s="17">
        <f t="shared" si="26"/>
        <v>0</v>
      </c>
      <c r="O133" s="17">
        <f t="shared" si="27"/>
        <v>0</v>
      </c>
      <c r="P133" s="17">
        <f t="shared" si="28"/>
        <v>0</v>
      </c>
      <c r="Q133" s="18">
        <v>2.1421200985087116E-3</v>
      </c>
      <c r="R133" s="32">
        <f t="shared" si="29"/>
        <v>166</v>
      </c>
    </row>
    <row r="134" spans="1:18" ht="36" customHeight="1" x14ac:dyDescent="0.2">
      <c r="A134" s="14" t="s">
        <v>375</v>
      </c>
      <c r="B134" s="15" t="s">
        <v>376</v>
      </c>
      <c r="C134" s="14" t="s">
        <v>55</v>
      </c>
      <c r="D134" s="14" t="s">
        <v>377</v>
      </c>
      <c r="E134" s="15" t="s">
        <v>60</v>
      </c>
      <c r="F134" s="16">
        <v>190</v>
      </c>
      <c r="G134" s="17">
        <f t="shared" si="23"/>
        <v>190</v>
      </c>
      <c r="H134" s="17">
        <v>17.239999999999998</v>
      </c>
      <c r="I134" s="17">
        <v>3275.6</v>
      </c>
      <c r="J134" s="17">
        <f t="shared" si="24"/>
        <v>3275.6</v>
      </c>
      <c r="K134" s="17">
        <f>'[1]BM 03'!K134</f>
        <v>0</v>
      </c>
      <c r="L134" s="17">
        <f>'[1]Memória 04'!E121</f>
        <v>0</v>
      </c>
      <c r="M134" s="17">
        <f t="shared" si="25"/>
        <v>0</v>
      </c>
      <c r="N134" s="17">
        <f t="shared" si="26"/>
        <v>0</v>
      </c>
      <c r="O134" s="17">
        <f t="shared" si="27"/>
        <v>0</v>
      </c>
      <c r="P134" s="17">
        <f t="shared" si="28"/>
        <v>0</v>
      </c>
      <c r="Q134" s="18">
        <v>3.8743766604503083E-3</v>
      </c>
      <c r="R134" s="32">
        <f t="shared" si="29"/>
        <v>190</v>
      </c>
    </row>
    <row r="135" spans="1:18" ht="36" customHeight="1" x14ac:dyDescent="0.2">
      <c r="A135" s="14" t="s">
        <v>378</v>
      </c>
      <c r="B135" s="15" t="s">
        <v>379</v>
      </c>
      <c r="C135" s="14" t="s">
        <v>55</v>
      </c>
      <c r="D135" s="14" t="s">
        <v>380</v>
      </c>
      <c r="E135" s="15" t="s">
        <v>60</v>
      </c>
      <c r="F135" s="16">
        <v>3.7</v>
      </c>
      <c r="G135" s="17">
        <f t="shared" si="23"/>
        <v>3.7</v>
      </c>
      <c r="H135" s="17">
        <v>19.27</v>
      </c>
      <c r="I135" s="17">
        <v>71.290000000000006</v>
      </c>
      <c r="J135" s="17">
        <f t="shared" si="24"/>
        <v>71.3</v>
      </c>
      <c r="K135" s="17">
        <f>'[1]BM 03'!K135</f>
        <v>0</v>
      </c>
      <c r="L135" s="17">
        <f>'[1]Memória 04'!E122</f>
        <v>0</v>
      </c>
      <c r="M135" s="17">
        <f t="shared" si="25"/>
        <v>0</v>
      </c>
      <c r="N135" s="17">
        <f t="shared" si="26"/>
        <v>0</v>
      </c>
      <c r="O135" s="17">
        <f t="shared" si="27"/>
        <v>0</v>
      </c>
      <c r="P135" s="17">
        <f t="shared" si="28"/>
        <v>0</v>
      </c>
      <c r="Q135" s="18">
        <v>8.4321746282666531E-5</v>
      </c>
      <c r="R135" s="32">
        <f t="shared" si="29"/>
        <v>3.7</v>
      </c>
    </row>
    <row r="136" spans="1:18" ht="36" customHeight="1" x14ac:dyDescent="0.2">
      <c r="A136" s="14" t="s">
        <v>381</v>
      </c>
      <c r="B136" s="15" t="s">
        <v>382</v>
      </c>
      <c r="C136" s="14" t="s">
        <v>55</v>
      </c>
      <c r="D136" s="14" t="s">
        <v>383</v>
      </c>
      <c r="E136" s="15" t="s">
        <v>60</v>
      </c>
      <c r="F136" s="16">
        <v>14.8</v>
      </c>
      <c r="G136" s="17">
        <f t="shared" si="23"/>
        <v>14.8</v>
      </c>
      <c r="H136" s="17">
        <v>29.02</v>
      </c>
      <c r="I136" s="17">
        <v>429.49</v>
      </c>
      <c r="J136" s="17">
        <f t="shared" si="24"/>
        <v>429.5</v>
      </c>
      <c r="K136" s="17">
        <f>'[1]BM 03'!K136</f>
        <v>0</v>
      </c>
      <c r="L136" s="17">
        <f>'[1]Memória 04'!E123</f>
        <v>0</v>
      </c>
      <c r="M136" s="17">
        <f t="shared" si="25"/>
        <v>0</v>
      </c>
      <c r="N136" s="17">
        <f t="shared" si="26"/>
        <v>0</v>
      </c>
      <c r="O136" s="17">
        <f t="shared" si="27"/>
        <v>0</v>
      </c>
      <c r="P136" s="17">
        <f t="shared" si="28"/>
        <v>0</v>
      </c>
      <c r="Q136" s="18">
        <v>5.0800037608279489E-4</v>
      </c>
      <c r="R136" s="32">
        <f t="shared" si="29"/>
        <v>14.8</v>
      </c>
    </row>
    <row r="137" spans="1:18" ht="36" customHeight="1" x14ac:dyDescent="0.2">
      <c r="A137" s="14" t="s">
        <v>384</v>
      </c>
      <c r="B137" s="15" t="s">
        <v>385</v>
      </c>
      <c r="C137" s="14" t="s">
        <v>55</v>
      </c>
      <c r="D137" s="14" t="s">
        <v>386</v>
      </c>
      <c r="E137" s="15" t="s">
        <v>182</v>
      </c>
      <c r="F137" s="16">
        <v>2</v>
      </c>
      <c r="G137" s="17">
        <f t="shared" si="23"/>
        <v>2</v>
      </c>
      <c r="H137" s="17">
        <v>161.1</v>
      </c>
      <c r="I137" s="17">
        <v>322.2</v>
      </c>
      <c r="J137" s="17">
        <f t="shared" si="24"/>
        <v>322.2</v>
      </c>
      <c r="K137" s="17">
        <f>'[1]BM 03'!K137</f>
        <v>0</v>
      </c>
      <c r="L137" s="17">
        <f>'[1]Memória 04'!E124</f>
        <v>0</v>
      </c>
      <c r="M137" s="17">
        <f t="shared" si="25"/>
        <v>0</v>
      </c>
      <c r="N137" s="17">
        <f t="shared" si="26"/>
        <v>0</v>
      </c>
      <c r="O137" s="17">
        <f t="shared" si="27"/>
        <v>0</v>
      </c>
      <c r="P137" s="17">
        <f t="shared" si="28"/>
        <v>0</v>
      </c>
      <c r="Q137" s="18">
        <v>3.8109786298604509E-4</v>
      </c>
      <c r="R137" s="32">
        <f t="shared" si="29"/>
        <v>2</v>
      </c>
    </row>
    <row r="138" spans="1:18" ht="36" customHeight="1" x14ac:dyDescent="0.2">
      <c r="A138" s="14" t="s">
        <v>387</v>
      </c>
      <c r="B138" s="15" t="s">
        <v>388</v>
      </c>
      <c r="C138" s="14" t="s">
        <v>55</v>
      </c>
      <c r="D138" s="14" t="s">
        <v>389</v>
      </c>
      <c r="E138" s="15" t="s">
        <v>182</v>
      </c>
      <c r="F138" s="16">
        <v>1</v>
      </c>
      <c r="G138" s="17">
        <f t="shared" si="23"/>
        <v>1</v>
      </c>
      <c r="H138" s="17">
        <v>35.49</v>
      </c>
      <c r="I138" s="17">
        <v>35.49</v>
      </c>
      <c r="J138" s="17">
        <f t="shared" si="24"/>
        <v>35.49</v>
      </c>
      <c r="K138" s="17">
        <f>'[1]BM 03'!K138</f>
        <v>0</v>
      </c>
      <c r="L138" s="17">
        <f>'[1]Memória 04'!E125</f>
        <v>0</v>
      </c>
      <c r="M138" s="17">
        <f t="shared" si="25"/>
        <v>0</v>
      </c>
      <c r="N138" s="17">
        <f t="shared" si="26"/>
        <v>0</v>
      </c>
      <c r="O138" s="17">
        <f t="shared" si="27"/>
        <v>0</v>
      </c>
      <c r="P138" s="17">
        <f t="shared" si="28"/>
        <v>0</v>
      </c>
      <c r="Q138" s="18">
        <v>4.1977539284217077E-5</v>
      </c>
      <c r="R138" s="32">
        <f t="shared" si="29"/>
        <v>1</v>
      </c>
    </row>
    <row r="139" spans="1:18" ht="24" customHeight="1" x14ac:dyDescent="0.2">
      <c r="A139" s="14" t="s">
        <v>390</v>
      </c>
      <c r="B139" s="15" t="s">
        <v>391</v>
      </c>
      <c r="C139" s="14" t="s">
        <v>55</v>
      </c>
      <c r="D139" s="14" t="s">
        <v>392</v>
      </c>
      <c r="E139" s="15" t="s">
        <v>182</v>
      </c>
      <c r="F139" s="16">
        <v>15</v>
      </c>
      <c r="G139" s="17">
        <f t="shared" si="23"/>
        <v>15</v>
      </c>
      <c r="H139" s="17">
        <v>10.94</v>
      </c>
      <c r="I139" s="17">
        <v>164.1</v>
      </c>
      <c r="J139" s="17">
        <f t="shared" si="24"/>
        <v>164.1</v>
      </c>
      <c r="K139" s="17">
        <f>'[1]BM 03'!K139</f>
        <v>0</v>
      </c>
      <c r="L139" s="17">
        <f>'[1]Memória 04'!E126</f>
        <v>0</v>
      </c>
      <c r="M139" s="17">
        <f t="shared" si="25"/>
        <v>0</v>
      </c>
      <c r="N139" s="17">
        <f t="shared" si="26"/>
        <v>0</v>
      </c>
      <c r="O139" s="17">
        <f t="shared" si="27"/>
        <v>0</v>
      </c>
      <c r="P139" s="17">
        <f t="shared" si="28"/>
        <v>0</v>
      </c>
      <c r="Q139" s="18">
        <v>1.940973287275295E-4</v>
      </c>
      <c r="R139" s="32">
        <f t="shared" si="29"/>
        <v>15</v>
      </c>
    </row>
    <row r="140" spans="1:18" ht="24" customHeight="1" x14ac:dyDescent="0.2">
      <c r="A140" s="14" t="s">
        <v>393</v>
      </c>
      <c r="B140" s="15" t="s">
        <v>394</v>
      </c>
      <c r="C140" s="14" t="s">
        <v>55</v>
      </c>
      <c r="D140" s="14" t="s">
        <v>395</v>
      </c>
      <c r="E140" s="15" t="s">
        <v>182</v>
      </c>
      <c r="F140" s="16">
        <v>8</v>
      </c>
      <c r="G140" s="17">
        <f t="shared" si="23"/>
        <v>8</v>
      </c>
      <c r="H140" s="17">
        <v>11.43</v>
      </c>
      <c r="I140" s="17">
        <v>91.44</v>
      </c>
      <c r="J140" s="17">
        <f t="shared" si="24"/>
        <v>91.44</v>
      </c>
      <c r="K140" s="17">
        <f>'[1]BM 03'!K140</f>
        <v>0</v>
      </c>
      <c r="L140" s="17">
        <f>'[1]Memória 04'!E127</f>
        <v>0</v>
      </c>
      <c r="M140" s="17">
        <f t="shared" si="25"/>
        <v>0</v>
      </c>
      <c r="N140" s="17">
        <f t="shared" si="26"/>
        <v>0</v>
      </c>
      <c r="O140" s="17">
        <f t="shared" si="27"/>
        <v>0</v>
      </c>
      <c r="P140" s="17">
        <f t="shared" si="28"/>
        <v>0</v>
      </c>
      <c r="Q140" s="18">
        <v>1.0815514770777147E-4</v>
      </c>
      <c r="R140" s="32">
        <f t="shared" si="29"/>
        <v>8</v>
      </c>
    </row>
    <row r="141" spans="1:18" ht="24" customHeight="1" x14ac:dyDescent="0.2">
      <c r="A141" s="14" t="s">
        <v>396</v>
      </c>
      <c r="B141" s="15" t="s">
        <v>397</v>
      </c>
      <c r="C141" s="14" t="s">
        <v>55</v>
      </c>
      <c r="D141" s="14" t="s">
        <v>398</v>
      </c>
      <c r="E141" s="15" t="s">
        <v>182</v>
      </c>
      <c r="F141" s="16">
        <v>1</v>
      </c>
      <c r="G141" s="17">
        <f t="shared" si="23"/>
        <v>1</v>
      </c>
      <c r="H141" s="17">
        <v>12.42</v>
      </c>
      <c r="I141" s="17">
        <v>12.42</v>
      </c>
      <c r="J141" s="17">
        <f t="shared" si="24"/>
        <v>12.42</v>
      </c>
      <c r="K141" s="17">
        <f>'[1]BM 03'!K141</f>
        <v>0</v>
      </c>
      <c r="L141" s="17">
        <f>'[1]Memória 04'!E128</f>
        <v>0</v>
      </c>
      <c r="M141" s="17">
        <f t="shared" si="25"/>
        <v>0</v>
      </c>
      <c r="N141" s="17">
        <f t="shared" si="26"/>
        <v>0</v>
      </c>
      <c r="O141" s="17">
        <f t="shared" si="27"/>
        <v>0</v>
      </c>
      <c r="P141" s="17">
        <f t="shared" si="28"/>
        <v>0</v>
      </c>
      <c r="Q141" s="18">
        <v>1.4690364550858722E-5</v>
      </c>
      <c r="R141" s="32">
        <f t="shared" si="29"/>
        <v>1</v>
      </c>
    </row>
    <row r="142" spans="1:18" ht="24" customHeight="1" x14ac:dyDescent="0.2">
      <c r="A142" s="14" t="s">
        <v>399</v>
      </c>
      <c r="B142" s="15" t="s">
        <v>400</v>
      </c>
      <c r="C142" s="14" t="s">
        <v>55</v>
      </c>
      <c r="D142" s="14" t="s">
        <v>401</v>
      </c>
      <c r="E142" s="15" t="s">
        <v>182</v>
      </c>
      <c r="F142" s="16">
        <v>1</v>
      </c>
      <c r="G142" s="17">
        <f t="shared" si="23"/>
        <v>1</v>
      </c>
      <c r="H142" s="17">
        <v>72.72</v>
      </c>
      <c r="I142" s="17">
        <v>72.72</v>
      </c>
      <c r="J142" s="17">
        <f t="shared" si="24"/>
        <v>72.72</v>
      </c>
      <c r="K142" s="17">
        <f>'[1]BM 03'!K142</f>
        <v>0</v>
      </c>
      <c r="L142" s="17">
        <f>'[1]Memória 04'!E129</f>
        <v>0</v>
      </c>
      <c r="M142" s="17">
        <f t="shared" si="25"/>
        <v>0</v>
      </c>
      <c r="N142" s="17">
        <f t="shared" si="26"/>
        <v>0</v>
      </c>
      <c r="O142" s="17">
        <f t="shared" si="27"/>
        <v>0</v>
      </c>
      <c r="P142" s="17">
        <f t="shared" si="28"/>
        <v>0</v>
      </c>
      <c r="Q142" s="18">
        <v>8.6013148964448176E-5</v>
      </c>
      <c r="R142" s="32">
        <f t="shared" si="29"/>
        <v>1</v>
      </c>
    </row>
    <row r="143" spans="1:18" ht="24" customHeight="1" x14ac:dyDescent="0.2">
      <c r="A143" s="14" t="s">
        <v>402</v>
      </c>
      <c r="B143" s="15" t="s">
        <v>403</v>
      </c>
      <c r="C143" s="14" t="s">
        <v>55</v>
      </c>
      <c r="D143" s="14" t="s">
        <v>404</v>
      </c>
      <c r="E143" s="15" t="s">
        <v>182</v>
      </c>
      <c r="F143" s="16">
        <v>2</v>
      </c>
      <c r="G143" s="17">
        <f t="shared" si="23"/>
        <v>2</v>
      </c>
      <c r="H143" s="17">
        <v>76.22</v>
      </c>
      <c r="I143" s="17">
        <v>152.44</v>
      </c>
      <c r="J143" s="17">
        <f t="shared" si="24"/>
        <v>152.44</v>
      </c>
      <c r="K143" s="17">
        <f>'[1]BM 03'!K143</f>
        <v>0</v>
      </c>
      <c r="L143" s="17">
        <f>'[1]Memória 04'!E130</f>
        <v>0</v>
      </c>
      <c r="M143" s="17">
        <f t="shared" si="25"/>
        <v>0</v>
      </c>
      <c r="N143" s="17">
        <f t="shared" si="26"/>
        <v>0</v>
      </c>
      <c r="O143" s="17">
        <f t="shared" si="27"/>
        <v>0</v>
      </c>
      <c r="P143" s="17">
        <f t="shared" si="28"/>
        <v>0</v>
      </c>
      <c r="Q143" s="18">
        <v>1.803058914760792E-4</v>
      </c>
      <c r="R143" s="32">
        <f t="shared" si="29"/>
        <v>2</v>
      </c>
    </row>
    <row r="144" spans="1:18" ht="36" customHeight="1" x14ac:dyDescent="0.2">
      <c r="A144" s="14" t="s">
        <v>405</v>
      </c>
      <c r="B144" s="15" t="s">
        <v>406</v>
      </c>
      <c r="C144" s="14" t="s">
        <v>55</v>
      </c>
      <c r="D144" s="14" t="s">
        <v>407</v>
      </c>
      <c r="E144" s="15" t="s">
        <v>182</v>
      </c>
      <c r="F144" s="16">
        <v>1</v>
      </c>
      <c r="G144" s="17">
        <f t="shared" si="23"/>
        <v>1</v>
      </c>
      <c r="H144" s="17">
        <v>145.30000000000001</v>
      </c>
      <c r="I144" s="17">
        <v>145.30000000000001</v>
      </c>
      <c r="J144" s="17">
        <f t="shared" si="24"/>
        <v>145.30000000000001</v>
      </c>
      <c r="K144" s="17">
        <f>'[1]BM 03'!K144</f>
        <v>0</v>
      </c>
      <c r="L144" s="17">
        <f>'[1]Memória 04'!E131</f>
        <v>0</v>
      </c>
      <c r="M144" s="17">
        <f t="shared" si="25"/>
        <v>0</v>
      </c>
      <c r="N144" s="17">
        <f t="shared" si="26"/>
        <v>0</v>
      </c>
      <c r="O144" s="17">
        <f t="shared" si="27"/>
        <v>0</v>
      </c>
      <c r="P144" s="17">
        <f t="shared" si="28"/>
        <v>0</v>
      </c>
      <c r="Q144" s="18">
        <v>1.7186070605795269E-4</v>
      </c>
      <c r="R144" s="32">
        <f t="shared" si="29"/>
        <v>1</v>
      </c>
    </row>
    <row r="145" spans="1:18" ht="24" customHeight="1" x14ac:dyDescent="0.2">
      <c r="A145" s="14" t="s">
        <v>408</v>
      </c>
      <c r="B145" s="15" t="s">
        <v>409</v>
      </c>
      <c r="C145" s="14" t="s">
        <v>55</v>
      </c>
      <c r="D145" s="14" t="s">
        <v>410</v>
      </c>
      <c r="E145" s="15" t="s">
        <v>182</v>
      </c>
      <c r="F145" s="16">
        <v>10</v>
      </c>
      <c r="G145" s="17">
        <f t="shared" si="23"/>
        <v>10</v>
      </c>
      <c r="H145" s="17">
        <v>176.3</v>
      </c>
      <c r="I145" s="17">
        <v>1763</v>
      </c>
      <c r="J145" s="17">
        <f t="shared" si="24"/>
        <v>1763</v>
      </c>
      <c r="K145" s="17">
        <f>'[1]BM 03'!K145</f>
        <v>0</v>
      </c>
      <c r="L145" s="17">
        <f>'[1]Memória 04'!E132</f>
        <v>0</v>
      </c>
      <c r="M145" s="17">
        <f t="shared" si="25"/>
        <v>0</v>
      </c>
      <c r="N145" s="17">
        <f t="shared" si="26"/>
        <v>0</v>
      </c>
      <c r="O145" s="17">
        <f t="shared" si="27"/>
        <v>0</v>
      </c>
      <c r="P145" s="17">
        <f t="shared" si="28"/>
        <v>0</v>
      </c>
      <c r="Q145" s="18">
        <v>2.0852747748119106E-3</v>
      </c>
      <c r="R145" s="32">
        <f t="shared" si="29"/>
        <v>10</v>
      </c>
    </row>
    <row r="146" spans="1:18" ht="36" customHeight="1" x14ac:dyDescent="0.2">
      <c r="A146" s="14" t="s">
        <v>411</v>
      </c>
      <c r="B146" s="15" t="s">
        <v>412</v>
      </c>
      <c r="C146" s="14" t="s">
        <v>55</v>
      </c>
      <c r="D146" s="14" t="s">
        <v>413</v>
      </c>
      <c r="E146" s="15" t="s">
        <v>182</v>
      </c>
      <c r="F146" s="16">
        <v>3</v>
      </c>
      <c r="G146" s="17">
        <f t="shared" si="23"/>
        <v>3</v>
      </c>
      <c r="H146" s="17">
        <v>96.89</v>
      </c>
      <c r="I146" s="17">
        <v>290.67</v>
      </c>
      <c r="J146" s="17">
        <f t="shared" si="24"/>
        <v>290.67</v>
      </c>
      <c r="K146" s="17">
        <f>'[1]BM 03'!K146</f>
        <v>0</v>
      </c>
      <c r="L146" s="17">
        <f>'[1]Memória 04'!E133</f>
        <v>0</v>
      </c>
      <c r="M146" s="17">
        <f t="shared" si="25"/>
        <v>0</v>
      </c>
      <c r="N146" s="17">
        <f t="shared" si="26"/>
        <v>0</v>
      </c>
      <c r="O146" s="17">
        <f t="shared" si="27"/>
        <v>0</v>
      </c>
      <c r="P146" s="17">
        <f t="shared" si="28"/>
        <v>0</v>
      </c>
      <c r="Q146" s="18">
        <v>3.438042080513772E-4</v>
      </c>
      <c r="R146" s="32">
        <f t="shared" si="29"/>
        <v>3</v>
      </c>
    </row>
    <row r="147" spans="1:18" ht="36" customHeight="1" x14ac:dyDescent="0.2">
      <c r="A147" s="14" t="s">
        <v>414</v>
      </c>
      <c r="B147" s="15" t="s">
        <v>415</v>
      </c>
      <c r="C147" s="14" t="s">
        <v>55</v>
      </c>
      <c r="D147" s="14" t="s">
        <v>416</v>
      </c>
      <c r="E147" s="15" t="s">
        <v>182</v>
      </c>
      <c r="F147" s="16">
        <v>1</v>
      </c>
      <c r="G147" s="17">
        <f t="shared" si="23"/>
        <v>1</v>
      </c>
      <c r="H147" s="17">
        <v>2459.87</v>
      </c>
      <c r="I147" s="17">
        <v>2459.87</v>
      </c>
      <c r="J147" s="17">
        <f t="shared" si="24"/>
        <v>2459.87</v>
      </c>
      <c r="K147" s="17">
        <f>'[1]BM 03'!K147</f>
        <v>0</v>
      </c>
      <c r="L147" s="17">
        <f>'[1]Memória 04'!E134</f>
        <v>0</v>
      </c>
      <c r="M147" s="17">
        <f t="shared" si="25"/>
        <v>0</v>
      </c>
      <c r="N147" s="17">
        <f t="shared" si="26"/>
        <v>0</v>
      </c>
      <c r="O147" s="17">
        <f t="shared" si="27"/>
        <v>0</v>
      </c>
      <c r="P147" s="17">
        <f t="shared" si="28"/>
        <v>0</v>
      </c>
      <c r="Q147" s="18">
        <v>2.9095319684155269E-3</v>
      </c>
      <c r="R147" s="32">
        <f t="shared" si="29"/>
        <v>1</v>
      </c>
    </row>
    <row r="148" spans="1:18" ht="24" customHeight="1" x14ac:dyDescent="0.2">
      <c r="A148" s="9" t="s">
        <v>417</v>
      </c>
      <c r="B148" s="10"/>
      <c r="C148" s="9"/>
      <c r="D148" s="9" t="s">
        <v>418</v>
      </c>
      <c r="E148" s="9"/>
      <c r="F148" s="11"/>
      <c r="G148" s="17">
        <f t="shared" ref="G148:G200" si="34">F148</f>
        <v>0</v>
      </c>
      <c r="H148" s="9"/>
      <c r="I148" s="12">
        <v>21947.1</v>
      </c>
      <c r="J148" s="20">
        <f>SUM(J149:J159)</f>
        <v>21947.120000000003</v>
      </c>
      <c r="K148" s="17">
        <f>'[1]BM 03'!K148</f>
        <v>0</v>
      </c>
      <c r="L148" s="17">
        <f>'[1]Memória 04'!E135</f>
        <v>0</v>
      </c>
      <c r="M148" s="17"/>
      <c r="N148" s="20">
        <f>SUM(N149:N159)</f>
        <v>4466.09</v>
      </c>
      <c r="O148" s="20">
        <f t="shared" ref="O148:P148" si="35">SUM(O149:O159)</f>
        <v>0</v>
      </c>
      <c r="P148" s="20">
        <f t="shared" si="35"/>
        <v>4466.09</v>
      </c>
      <c r="Q148" s="13">
        <v>2.5959009648482405E-2</v>
      </c>
      <c r="R148" s="32">
        <f t="shared" ref="R148:R210" si="36">G148-M148</f>
        <v>0</v>
      </c>
    </row>
    <row r="149" spans="1:18" ht="60" customHeight="1" x14ac:dyDescent="0.2">
      <c r="A149" s="14" t="s">
        <v>419</v>
      </c>
      <c r="B149" s="15" t="s">
        <v>420</v>
      </c>
      <c r="C149" s="14" t="s">
        <v>55</v>
      </c>
      <c r="D149" s="14" t="s">
        <v>421</v>
      </c>
      <c r="E149" s="15" t="s">
        <v>60</v>
      </c>
      <c r="F149" s="16">
        <v>112.78</v>
      </c>
      <c r="G149" s="17">
        <f t="shared" si="34"/>
        <v>112.78</v>
      </c>
      <c r="H149" s="17">
        <v>39.6</v>
      </c>
      <c r="I149" s="17">
        <v>4466.08</v>
      </c>
      <c r="J149" s="17">
        <f t="shared" ref="J149:J199" si="37">ROUND(G149*H149,2)</f>
        <v>4466.09</v>
      </c>
      <c r="K149" s="17">
        <f>'[1]BM 03'!K149</f>
        <v>112.78</v>
      </c>
      <c r="L149" s="17">
        <f>'[1]Memória 04'!E136</f>
        <v>0</v>
      </c>
      <c r="M149" s="17">
        <f t="shared" ref="M149:M210" si="38">K149+L149</f>
        <v>112.78</v>
      </c>
      <c r="N149" s="17">
        <f t="shared" ref="N149:N199" si="39">ROUND(K149*H149,2)</f>
        <v>4466.09</v>
      </c>
      <c r="O149" s="17">
        <f t="shared" ref="O149:O199" si="40">ROUND(L149*H149,2)</f>
        <v>0</v>
      </c>
      <c r="P149" s="17">
        <f t="shared" ref="P149:P199" si="41">ROUND(M149*H149,2)</f>
        <v>4466.09</v>
      </c>
      <c r="Q149" s="18">
        <v>5.2824753070289145E-3</v>
      </c>
      <c r="R149" s="32">
        <f t="shared" si="36"/>
        <v>0</v>
      </c>
    </row>
    <row r="150" spans="1:18" ht="60" customHeight="1" x14ac:dyDescent="0.2">
      <c r="A150" s="14" t="s">
        <v>422</v>
      </c>
      <c r="B150" s="15" t="s">
        <v>423</v>
      </c>
      <c r="C150" s="14" t="s">
        <v>55</v>
      </c>
      <c r="D150" s="14" t="s">
        <v>424</v>
      </c>
      <c r="E150" s="15" t="s">
        <v>60</v>
      </c>
      <c r="F150" s="16">
        <v>14.66</v>
      </c>
      <c r="G150" s="17">
        <f t="shared" si="34"/>
        <v>14.66</v>
      </c>
      <c r="H150" s="17">
        <v>31.35</v>
      </c>
      <c r="I150" s="17">
        <v>459.59</v>
      </c>
      <c r="J150" s="17">
        <f t="shared" si="37"/>
        <v>459.59</v>
      </c>
      <c r="K150" s="17">
        <f>'[1]BM 03'!K150</f>
        <v>0</v>
      </c>
      <c r="L150" s="17">
        <f>'[1]Memória 04'!E137</f>
        <v>0</v>
      </c>
      <c r="M150" s="17">
        <f t="shared" si="38"/>
        <v>0</v>
      </c>
      <c r="N150" s="17">
        <f t="shared" si="39"/>
        <v>0</v>
      </c>
      <c r="O150" s="17">
        <f t="shared" si="40"/>
        <v>0</v>
      </c>
      <c r="P150" s="17">
        <f t="shared" si="41"/>
        <v>0</v>
      </c>
      <c r="Q150" s="18">
        <v>5.4360262833568114E-4</v>
      </c>
      <c r="R150" s="32">
        <f t="shared" si="36"/>
        <v>14.66</v>
      </c>
    </row>
    <row r="151" spans="1:18" ht="60" customHeight="1" x14ac:dyDescent="0.2">
      <c r="A151" s="14" t="s">
        <v>425</v>
      </c>
      <c r="B151" s="15" t="s">
        <v>426</v>
      </c>
      <c r="C151" s="14" t="s">
        <v>55</v>
      </c>
      <c r="D151" s="14" t="s">
        <v>427</v>
      </c>
      <c r="E151" s="15" t="s">
        <v>60</v>
      </c>
      <c r="F151" s="16">
        <v>26.63</v>
      </c>
      <c r="G151" s="17">
        <f t="shared" si="34"/>
        <v>26.63</v>
      </c>
      <c r="H151" s="17">
        <v>53.5</v>
      </c>
      <c r="I151" s="17">
        <v>1424.7</v>
      </c>
      <c r="J151" s="17">
        <f t="shared" si="37"/>
        <v>1424.71</v>
      </c>
      <c r="K151" s="17">
        <f>'[1]BM 03'!K151</f>
        <v>0</v>
      </c>
      <c r="L151" s="17">
        <f>'[1]Memória 04'!E138</f>
        <v>0</v>
      </c>
      <c r="M151" s="17">
        <f t="shared" si="38"/>
        <v>0</v>
      </c>
      <c r="N151" s="17">
        <f t="shared" si="39"/>
        <v>0</v>
      </c>
      <c r="O151" s="17">
        <f t="shared" si="40"/>
        <v>0</v>
      </c>
      <c r="P151" s="17">
        <f t="shared" si="41"/>
        <v>0</v>
      </c>
      <c r="Q151" s="18">
        <v>1.6851338466673446E-3</v>
      </c>
      <c r="R151" s="32">
        <f t="shared" si="36"/>
        <v>26.63</v>
      </c>
    </row>
    <row r="152" spans="1:18" ht="48" customHeight="1" x14ac:dyDescent="0.2">
      <c r="A152" s="14" t="s">
        <v>428</v>
      </c>
      <c r="B152" s="15" t="s">
        <v>429</v>
      </c>
      <c r="C152" s="14" t="s">
        <v>55</v>
      </c>
      <c r="D152" s="14" t="s">
        <v>430</v>
      </c>
      <c r="E152" s="15" t="s">
        <v>60</v>
      </c>
      <c r="F152" s="16">
        <v>73.53</v>
      </c>
      <c r="G152" s="17">
        <f t="shared" si="34"/>
        <v>73.53</v>
      </c>
      <c r="H152" s="17">
        <v>48.61</v>
      </c>
      <c r="I152" s="17">
        <v>3574.29</v>
      </c>
      <c r="J152" s="17">
        <f t="shared" si="37"/>
        <v>3574.29</v>
      </c>
      <c r="K152" s="17">
        <f>'[1]BM 03'!K152</f>
        <v>0</v>
      </c>
      <c r="L152" s="17">
        <f>'[1]Memória 04'!E139</f>
        <v>0</v>
      </c>
      <c r="M152" s="17">
        <f t="shared" si="38"/>
        <v>0</v>
      </c>
      <c r="N152" s="17">
        <f t="shared" si="39"/>
        <v>0</v>
      </c>
      <c r="O152" s="17">
        <f t="shared" si="40"/>
        <v>0</v>
      </c>
      <c r="P152" s="17">
        <f t="shared" si="41"/>
        <v>0</v>
      </c>
      <c r="Q152" s="18">
        <v>4.2276669171086006E-3</v>
      </c>
      <c r="R152" s="32">
        <f t="shared" si="36"/>
        <v>73.53</v>
      </c>
    </row>
    <row r="153" spans="1:18" ht="24" customHeight="1" x14ac:dyDescent="0.2">
      <c r="A153" s="14" t="s">
        <v>431</v>
      </c>
      <c r="B153" s="15" t="s">
        <v>432</v>
      </c>
      <c r="C153" s="14" t="s">
        <v>55</v>
      </c>
      <c r="D153" s="14" t="s">
        <v>433</v>
      </c>
      <c r="E153" s="15" t="s">
        <v>182</v>
      </c>
      <c r="F153" s="16">
        <v>2</v>
      </c>
      <c r="G153" s="17">
        <f t="shared" si="34"/>
        <v>2</v>
      </c>
      <c r="H153" s="17">
        <v>184.08</v>
      </c>
      <c r="I153" s="17">
        <v>368.16</v>
      </c>
      <c r="J153" s="17">
        <f t="shared" si="37"/>
        <v>368.16</v>
      </c>
      <c r="K153" s="17">
        <f>'[1]BM 03'!K153</f>
        <v>0</v>
      </c>
      <c r="L153" s="17">
        <f>'[1]Memória 04'!E140</f>
        <v>0</v>
      </c>
      <c r="M153" s="17">
        <f t="shared" si="38"/>
        <v>0</v>
      </c>
      <c r="N153" s="17">
        <f t="shared" si="39"/>
        <v>0</v>
      </c>
      <c r="O153" s="17">
        <f t="shared" si="40"/>
        <v>0</v>
      </c>
      <c r="P153" s="17">
        <f t="shared" si="41"/>
        <v>0</v>
      </c>
      <c r="Q153" s="18">
        <v>4.3545930861869139E-4</v>
      </c>
      <c r="R153" s="32">
        <f t="shared" si="36"/>
        <v>2</v>
      </c>
    </row>
    <row r="154" spans="1:18" ht="24" customHeight="1" x14ac:dyDescent="0.2">
      <c r="A154" s="14" t="s">
        <v>434</v>
      </c>
      <c r="B154" s="15" t="s">
        <v>435</v>
      </c>
      <c r="C154" s="14" t="s">
        <v>55</v>
      </c>
      <c r="D154" s="14" t="s">
        <v>436</v>
      </c>
      <c r="E154" s="15" t="s">
        <v>182</v>
      </c>
      <c r="F154" s="16">
        <v>14</v>
      </c>
      <c r="G154" s="17">
        <f t="shared" si="34"/>
        <v>14</v>
      </c>
      <c r="H154" s="17">
        <v>77.11</v>
      </c>
      <c r="I154" s="17">
        <v>1079.54</v>
      </c>
      <c r="J154" s="17">
        <f t="shared" si="37"/>
        <v>1079.54</v>
      </c>
      <c r="K154" s="17">
        <f>'[1]BM 03'!K154</f>
        <v>0</v>
      </c>
      <c r="L154" s="17">
        <f>'[1]Memória 04'!E141</f>
        <v>0</v>
      </c>
      <c r="M154" s="17">
        <f t="shared" si="38"/>
        <v>0</v>
      </c>
      <c r="N154" s="17">
        <f t="shared" si="39"/>
        <v>0</v>
      </c>
      <c r="O154" s="17">
        <f t="shared" si="40"/>
        <v>0</v>
      </c>
      <c r="P154" s="17">
        <f t="shared" si="41"/>
        <v>0</v>
      </c>
      <c r="Q154" s="18">
        <v>1.2768789168465398E-3</v>
      </c>
      <c r="R154" s="32">
        <f t="shared" si="36"/>
        <v>14</v>
      </c>
    </row>
    <row r="155" spans="1:18" ht="24" customHeight="1" x14ac:dyDescent="0.2">
      <c r="A155" s="14" t="s">
        <v>437</v>
      </c>
      <c r="B155" s="15" t="s">
        <v>438</v>
      </c>
      <c r="C155" s="14" t="s">
        <v>55</v>
      </c>
      <c r="D155" s="14" t="s">
        <v>439</v>
      </c>
      <c r="E155" s="15" t="s">
        <v>182</v>
      </c>
      <c r="F155" s="16">
        <v>1</v>
      </c>
      <c r="G155" s="17">
        <f t="shared" si="34"/>
        <v>1</v>
      </c>
      <c r="H155" s="17">
        <v>20.22</v>
      </c>
      <c r="I155" s="17">
        <v>20.22</v>
      </c>
      <c r="J155" s="17">
        <f t="shared" si="37"/>
        <v>20.22</v>
      </c>
      <c r="K155" s="17">
        <f>'[1]BM 03'!K155</f>
        <v>0</v>
      </c>
      <c r="L155" s="17">
        <f>'[1]Memória 04'!E142</f>
        <v>0</v>
      </c>
      <c r="M155" s="17">
        <f t="shared" si="38"/>
        <v>0</v>
      </c>
      <c r="N155" s="17">
        <f t="shared" si="39"/>
        <v>0</v>
      </c>
      <c r="O155" s="17">
        <f t="shared" si="40"/>
        <v>0</v>
      </c>
      <c r="P155" s="17">
        <f t="shared" si="41"/>
        <v>0</v>
      </c>
      <c r="Q155" s="18">
        <v>2.391619736057676E-5</v>
      </c>
      <c r="R155" s="32">
        <f t="shared" si="36"/>
        <v>1</v>
      </c>
    </row>
    <row r="156" spans="1:18" ht="24" customHeight="1" x14ac:dyDescent="0.2">
      <c r="A156" s="14" t="s">
        <v>440</v>
      </c>
      <c r="B156" s="15" t="s">
        <v>441</v>
      </c>
      <c r="C156" s="14" t="s">
        <v>55</v>
      </c>
      <c r="D156" s="14" t="s">
        <v>442</v>
      </c>
      <c r="E156" s="15" t="s">
        <v>182</v>
      </c>
      <c r="F156" s="16">
        <v>1</v>
      </c>
      <c r="G156" s="17">
        <f t="shared" si="34"/>
        <v>1</v>
      </c>
      <c r="H156" s="17">
        <v>16.87</v>
      </c>
      <c r="I156" s="17">
        <v>16.87</v>
      </c>
      <c r="J156" s="17">
        <f t="shared" si="37"/>
        <v>16.87</v>
      </c>
      <c r="K156" s="17">
        <f>'[1]BM 03'!K156</f>
        <v>0</v>
      </c>
      <c r="L156" s="17">
        <f>'[1]Memória 04'!E143</f>
        <v>0</v>
      </c>
      <c r="M156" s="17">
        <f t="shared" si="38"/>
        <v>0</v>
      </c>
      <c r="N156" s="17">
        <f t="shared" si="39"/>
        <v>0</v>
      </c>
      <c r="O156" s="17">
        <f t="shared" si="40"/>
        <v>0</v>
      </c>
      <c r="P156" s="17">
        <f t="shared" si="41"/>
        <v>0</v>
      </c>
      <c r="Q156" s="18">
        <v>1.9953820448710679E-5</v>
      </c>
      <c r="R156" s="32">
        <f t="shared" si="36"/>
        <v>1</v>
      </c>
    </row>
    <row r="157" spans="1:18" ht="36" customHeight="1" x14ac:dyDescent="0.2">
      <c r="A157" s="14" t="s">
        <v>443</v>
      </c>
      <c r="B157" s="15" t="s">
        <v>444</v>
      </c>
      <c r="C157" s="14" t="s">
        <v>55</v>
      </c>
      <c r="D157" s="14" t="s">
        <v>445</v>
      </c>
      <c r="E157" s="15" t="s">
        <v>182</v>
      </c>
      <c r="F157" s="16">
        <v>1</v>
      </c>
      <c r="G157" s="17">
        <f t="shared" si="34"/>
        <v>1</v>
      </c>
      <c r="H157" s="17">
        <v>3293.01</v>
      </c>
      <c r="I157" s="17">
        <v>3293.01</v>
      </c>
      <c r="J157" s="17">
        <f t="shared" si="37"/>
        <v>3293.01</v>
      </c>
      <c r="K157" s="17">
        <f>'[1]BM 03'!K157</f>
        <v>0</v>
      </c>
      <c r="L157" s="17">
        <f>'[1]Memória 04'!E144</f>
        <v>0</v>
      </c>
      <c r="M157" s="17">
        <f t="shared" si="38"/>
        <v>0</v>
      </c>
      <c r="N157" s="17">
        <f t="shared" si="39"/>
        <v>0</v>
      </c>
      <c r="O157" s="17">
        <f t="shared" si="40"/>
        <v>0</v>
      </c>
      <c r="P157" s="17">
        <f t="shared" si="41"/>
        <v>0</v>
      </c>
      <c r="Q157" s="18">
        <v>3.8949691924012302E-3</v>
      </c>
      <c r="R157" s="32">
        <f t="shared" si="36"/>
        <v>1</v>
      </c>
    </row>
    <row r="158" spans="1:18" ht="36" customHeight="1" x14ac:dyDescent="0.2">
      <c r="A158" s="14" t="s">
        <v>446</v>
      </c>
      <c r="B158" s="15" t="s">
        <v>447</v>
      </c>
      <c r="C158" s="14" t="s">
        <v>55</v>
      </c>
      <c r="D158" s="14" t="s">
        <v>448</v>
      </c>
      <c r="E158" s="15" t="s">
        <v>182</v>
      </c>
      <c r="F158" s="16">
        <v>1</v>
      </c>
      <c r="G158" s="17">
        <f t="shared" si="34"/>
        <v>1</v>
      </c>
      <c r="H158" s="17">
        <v>936.67</v>
      </c>
      <c r="I158" s="17">
        <v>936.67</v>
      </c>
      <c r="J158" s="17">
        <f t="shared" si="37"/>
        <v>936.67</v>
      </c>
      <c r="K158" s="17">
        <f>'[1]BM 03'!K158</f>
        <v>0</v>
      </c>
      <c r="L158" s="17">
        <f>'[1]Memória 04'!E145</f>
        <v>0</v>
      </c>
      <c r="M158" s="17">
        <f t="shared" si="38"/>
        <v>0</v>
      </c>
      <c r="N158" s="17">
        <f t="shared" si="39"/>
        <v>0</v>
      </c>
      <c r="O158" s="17">
        <f t="shared" si="40"/>
        <v>0</v>
      </c>
      <c r="P158" s="17">
        <f t="shared" si="41"/>
        <v>0</v>
      </c>
      <c r="Q158" s="18">
        <v>1.1078924125485377E-3</v>
      </c>
      <c r="R158" s="32">
        <f t="shared" si="36"/>
        <v>1</v>
      </c>
    </row>
    <row r="159" spans="1:18" ht="36" customHeight="1" x14ac:dyDescent="0.2">
      <c r="A159" s="14" t="s">
        <v>449</v>
      </c>
      <c r="B159" s="15" t="s">
        <v>450</v>
      </c>
      <c r="C159" s="14" t="s">
        <v>55</v>
      </c>
      <c r="D159" s="14" t="s">
        <v>451</v>
      </c>
      <c r="E159" s="15" t="s">
        <v>182</v>
      </c>
      <c r="F159" s="16">
        <v>1</v>
      </c>
      <c r="G159" s="17">
        <f t="shared" si="34"/>
        <v>1</v>
      </c>
      <c r="H159" s="17">
        <v>6307.97</v>
      </c>
      <c r="I159" s="17">
        <v>6307.97</v>
      </c>
      <c r="J159" s="17">
        <f t="shared" si="37"/>
        <v>6307.97</v>
      </c>
      <c r="K159" s="17">
        <f>'[1]BM 03'!K159</f>
        <v>0</v>
      </c>
      <c r="L159" s="17">
        <f>'[1]Memória 04'!E146</f>
        <v>0</v>
      </c>
      <c r="M159" s="17">
        <f t="shared" si="38"/>
        <v>0</v>
      </c>
      <c r="N159" s="17">
        <f t="shared" si="39"/>
        <v>0</v>
      </c>
      <c r="O159" s="17">
        <f t="shared" si="40"/>
        <v>0</v>
      </c>
      <c r="P159" s="17">
        <f t="shared" si="41"/>
        <v>0</v>
      </c>
      <c r="Q159" s="18">
        <v>7.4610611011175759E-3</v>
      </c>
      <c r="R159" s="32">
        <f t="shared" si="36"/>
        <v>1</v>
      </c>
    </row>
    <row r="160" spans="1:18" ht="24" customHeight="1" x14ac:dyDescent="0.2">
      <c r="A160" s="9" t="s">
        <v>452</v>
      </c>
      <c r="B160" s="10"/>
      <c r="C160" s="9"/>
      <c r="D160" s="9" t="s">
        <v>453</v>
      </c>
      <c r="E160" s="9"/>
      <c r="F160" s="11"/>
      <c r="G160" s="17">
        <f t="shared" si="34"/>
        <v>0</v>
      </c>
      <c r="H160" s="9"/>
      <c r="I160" s="12">
        <v>14666.38</v>
      </c>
      <c r="J160" s="20">
        <f>SUM(J161:J167)</f>
        <v>16854.350000000002</v>
      </c>
      <c r="K160" s="17">
        <f>'[1]BM 03'!K160</f>
        <v>0</v>
      </c>
      <c r="L160" s="17">
        <f>'[1]Memória 04'!E147</f>
        <v>0</v>
      </c>
      <c r="M160" s="17"/>
      <c r="N160" s="20">
        <f>SUM(N161:N167)</f>
        <v>5215.4500000000007</v>
      </c>
      <c r="O160" s="20">
        <f t="shared" ref="O160:P160" si="42">SUM(O161:O167)</f>
        <v>2187.96</v>
      </c>
      <c r="P160" s="20">
        <f t="shared" si="42"/>
        <v>7403.41</v>
      </c>
      <c r="Q160" s="13">
        <v>1.7347380744075953E-2</v>
      </c>
      <c r="R160" s="32">
        <f t="shared" si="36"/>
        <v>0</v>
      </c>
    </row>
    <row r="161" spans="1:18" ht="60" customHeight="1" x14ac:dyDescent="0.2">
      <c r="A161" s="14" t="s">
        <v>454</v>
      </c>
      <c r="B161" s="15" t="s">
        <v>426</v>
      </c>
      <c r="C161" s="14" t="s">
        <v>55</v>
      </c>
      <c r="D161" s="14" t="s">
        <v>427</v>
      </c>
      <c r="E161" s="15" t="s">
        <v>60</v>
      </c>
      <c r="F161" s="16">
        <v>29.14</v>
      </c>
      <c r="G161" s="17">
        <f>F161+[1]Replanihamento!F25</f>
        <v>65.14</v>
      </c>
      <c r="H161" s="17">
        <v>53.5</v>
      </c>
      <c r="I161" s="17">
        <v>1558.99</v>
      </c>
      <c r="J161" s="17">
        <f t="shared" si="37"/>
        <v>3484.99</v>
      </c>
      <c r="K161" s="17">
        <f>'[1]BM 03'!K161</f>
        <v>29.14</v>
      </c>
      <c r="L161" s="17">
        <f>'[1]Memória 04'!E148</f>
        <v>36</v>
      </c>
      <c r="M161" s="17">
        <f t="shared" si="38"/>
        <v>65.14</v>
      </c>
      <c r="N161" s="17">
        <f t="shared" si="39"/>
        <v>1558.99</v>
      </c>
      <c r="O161" s="17">
        <f t="shared" si="40"/>
        <v>1926</v>
      </c>
      <c r="P161" s="17">
        <f t="shared" si="41"/>
        <v>3484.99</v>
      </c>
      <c r="Q161" s="18">
        <v>1.8439719348746569E-3</v>
      </c>
      <c r="R161" s="32">
        <f t="shared" si="36"/>
        <v>0</v>
      </c>
    </row>
    <row r="162" spans="1:18" ht="60" customHeight="1" x14ac:dyDescent="0.2">
      <c r="A162" s="14" t="s">
        <v>455</v>
      </c>
      <c r="B162" s="15" t="s">
        <v>456</v>
      </c>
      <c r="C162" s="14" t="s">
        <v>55</v>
      </c>
      <c r="D162" s="14" t="s">
        <v>457</v>
      </c>
      <c r="E162" s="15" t="s">
        <v>60</v>
      </c>
      <c r="F162" s="16">
        <v>37.74</v>
      </c>
      <c r="G162" s="17">
        <f t="shared" si="34"/>
        <v>37.74</v>
      </c>
      <c r="H162" s="17">
        <v>83.79</v>
      </c>
      <c r="I162" s="17">
        <v>3162.23</v>
      </c>
      <c r="J162" s="17">
        <f t="shared" si="37"/>
        <v>3162.23</v>
      </c>
      <c r="K162" s="17">
        <f>'[1]BM 03'!K162</f>
        <v>37.74</v>
      </c>
      <c r="L162" s="17">
        <f>'[1]Memória 04'!E149</f>
        <v>0</v>
      </c>
      <c r="M162" s="17">
        <f t="shared" si="38"/>
        <v>37.74</v>
      </c>
      <c r="N162" s="17">
        <f t="shared" si="39"/>
        <v>3162.23</v>
      </c>
      <c r="O162" s="17">
        <f t="shared" si="40"/>
        <v>0</v>
      </c>
      <c r="P162" s="17">
        <f t="shared" si="41"/>
        <v>3162.23</v>
      </c>
      <c r="Q162" s="18">
        <v>3.740282728958291E-3</v>
      </c>
      <c r="R162" s="32">
        <f t="shared" si="36"/>
        <v>0</v>
      </c>
    </row>
    <row r="163" spans="1:18" ht="60" customHeight="1" x14ac:dyDescent="0.2">
      <c r="A163" s="14" t="s">
        <v>458</v>
      </c>
      <c r="B163" s="15" t="s">
        <v>459</v>
      </c>
      <c r="C163" s="14" t="s">
        <v>55</v>
      </c>
      <c r="D163" s="14" t="s">
        <v>460</v>
      </c>
      <c r="E163" s="15" t="s">
        <v>60</v>
      </c>
      <c r="F163" s="16">
        <v>11.32</v>
      </c>
      <c r="G163" s="17">
        <f>F163+[1]Replanihamento!F26</f>
        <v>17.32</v>
      </c>
      <c r="H163" s="17">
        <v>43.66</v>
      </c>
      <c r="I163" s="17">
        <v>494.23</v>
      </c>
      <c r="J163" s="17">
        <f t="shared" si="37"/>
        <v>756.19</v>
      </c>
      <c r="K163" s="17">
        <f>'[1]BM 03'!K163</f>
        <v>11.32</v>
      </c>
      <c r="L163" s="17">
        <f>'[1]Memória 04'!E150</f>
        <v>6</v>
      </c>
      <c r="M163" s="17">
        <f t="shared" si="38"/>
        <v>17.32</v>
      </c>
      <c r="N163" s="17">
        <f t="shared" si="39"/>
        <v>494.23</v>
      </c>
      <c r="O163" s="17">
        <f t="shared" si="40"/>
        <v>261.95999999999998</v>
      </c>
      <c r="P163" s="17">
        <f t="shared" si="41"/>
        <v>756.19</v>
      </c>
      <c r="Q163" s="18">
        <v>5.8457478840345464E-4</v>
      </c>
      <c r="R163" s="32">
        <f t="shared" si="36"/>
        <v>0</v>
      </c>
    </row>
    <row r="164" spans="1:18" ht="60" customHeight="1" x14ac:dyDescent="0.2">
      <c r="A164" s="14" t="s">
        <v>461</v>
      </c>
      <c r="B164" s="15" t="s">
        <v>462</v>
      </c>
      <c r="C164" s="14" t="s">
        <v>55</v>
      </c>
      <c r="D164" s="14" t="s">
        <v>463</v>
      </c>
      <c r="E164" s="15" t="s">
        <v>60</v>
      </c>
      <c r="F164" s="16">
        <v>88.09</v>
      </c>
      <c r="G164" s="17">
        <f t="shared" si="34"/>
        <v>88.09</v>
      </c>
      <c r="H164" s="17">
        <v>71.06</v>
      </c>
      <c r="I164" s="17">
        <v>6259.67</v>
      </c>
      <c r="J164" s="17">
        <f t="shared" si="37"/>
        <v>6259.68</v>
      </c>
      <c r="K164" s="17">
        <f>'[1]BM 03'!K164</f>
        <v>0</v>
      </c>
      <c r="L164" s="17">
        <f>'[1]Memória 04'!E151</f>
        <v>0</v>
      </c>
      <c r="M164" s="17">
        <f t="shared" si="38"/>
        <v>0</v>
      </c>
      <c r="N164" s="17">
        <f t="shared" si="39"/>
        <v>0</v>
      </c>
      <c r="O164" s="17">
        <f t="shared" si="40"/>
        <v>0</v>
      </c>
      <c r="P164" s="17">
        <f t="shared" si="41"/>
        <v>0</v>
      </c>
      <c r="Q164" s="18">
        <v>7.4039319056420144E-3</v>
      </c>
      <c r="R164" s="32">
        <f t="shared" si="36"/>
        <v>88.09</v>
      </c>
    </row>
    <row r="165" spans="1:18" ht="36" customHeight="1" x14ac:dyDescent="0.2">
      <c r="A165" s="14" t="s">
        <v>464</v>
      </c>
      <c r="B165" s="15" t="s">
        <v>465</v>
      </c>
      <c r="C165" s="14" t="s">
        <v>55</v>
      </c>
      <c r="D165" s="14" t="s">
        <v>466</v>
      </c>
      <c r="E165" s="15" t="s">
        <v>182</v>
      </c>
      <c r="F165" s="16">
        <v>1</v>
      </c>
      <c r="G165" s="17">
        <f t="shared" si="34"/>
        <v>1</v>
      </c>
      <c r="H165" s="17">
        <v>563.6</v>
      </c>
      <c r="I165" s="17">
        <v>563.6</v>
      </c>
      <c r="J165" s="17">
        <f t="shared" si="37"/>
        <v>563.6</v>
      </c>
      <c r="K165" s="17">
        <f>'[1]BM 03'!K165</f>
        <v>0</v>
      </c>
      <c r="L165" s="17">
        <f>'[1]Memória 04'!E152</f>
        <v>0</v>
      </c>
      <c r="M165" s="17">
        <f t="shared" si="38"/>
        <v>0</v>
      </c>
      <c r="N165" s="17">
        <f t="shared" si="39"/>
        <v>0</v>
      </c>
      <c r="O165" s="17">
        <f t="shared" si="40"/>
        <v>0</v>
      </c>
      <c r="P165" s="17">
        <f t="shared" si="41"/>
        <v>0</v>
      </c>
      <c r="Q165" s="18">
        <v>6.6662556045603673E-4</v>
      </c>
      <c r="R165" s="32">
        <f t="shared" si="36"/>
        <v>1</v>
      </c>
    </row>
    <row r="166" spans="1:18" ht="36" customHeight="1" x14ac:dyDescent="0.2">
      <c r="A166" s="14" t="s">
        <v>467</v>
      </c>
      <c r="B166" s="15" t="s">
        <v>468</v>
      </c>
      <c r="C166" s="14" t="s">
        <v>55</v>
      </c>
      <c r="D166" s="14" t="s">
        <v>469</v>
      </c>
      <c r="E166" s="15" t="s">
        <v>182</v>
      </c>
      <c r="F166" s="16">
        <v>11</v>
      </c>
      <c r="G166" s="17">
        <f t="shared" si="34"/>
        <v>11</v>
      </c>
      <c r="H166" s="17">
        <v>33.67</v>
      </c>
      <c r="I166" s="17">
        <v>370.37</v>
      </c>
      <c r="J166" s="17">
        <f t="shared" si="37"/>
        <v>370.37</v>
      </c>
      <c r="K166" s="17">
        <f>'[1]BM 03'!K166</f>
        <v>0</v>
      </c>
      <c r="L166" s="17">
        <f>'[1]Memória 04'!E153</f>
        <v>0</v>
      </c>
      <c r="M166" s="17">
        <f t="shared" si="38"/>
        <v>0</v>
      </c>
      <c r="N166" s="17">
        <f t="shared" si="39"/>
        <v>0</v>
      </c>
      <c r="O166" s="17">
        <f t="shared" si="40"/>
        <v>0</v>
      </c>
      <c r="P166" s="17">
        <f t="shared" si="41"/>
        <v>0</v>
      </c>
      <c r="Q166" s="18">
        <v>4.3807329458144483E-4</v>
      </c>
      <c r="R166" s="32">
        <f t="shared" si="36"/>
        <v>11</v>
      </c>
    </row>
    <row r="167" spans="1:18" ht="24" customHeight="1" x14ac:dyDescent="0.2">
      <c r="A167" s="14" t="s">
        <v>470</v>
      </c>
      <c r="B167" s="15" t="s">
        <v>471</v>
      </c>
      <c r="C167" s="14" t="s">
        <v>55</v>
      </c>
      <c r="D167" s="14" t="s">
        <v>472</v>
      </c>
      <c r="E167" s="15" t="s">
        <v>182</v>
      </c>
      <c r="F167" s="16">
        <v>7</v>
      </c>
      <c r="G167" s="17">
        <f t="shared" si="34"/>
        <v>7</v>
      </c>
      <c r="H167" s="17">
        <v>322.47000000000003</v>
      </c>
      <c r="I167" s="17">
        <v>2257.29</v>
      </c>
      <c r="J167" s="17">
        <f t="shared" si="37"/>
        <v>2257.29</v>
      </c>
      <c r="K167" s="17">
        <f>'[1]BM 03'!K167</f>
        <v>0</v>
      </c>
      <c r="L167" s="17">
        <f>'[1]Memória 04'!E154</f>
        <v>0</v>
      </c>
      <c r="M167" s="17">
        <f t="shared" si="38"/>
        <v>0</v>
      </c>
      <c r="N167" s="17">
        <f t="shared" si="39"/>
        <v>0</v>
      </c>
      <c r="O167" s="17">
        <f t="shared" si="40"/>
        <v>0</v>
      </c>
      <c r="P167" s="17">
        <f t="shared" si="41"/>
        <v>0</v>
      </c>
      <c r="Q167" s="18">
        <v>2.6699205311600553E-3</v>
      </c>
      <c r="R167" s="32">
        <f t="shared" si="36"/>
        <v>7</v>
      </c>
    </row>
    <row r="168" spans="1:18" ht="24" customHeight="1" x14ac:dyDescent="0.2">
      <c r="A168" s="9" t="s">
        <v>473</v>
      </c>
      <c r="B168" s="10"/>
      <c r="C168" s="9"/>
      <c r="D168" s="9" t="s">
        <v>474</v>
      </c>
      <c r="E168" s="9"/>
      <c r="F168" s="11"/>
      <c r="G168" s="17">
        <f t="shared" si="34"/>
        <v>0</v>
      </c>
      <c r="H168" s="9"/>
      <c r="I168" s="12">
        <v>16742.060000000001</v>
      </c>
      <c r="J168" s="20">
        <f>J169+J176+J183</f>
        <v>16742.060000000001</v>
      </c>
      <c r="K168" s="17">
        <f>'[1]BM 03'!K168</f>
        <v>0</v>
      </c>
      <c r="L168" s="17">
        <f>'[1]Memória 04'!E155</f>
        <v>0</v>
      </c>
      <c r="M168" s="17"/>
      <c r="N168" s="20">
        <f>N169+N176+N183</f>
        <v>0</v>
      </c>
      <c r="O168" s="20">
        <f t="shared" ref="O168:P168" si="43">O169+O176+O183</f>
        <v>0</v>
      </c>
      <c r="P168" s="20">
        <f t="shared" si="43"/>
        <v>0</v>
      </c>
      <c r="Q168" s="13">
        <v>1.980249313464974E-2</v>
      </c>
      <c r="R168" s="32">
        <f t="shared" si="36"/>
        <v>0</v>
      </c>
    </row>
    <row r="169" spans="1:18" ht="24" customHeight="1" x14ac:dyDescent="0.2">
      <c r="A169" s="9" t="s">
        <v>475</v>
      </c>
      <c r="B169" s="10"/>
      <c r="C169" s="9"/>
      <c r="D169" s="9" t="s">
        <v>476</v>
      </c>
      <c r="E169" s="9"/>
      <c r="F169" s="11"/>
      <c r="G169" s="17">
        <f t="shared" si="34"/>
        <v>0</v>
      </c>
      <c r="H169" s="9"/>
      <c r="I169" s="12">
        <v>5831.12</v>
      </c>
      <c r="J169" s="20">
        <f>SUM(J170:J175)</f>
        <v>5831.1200000000008</v>
      </c>
      <c r="K169" s="17">
        <f>'[1]BM 03'!K169</f>
        <v>0</v>
      </c>
      <c r="L169" s="17">
        <f>'[1]Memória 04'!E156</f>
        <v>0</v>
      </c>
      <c r="M169" s="17"/>
      <c r="N169" s="20">
        <f>SUM(N170:N175)</f>
        <v>0</v>
      </c>
      <c r="O169" s="20">
        <f t="shared" ref="O169:P169" si="44">SUM(O170:O175)</f>
        <v>0</v>
      </c>
      <c r="P169" s="20">
        <f t="shared" si="44"/>
        <v>0</v>
      </c>
      <c r="Q169" s="13">
        <v>6.8970433606926982E-3</v>
      </c>
      <c r="R169" s="32">
        <f t="shared" si="36"/>
        <v>0</v>
      </c>
    </row>
    <row r="170" spans="1:18" ht="36" customHeight="1" x14ac:dyDescent="0.2">
      <c r="A170" s="14" t="s">
        <v>477</v>
      </c>
      <c r="B170" s="15" t="s">
        <v>478</v>
      </c>
      <c r="C170" s="14" t="s">
        <v>55</v>
      </c>
      <c r="D170" s="14" t="s">
        <v>479</v>
      </c>
      <c r="E170" s="15" t="s">
        <v>182</v>
      </c>
      <c r="F170" s="16">
        <v>2</v>
      </c>
      <c r="G170" s="17">
        <f t="shared" si="34"/>
        <v>2</v>
      </c>
      <c r="H170" s="17">
        <v>750.89</v>
      </c>
      <c r="I170" s="17">
        <v>1501.78</v>
      </c>
      <c r="J170" s="17">
        <f t="shared" si="37"/>
        <v>1501.78</v>
      </c>
      <c r="K170" s="17">
        <f>'[1]BM 03'!K170</f>
        <v>0</v>
      </c>
      <c r="L170" s="17">
        <f>'[1]Memória 04'!E157</f>
        <v>0</v>
      </c>
      <c r="M170" s="17">
        <f t="shared" si="38"/>
        <v>0</v>
      </c>
      <c r="N170" s="17">
        <f t="shared" si="39"/>
        <v>0</v>
      </c>
      <c r="O170" s="17">
        <f t="shared" si="40"/>
        <v>0</v>
      </c>
      <c r="P170" s="17">
        <f t="shared" si="41"/>
        <v>0</v>
      </c>
      <c r="Q170" s="18">
        <v>1.7763039996126096E-3</v>
      </c>
      <c r="R170" s="32">
        <f t="shared" si="36"/>
        <v>2</v>
      </c>
    </row>
    <row r="171" spans="1:18" ht="36" customHeight="1" x14ac:dyDescent="0.2">
      <c r="A171" s="14" t="s">
        <v>480</v>
      </c>
      <c r="B171" s="15" t="s">
        <v>481</v>
      </c>
      <c r="C171" s="14" t="s">
        <v>55</v>
      </c>
      <c r="D171" s="14" t="s">
        <v>482</v>
      </c>
      <c r="E171" s="15" t="s">
        <v>182</v>
      </c>
      <c r="F171" s="16">
        <v>2</v>
      </c>
      <c r="G171" s="17">
        <f t="shared" si="34"/>
        <v>2</v>
      </c>
      <c r="H171" s="17">
        <v>234.27</v>
      </c>
      <c r="I171" s="17">
        <v>468.54</v>
      </c>
      <c r="J171" s="17">
        <f t="shared" si="37"/>
        <v>468.54</v>
      </c>
      <c r="K171" s="17">
        <f>'[1]BM 03'!K171</f>
        <v>0</v>
      </c>
      <c r="L171" s="17">
        <f>'[1]Memória 04'!E158</f>
        <v>0</v>
      </c>
      <c r="M171" s="17">
        <f t="shared" si="38"/>
        <v>0</v>
      </c>
      <c r="N171" s="17">
        <f t="shared" si="39"/>
        <v>0</v>
      </c>
      <c r="O171" s="17">
        <f t="shared" si="40"/>
        <v>0</v>
      </c>
      <c r="P171" s="17">
        <f t="shared" si="41"/>
        <v>0</v>
      </c>
      <c r="Q171" s="18">
        <v>5.5418868008529358E-4</v>
      </c>
      <c r="R171" s="32">
        <f t="shared" si="36"/>
        <v>2</v>
      </c>
    </row>
    <row r="172" spans="1:18" ht="60" customHeight="1" x14ac:dyDescent="0.2">
      <c r="A172" s="14" t="s">
        <v>483</v>
      </c>
      <c r="B172" s="15" t="s">
        <v>484</v>
      </c>
      <c r="C172" s="14" t="s">
        <v>55</v>
      </c>
      <c r="D172" s="14" t="s">
        <v>485</v>
      </c>
      <c r="E172" s="15" t="s">
        <v>182</v>
      </c>
      <c r="F172" s="16">
        <v>2</v>
      </c>
      <c r="G172" s="17">
        <f t="shared" si="34"/>
        <v>2</v>
      </c>
      <c r="H172" s="17">
        <v>786.39</v>
      </c>
      <c r="I172" s="17">
        <v>1572.78</v>
      </c>
      <c r="J172" s="17">
        <f t="shared" si="37"/>
        <v>1572.78</v>
      </c>
      <c r="K172" s="17">
        <f>'[1]BM 03'!K172</f>
        <v>0</v>
      </c>
      <c r="L172" s="17">
        <f>'[1]Memória 04'!E159</f>
        <v>0</v>
      </c>
      <c r="M172" s="17">
        <f t="shared" si="38"/>
        <v>0</v>
      </c>
      <c r="N172" s="17">
        <f t="shared" si="39"/>
        <v>0</v>
      </c>
      <c r="O172" s="17">
        <f t="shared" si="40"/>
        <v>0</v>
      </c>
      <c r="P172" s="17">
        <f t="shared" si="41"/>
        <v>0</v>
      </c>
      <c r="Q172" s="18">
        <v>1.8602827341626072E-3</v>
      </c>
      <c r="R172" s="32">
        <f t="shared" si="36"/>
        <v>2</v>
      </c>
    </row>
    <row r="173" spans="1:18" ht="36" customHeight="1" x14ac:dyDescent="0.2">
      <c r="A173" s="14" t="s">
        <v>486</v>
      </c>
      <c r="B173" s="15" t="s">
        <v>487</v>
      </c>
      <c r="C173" s="14" t="s">
        <v>55</v>
      </c>
      <c r="D173" s="14" t="s">
        <v>488</v>
      </c>
      <c r="E173" s="15" t="s">
        <v>182</v>
      </c>
      <c r="F173" s="16">
        <v>2</v>
      </c>
      <c r="G173" s="17">
        <f t="shared" si="34"/>
        <v>2</v>
      </c>
      <c r="H173" s="17">
        <v>74.459999999999994</v>
      </c>
      <c r="I173" s="17">
        <v>148.91999999999999</v>
      </c>
      <c r="J173" s="17">
        <f t="shared" si="37"/>
        <v>148.91999999999999</v>
      </c>
      <c r="K173" s="17">
        <f>'[1]BM 03'!K173</f>
        <v>0</v>
      </c>
      <c r="L173" s="17">
        <f>'[1]Memória 04'!E160</f>
        <v>0</v>
      </c>
      <c r="M173" s="17">
        <f t="shared" si="38"/>
        <v>0</v>
      </c>
      <c r="N173" s="17">
        <f t="shared" si="39"/>
        <v>0</v>
      </c>
      <c r="O173" s="17">
        <f t="shared" si="40"/>
        <v>0</v>
      </c>
      <c r="P173" s="17">
        <f t="shared" si="41"/>
        <v>0</v>
      </c>
      <c r="Q173" s="18">
        <v>1.761424387209244E-4</v>
      </c>
      <c r="R173" s="32">
        <f t="shared" si="36"/>
        <v>2</v>
      </c>
    </row>
    <row r="174" spans="1:18" ht="24" customHeight="1" x14ac:dyDescent="0.2">
      <c r="A174" s="14" t="s">
        <v>489</v>
      </c>
      <c r="B174" s="15" t="s">
        <v>490</v>
      </c>
      <c r="C174" s="14" t="s">
        <v>55</v>
      </c>
      <c r="D174" s="14" t="s">
        <v>491</v>
      </c>
      <c r="E174" s="15" t="s">
        <v>182</v>
      </c>
      <c r="F174" s="16">
        <v>2</v>
      </c>
      <c r="G174" s="17">
        <f t="shared" si="34"/>
        <v>2</v>
      </c>
      <c r="H174" s="17">
        <v>29.9</v>
      </c>
      <c r="I174" s="17">
        <v>59.8</v>
      </c>
      <c r="J174" s="17">
        <f t="shared" si="37"/>
        <v>59.8</v>
      </c>
      <c r="K174" s="17">
        <f>'[1]BM 03'!K174</f>
        <v>0</v>
      </c>
      <c r="L174" s="17">
        <f>'[1]Memória 04'!E161</f>
        <v>0</v>
      </c>
      <c r="M174" s="17">
        <f t="shared" si="38"/>
        <v>0</v>
      </c>
      <c r="N174" s="17">
        <f t="shared" si="39"/>
        <v>0</v>
      </c>
      <c r="O174" s="17">
        <f t="shared" si="40"/>
        <v>0</v>
      </c>
      <c r="P174" s="17">
        <f t="shared" si="41"/>
        <v>0</v>
      </c>
      <c r="Q174" s="18">
        <v>7.0731384874504958E-5</v>
      </c>
      <c r="R174" s="32">
        <f t="shared" si="36"/>
        <v>2</v>
      </c>
    </row>
    <row r="175" spans="1:18" ht="36" customHeight="1" x14ac:dyDescent="0.2">
      <c r="A175" s="14" t="s">
        <v>492</v>
      </c>
      <c r="B175" s="15" t="s">
        <v>493</v>
      </c>
      <c r="C175" s="14" t="s">
        <v>55</v>
      </c>
      <c r="D175" s="14" t="s">
        <v>494</v>
      </c>
      <c r="E175" s="15" t="s">
        <v>182</v>
      </c>
      <c r="F175" s="16">
        <v>6</v>
      </c>
      <c r="G175" s="17">
        <f t="shared" si="34"/>
        <v>6</v>
      </c>
      <c r="H175" s="17">
        <v>346.55</v>
      </c>
      <c r="I175" s="17">
        <v>2079.3000000000002</v>
      </c>
      <c r="J175" s="17">
        <f t="shared" si="37"/>
        <v>2079.3000000000002</v>
      </c>
      <c r="K175" s="17">
        <f>'[1]BM 03'!K175</f>
        <v>0</v>
      </c>
      <c r="L175" s="17">
        <f>'[1]Memória 04'!E162</f>
        <v>0</v>
      </c>
      <c r="M175" s="17">
        <f t="shared" si="38"/>
        <v>0</v>
      </c>
      <c r="N175" s="17">
        <f t="shared" si="39"/>
        <v>0</v>
      </c>
      <c r="O175" s="17">
        <f t="shared" si="40"/>
        <v>0</v>
      </c>
      <c r="P175" s="17">
        <f t="shared" si="41"/>
        <v>0</v>
      </c>
      <c r="Q175" s="18">
        <v>2.4593941232367586E-3</v>
      </c>
      <c r="R175" s="32">
        <f t="shared" si="36"/>
        <v>6</v>
      </c>
    </row>
    <row r="176" spans="1:18" ht="24" customHeight="1" x14ac:dyDescent="0.2">
      <c r="A176" s="9" t="s">
        <v>495</v>
      </c>
      <c r="B176" s="10"/>
      <c r="C176" s="9"/>
      <c r="D176" s="9" t="s">
        <v>496</v>
      </c>
      <c r="E176" s="9"/>
      <c r="F176" s="11"/>
      <c r="G176" s="17">
        <f t="shared" si="34"/>
        <v>0</v>
      </c>
      <c r="H176" s="9"/>
      <c r="I176" s="12">
        <v>2445.0300000000002</v>
      </c>
      <c r="J176" s="20">
        <f>SUM(J177:J182)</f>
        <v>2445.0300000000002</v>
      </c>
      <c r="K176" s="17">
        <f>'[1]BM 03'!K176</f>
        <v>0</v>
      </c>
      <c r="L176" s="17">
        <f>'[1]Memória 04'!E163</f>
        <v>0</v>
      </c>
      <c r="M176" s="17"/>
      <c r="N176" s="20">
        <f>SUM(N177:N182)</f>
        <v>0</v>
      </c>
      <c r="O176" s="20">
        <f t="shared" ref="O176:P176" si="45">SUM(O177:O182)</f>
        <v>0</v>
      </c>
      <c r="P176" s="20">
        <f t="shared" si="45"/>
        <v>0</v>
      </c>
      <c r="Q176" s="13">
        <v>2.8919792300954993E-3</v>
      </c>
      <c r="R176" s="32">
        <f t="shared" si="36"/>
        <v>0</v>
      </c>
    </row>
    <row r="177" spans="1:18" ht="24" customHeight="1" x14ac:dyDescent="0.2">
      <c r="A177" s="14" t="s">
        <v>497</v>
      </c>
      <c r="B177" s="15" t="s">
        <v>498</v>
      </c>
      <c r="C177" s="14" t="s">
        <v>55</v>
      </c>
      <c r="D177" s="14" t="s">
        <v>499</v>
      </c>
      <c r="E177" s="15" t="s">
        <v>182</v>
      </c>
      <c r="F177" s="16">
        <v>2</v>
      </c>
      <c r="G177" s="17">
        <f t="shared" si="34"/>
        <v>2</v>
      </c>
      <c r="H177" s="17">
        <v>542.37</v>
      </c>
      <c r="I177" s="17">
        <v>1084.74</v>
      </c>
      <c r="J177" s="17">
        <f t="shared" si="37"/>
        <v>1084.74</v>
      </c>
      <c r="K177" s="17">
        <f>'[1]BM 03'!K177</f>
        <v>0</v>
      </c>
      <c r="L177" s="17">
        <f>'[1]Memória 04'!E164</f>
        <v>0</v>
      </c>
      <c r="M177" s="17">
        <f t="shared" si="38"/>
        <v>0</v>
      </c>
      <c r="N177" s="17">
        <f t="shared" si="39"/>
        <v>0</v>
      </c>
      <c r="O177" s="17">
        <f t="shared" si="40"/>
        <v>0</v>
      </c>
      <c r="P177" s="17">
        <f t="shared" si="41"/>
        <v>0</v>
      </c>
      <c r="Q177" s="18">
        <v>1.2830294720530186E-3</v>
      </c>
      <c r="R177" s="32">
        <f t="shared" si="36"/>
        <v>2</v>
      </c>
    </row>
    <row r="178" spans="1:18" ht="36" customHeight="1" x14ac:dyDescent="0.2">
      <c r="A178" s="14" t="s">
        <v>500</v>
      </c>
      <c r="B178" s="15" t="s">
        <v>481</v>
      </c>
      <c r="C178" s="14" t="s">
        <v>55</v>
      </c>
      <c r="D178" s="14" t="s">
        <v>482</v>
      </c>
      <c r="E178" s="15" t="s">
        <v>182</v>
      </c>
      <c r="F178" s="16">
        <v>2</v>
      </c>
      <c r="G178" s="17">
        <f t="shared" si="34"/>
        <v>2</v>
      </c>
      <c r="H178" s="17">
        <v>234.27</v>
      </c>
      <c r="I178" s="17">
        <v>468.54</v>
      </c>
      <c r="J178" s="17">
        <f t="shared" si="37"/>
        <v>468.54</v>
      </c>
      <c r="K178" s="17">
        <f>'[1]BM 03'!K178</f>
        <v>0</v>
      </c>
      <c r="L178" s="17">
        <f>'[1]Memória 04'!E165</f>
        <v>0</v>
      </c>
      <c r="M178" s="17">
        <f t="shared" si="38"/>
        <v>0</v>
      </c>
      <c r="N178" s="17">
        <f t="shared" si="39"/>
        <v>0</v>
      </c>
      <c r="O178" s="17">
        <f t="shared" si="40"/>
        <v>0</v>
      </c>
      <c r="P178" s="17">
        <f t="shared" si="41"/>
        <v>0</v>
      </c>
      <c r="Q178" s="18">
        <v>5.5418868008529358E-4</v>
      </c>
      <c r="R178" s="32">
        <f t="shared" si="36"/>
        <v>2</v>
      </c>
    </row>
    <row r="179" spans="1:18" ht="36" customHeight="1" x14ac:dyDescent="0.2">
      <c r="A179" s="14" t="s">
        <v>501</v>
      </c>
      <c r="B179" s="15" t="s">
        <v>502</v>
      </c>
      <c r="C179" s="14" t="s">
        <v>55</v>
      </c>
      <c r="D179" s="14" t="s">
        <v>503</v>
      </c>
      <c r="E179" s="15" t="s">
        <v>182</v>
      </c>
      <c r="F179" s="16">
        <v>3</v>
      </c>
      <c r="G179" s="17">
        <f t="shared" si="34"/>
        <v>3</v>
      </c>
      <c r="H179" s="17">
        <v>141.51</v>
      </c>
      <c r="I179" s="17">
        <v>424.53</v>
      </c>
      <c r="J179" s="17">
        <f t="shared" si="37"/>
        <v>424.53</v>
      </c>
      <c r="K179" s="17">
        <f>'[1]BM 03'!K179</f>
        <v>0</v>
      </c>
      <c r="L179" s="17">
        <f>'[1]Memória 04'!E166</f>
        <v>0</v>
      </c>
      <c r="M179" s="17">
        <f t="shared" si="38"/>
        <v>0</v>
      </c>
      <c r="N179" s="17">
        <f t="shared" si="39"/>
        <v>0</v>
      </c>
      <c r="O179" s="17">
        <f t="shared" si="40"/>
        <v>0</v>
      </c>
      <c r="P179" s="17">
        <f t="shared" si="41"/>
        <v>0</v>
      </c>
      <c r="Q179" s="18">
        <v>5.0213369265507673E-4</v>
      </c>
      <c r="R179" s="32">
        <f t="shared" si="36"/>
        <v>3</v>
      </c>
    </row>
    <row r="180" spans="1:18" ht="36" customHeight="1" x14ac:dyDescent="0.2">
      <c r="A180" s="14" t="s">
        <v>504</v>
      </c>
      <c r="B180" s="15" t="s">
        <v>487</v>
      </c>
      <c r="C180" s="14" t="s">
        <v>55</v>
      </c>
      <c r="D180" s="14" t="s">
        <v>488</v>
      </c>
      <c r="E180" s="15" t="s">
        <v>182</v>
      </c>
      <c r="F180" s="16">
        <v>3</v>
      </c>
      <c r="G180" s="17">
        <f t="shared" si="34"/>
        <v>3</v>
      </c>
      <c r="H180" s="17">
        <v>74.459999999999994</v>
      </c>
      <c r="I180" s="17">
        <v>223.38</v>
      </c>
      <c r="J180" s="17">
        <f t="shared" si="37"/>
        <v>223.38</v>
      </c>
      <c r="K180" s="17">
        <f>'[1]BM 03'!K180</f>
        <v>0</v>
      </c>
      <c r="L180" s="17">
        <f>'[1]Memória 04'!E167</f>
        <v>0</v>
      </c>
      <c r="M180" s="17">
        <f t="shared" si="38"/>
        <v>0</v>
      </c>
      <c r="N180" s="17">
        <f t="shared" si="39"/>
        <v>0</v>
      </c>
      <c r="O180" s="17">
        <f t="shared" si="40"/>
        <v>0</v>
      </c>
      <c r="P180" s="17">
        <f t="shared" si="41"/>
        <v>0</v>
      </c>
      <c r="Q180" s="18">
        <v>2.642136580813866E-4</v>
      </c>
      <c r="R180" s="32">
        <f t="shared" si="36"/>
        <v>3</v>
      </c>
    </row>
    <row r="181" spans="1:18" ht="24" customHeight="1" x14ac:dyDescent="0.2">
      <c r="A181" s="14" t="s">
        <v>505</v>
      </c>
      <c r="B181" s="15" t="s">
        <v>490</v>
      </c>
      <c r="C181" s="14" t="s">
        <v>55</v>
      </c>
      <c r="D181" s="14" t="s">
        <v>491</v>
      </c>
      <c r="E181" s="15" t="s">
        <v>182</v>
      </c>
      <c r="F181" s="16">
        <v>1</v>
      </c>
      <c r="G181" s="17">
        <f t="shared" si="34"/>
        <v>1</v>
      </c>
      <c r="H181" s="17">
        <v>29.9</v>
      </c>
      <c r="I181" s="17">
        <v>29.9</v>
      </c>
      <c r="J181" s="17">
        <f t="shared" si="37"/>
        <v>29.9</v>
      </c>
      <c r="K181" s="17">
        <f>'[1]BM 03'!K181</f>
        <v>0</v>
      </c>
      <c r="L181" s="17">
        <f>'[1]Memória 04'!E168</f>
        <v>0</v>
      </c>
      <c r="M181" s="17">
        <f t="shared" si="38"/>
        <v>0</v>
      </c>
      <c r="N181" s="17">
        <f t="shared" si="39"/>
        <v>0</v>
      </c>
      <c r="O181" s="17">
        <f t="shared" si="40"/>
        <v>0</v>
      </c>
      <c r="P181" s="17">
        <f t="shared" si="41"/>
        <v>0</v>
      </c>
      <c r="Q181" s="18">
        <v>3.5365692437252479E-5</v>
      </c>
      <c r="R181" s="32">
        <f t="shared" si="36"/>
        <v>1</v>
      </c>
    </row>
    <row r="182" spans="1:18" ht="24" customHeight="1" x14ac:dyDescent="0.2">
      <c r="A182" s="14" t="s">
        <v>506</v>
      </c>
      <c r="B182" s="15" t="s">
        <v>507</v>
      </c>
      <c r="C182" s="14" t="s">
        <v>55</v>
      </c>
      <c r="D182" s="14" t="s">
        <v>508</v>
      </c>
      <c r="E182" s="15" t="s">
        <v>182</v>
      </c>
      <c r="F182" s="16">
        <v>2</v>
      </c>
      <c r="G182" s="17">
        <f t="shared" si="34"/>
        <v>2</v>
      </c>
      <c r="H182" s="17">
        <v>106.97</v>
      </c>
      <c r="I182" s="17">
        <v>213.94</v>
      </c>
      <c r="J182" s="17">
        <f t="shared" si="37"/>
        <v>213.94</v>
      </c>
      <c r="K182" s="17">
        <f>'[1]BM 03'!K182</f>
        <v>0</v>
      </c>
      <c r="L182" s="17">
        <f>'[1]Memória 04'!E169</f>
        <v>0</v>
      </c>
      <c r="M182" s="17">
        <f t="shared" si="38"/>
        <v>0</v>
      </c>
      <c r="N182" s="17">
        <f t="shared" si="39"/>
        <v>0</v>
      </c>
      <c r="O182" s="17">
        <f t="shared" si="40"/>
        <v>0</v>
      </c>
      <c r="P182" s="17">
        <f t="shared" si="41"/>
        <v>0</v>
      </c>
      <c r="Q182" s="18">
        <v>2.5304803478347143E-4</v>
      </c>
      <c r="R182" s="32">
        <f t="shared" si="36"/>
        <v>2</v>
      </c>
    </row>
    <row r="183" spans="1:18" ht="24" customHeight="1" x14ac:dyDescent="0.2">
      <c r="A183" s="9" t="s">
        <v>509</v>
      </c>
      <c r="B183" s="10"/>
      <c r="C183" s="9"/>
      <c r="D183" s="9" t="s">
        <v>510</v>
      </c>
      <c r="E183" s="9"/>
      <c r="F183" s="11"/>
      <c r="G183" s="17">
        <f t="shared" si="34"/>
        <v>0</v>
      </c>
      <c r="H183" s="9"/>
      <c r="I183" s="12">
        <v>8465.91</v>
      </c>
      <c r="J183" s="20">
        <f>SUM(J184:J193)</f>
        <v>8465.91</v>
      </c>
      <c r="K183" s="17">
        <f>'[1]BM 03'!K183</f>
        <v>0</v>
      </c>
      <c r="L183" s="17">
        <f>'[1]Memória 04'!E170</f>
        <v>0</v>
      </c>
      <c r="M183" s="17"/>
      <c r="N183" s="17">
        <f>SUM(N184:N193)</f>
        <v>0</v>
      </c>
      <c r="O183" s="17">
        <f t="shared" ref="O183:P183" si="46">SUM(O184:O193)</f>
        <v>0</v>
      </c>
      <c r="P183" s="17">
        <f t="shared" si="46"/>
        <v>0</v>
      </c>
      <c r="Q183" s="13">
        <v>1.0013470543861543E-2</v>
      </c>
      <c r="R183" s="32">
        <f t="shared" si="36"/>
        <v>0</v>
      </c>
    </row>
    <row r="184" spans="1:18" ht="48" customHeight="1" x14ac:dyDescent="0.2">
      <c r="A184" s="14" t="s">
        <v>511</v>
      </c>
      <c r="B184" s="15" t="s">
        <v>512</v>
      </c>
      <c r="C184" s="14" t="s">
        <v>55</v>
      </c>
      <c r="D184" s="14" t="s">
        <v>513</v>
      </c>
      <c r="E184" s="15" t="s">
        <v>182</v>
      </c>
      <c r="F184" s="16">
        <v>3</v>
      </c>
      <c r="G184" s="17">
        <f t="shared" si="34"/>
        <v>3</v>
      </c>
      <c r="H184" s="17">
        <v>303.42</v>
      </c>
      <c r="I184" s="17">
        <v>910.26</v>
      </c>
      <c r="J184" s="17">
        <f t="shared" si="37"/>
        <v>910.26</v>
      </c>
      <c r="K184" s="17">
        <f>'[1]BM 03'!K184</f>
        <v>0</v>
      </c>
      <c r="L184" s="17">
        <f>'[1]Memória 04'!E171</f>
        <v>0</v>
      </c>
      <c r="M184" s="17">
        <f t="shared" si="38"/>
        <v>0</v>
      </c>
      <c r="N184" s="17">
        <f t="shared" si="39"/>
        <v>0</v>
      </c>
      <c r="O184" s="17">
        <f t="shared" si="40"/>
        <v>0</v>
      </c>
      <c r="P184" s="17">
        <f t="shared" si="41"/>
        <v>0</v>
      </c>
      <c r="Q184" s="18">
        <v>1.076654688894095E-3</v>
      </c>
      <c r="R184" s="32">
        <f t="shared" si="36"/>
        <v>3</v>
      </c>
    </row>
    <row r="185" spans="1:18" ht="36" customHeight="1" x14ac:dyDescent="0.2">
      <c r="A185" s="14" t="s">
        <v>514</v>
      </c>
      <c r="B185" s="15" t="s">
        <v>481</v>
      </c>
      <c r="C185" s="14" t="s">
        <v>55</v>
      </c>
      <c r="D185" s="14" t="s">
        <v>482</v>
      </c>
      <c r="E185" s="15" t="s">
        <v>182</v>
      </c>
      <c r="F185" s="16">
        <v>3</v>
      </c>
      <c r="G185" s="17">
        <f t="shared" si="34"/>
        <v>3</v>
      </c>
      <c r="H185" s="17">
        <v>234.27</v>
      </c>
      <c r="I185" s="17">
        <v>702.81</v>
      </c>
      <c r="J185" s="17">
        <f t="shared" si="37"/>
        <v>702.81</v>
      </c>
      <c r="K185" s="17">
        <f>'[1]BM 03'!K185</f>
        <v>0</v>
      </c>
      <c r="L185" s="17">
        <f>'[1]Memória 04'!E172</f>
        <v>0</v>
      </c>
      <c r="M185" s="17">
        <f t="shared" si="38"/>
        <v>0</v>
      </c>
      <c r="N185" s="17">
        <f t="shared" si="39"/>
        <v>0</v>
      </c>
      <c r="O185" s="17">
        <f t="shared" si="40"/>
        <v>0</v>
      </c>
      <c r="P185" s="17">
        <f t="shared" si="41"/>
        <v>0</v>
      </c>
      <c r="Q185" s="18">
        <v>8.3128302012794027E-4</v>
      </c>
      <c r="R185" s="32">
        <f t="shared" si="36"/>
        <v>3</v>
      </c>
    </row>
    <row r="186" spans="1:18" ht="60" customHeight="1" x14ac:dyDescent="0.2">
      <c r="A186" s="14" t="s">
        <v>515</v>
      </c>
      <c r="B186" s="15" t="s">
        <v>484</v>
      </c>
      <c r="C186" s="14" t="s">
        <v>55</v>
      </c>
      <c r="D186" s="14" t="s">
        <v>485</v>
      </c>
      <c r="E186" s="15" t="s">
        <v>182</v>
      </c>
      <c r="F186" s="16">
        <v>2</v>
      </c>
      <c r="G186" s="17">
        <f t="shared" si="34"/>
        <v>2</v>
      </c>
      <c r="H186" s="17">
        <v>786.39</v>
      </c>
      <c r="I186" s="17">
        <v>1572.78</v>
      </c>
      <c r="J186" s="17">
        <f t="shared" si="37"/>
        <v>1572.78</v>
      </c>
      <c r="K186" s="17">
        <f>'[1]BM 03'!K186</f>
        <v>0</v>
      </c>
      <c r="L186" s="17">
        <f>'[1]Memória 04'!E173</f>
        <v>0</v>
      </c>
      <c r="M186" s="17">
        <f t="shared" si="38"/>
        <v>0</v>
      </c>
      <c r="N186" s="17">
        <f t="shared" si="39"/>
        <v>0</v>
      </c>
      <c r="O186" s="17">
        <f t="shared" si="40"/>
        <v>0</v>
      </c>
      <c r="P186" s="17">
        <f t="shared" si="41"/>
        <v>0</v>
      </c>
      <c r="Q186" s="18">
        <v>1.8602827341626072E-3</v>
      </c>
      <c r="R186" s="32">
        <f t="shared" si="36"/>
        <v>2</v>
      </c>
    </row>
    <row r="187" spans="1:18" ht="36" customHeight="1" x14ac:dyDescent="0.2">
      <c r="A187" s="14" t="s">
        <v>516</v>
      </c>
      <c r="B187" s="15" t="s">
        <v>487</v>
      </c>
      <c r="C187" s="14" t="s">
        <v>55</v>
      </c>
      <c r="D187" s="14" t="s">
        <v>488</v>
      </c>
      <c r="E187" s="15" t="s">
        <v>182</v>
      </c>
      <c r="F187" s="16">
        <v>2</v>
      </c>
      <c r="G187" s="17">
        <f t="shared" si="34"/>
        <v>2</v>
      </c>
      <c r="H187" s="17">
        <v>74.459999999999994</v>
      </c>
      <c r="I187" s="17">
        <v>148.91999999999999</v>
      </c>
      <c r="J187" s="17">
        <f t="shared" si="37"/>
        <v>148.91999999999999</v>
      </c>
      <c r="K187" s="17">
        <f>'[1]BM 03'!K187</f>
        <v>0</v>
      </c>
      <c r="L187" s="17">
        <f>'[1]Memória 04'!E174</f>
        <v>0</v>
      </c>
      <c r="M187" s="17">
        <f t="shared" si="38"/>
        <v>0</v>
      </c>
      <c r="N187" s="17">
        <f t="shared" si="39"/>
        <v>0</v>
      </c>
      <c r="O187" s="17">
        <f t="shared" si="40"/>
        <v>0</v>
      </c>
      <c r="P187" s="17">
        <f t="shared" si="41"/>
        <v>0</v>
      </c>
      <c r="Q187" s="18">
        <v>1.761424387209244E-4</v>
      </c>
      <c r="R187" s="32">
        <f t="shared" si="36"/>
        <v>2</v>
      </c>
    </row>
    <row r="188" spans="1:18" ht="36" customHeight="1" x14ac:dyDescent="0.2">
      <c r="A188" s="14" t="s">
        <v>517</v>
      </c>
      <c r="B188" s="15" t="s">
        <v>518</v>
      </c>
      <c r="C188" s="14" t="s">
        <v>55</v>
      </c>
      <c r="D188" s="14" t="s">
        <v>519</v>
      </c>
      <c r="E188" s="15" t="s">
        <v>182</v>
      </c>
      <c r="F188" s="16">
        <v>5</v>
      </c>
      <c r="G188" s="17">
        <f t="shared" si="34"/>
        <v>5</v>
      </c>
      <c r="H188" s="17">
        <v>127.57</v>
      </c>
      <c r="I188" s="17">
        <v>637.85</v>
      </c>
      <c r="J188" s="17">
        <f t="shared" si="37"/>
        <v>637.85</v>
      </c>
      <c r="K188" s="17">
        <f>'[1]BM 03'!K188</f>
        <v>0</v>
      </c>
      <c r="L188" s="17">
        <f>'[1]Memória 04'!E175</f>
        <v>0</v>
      </c>
      <c r="M188" s="17">
        <f t="shared" si="38"/>
        <v>0</v>
      </c>
      <c r="N188" s="17">
        <f t="shared" si="39"/>
        <v>0</v>
      </c>
      <c r="O188" s="17">
        <f t="shared" si="40"/>
        <v>0</v>
      </c>
      <c r="P188" s="17">
        <f t="shared" si="41"/>
        <v>0</v>
      </c>
      <c r="Q188" s="18">
        <v>7.5444839201008337E-4</v>
      </c>
      <c r="R188" s="32">
        <f t="shared" si="36"/>
        <v>5</v>
      </c>
    </row>
    <row r="189" spans="1:18" ht="24" customHeight="1" x14ac:dyDescent="0.2">
      <c r="A189" s="14" t="s">
        <v>520</v>
      </c>
      <c r="B189" s="15" t="s">
        <v>490</v>
      </c>
      <c r="C189" s="14" t="s">
        <v>55</v>
      </c>
      <c r="D189" s="14" t="s">
        <v>491</v>
      </c>
      <c r="E189" s="15" t="s">
        <v>182</v>
      </c>
      <c r="F189" s="16">
        <v>2</v>
      </c>
      <c r="G189" s="17">
        <f t="shared" si="34"/>
        <v>2</v>
      </c>
      <c r="H189" s="17">
        <v>29.9</v>
      </c>
      <c r="I189" s="17">
        <v>59.8</v>
      </c>
      <c r="J189" s="17">
        <f t="shared" si="37"/>
        <v>59.8</v>
      </c>
      <c r="K189" s="17">
        <f>'[1]BM 03'!K189</f>
        <v>0</v>
      </c>
      <c r="L189" s="17">
        <f>'[1]Memória 04'!E176</f>
        <v>0</v>
      </c>
      <c r="M189" s="17">
        <f t="shared" si="38"/>
        <v>0</v>
      </c>
      <c r="N189" s="17">
        <f t="shared" si="39"/>
        <v>0</v>
      </c>
      <c r="O189" s="17">
        <f t="shared" si="40"/>
        <v>0</v>
      </c>
      <c r="P189" s="17">
        <f t="shared" si="41"/>
        <v>0</v>
      </c>
      <c r="Q189" s="18">
        <v>7.0731384874504958E-5</v>
      </c>
      <c r="R189" s="32">
        <f t="shared" si="36"/>
        <v>2</v>
      </c>
    </row>
    <row r="190" spans="1:18" ht="24" customHeight="1" x14ac:dyDescent="0.2">
      <c r="A190" s="14" t="s">
        <v>521</v>
      </c>
      <c r="B190" s="15" t="s">
        <v>507</v>
      </c>
      <c r="C190" s="14" t="s">
        <v>55</v>
      </c>
      <c r="D190" s="14" t="s">
        <v>508</v>
      </c>
      <c r="E190" s="15" t="s">
        <v>182</v>
      </c>
      <c r="F190" s="16">
        <v>4</v>
      </c>
      <c r="G190" s="17">
        <f t="shared" si="34"/>
        <v>4</v>
      </c>
      <c r="H190" s="17">
        <v>106.97</v>
      </c>
      <c r="I190" s="17">
        <v>427.88</v>
      </c>
      <c r="J190" s="17">
        <f t="shared" si="37"/>
        <v>427.88</v>
      </c>
      <c r="K190" s="17">
        <f>'[1]BM 03'!K190</f>
        <v>0</v>
      </c>
      <c r="L190" s="17">
        <f>'[1]Memória 04'!E177</f>
        <v>0</v>
      </c>
      <c r="M190" s="17">
        <f t="shared" si="38"/>
        <v>0</v>
      </c>
      <c r="N190" s="17">
        <f t="shared" si="39"/>
        <v>0</v>
      </c>
      <c r="O190" s="17">
        <f t="shared" si="40"/>
        <v>0</v>
      </c>
      <c r="P190" s="17">
        <f t="shared" si="41"/>
        <v>0</v>
      </c>
      <c r="Q190" s="18">
        <v>5.0609606956694285E-4</v>
      </c>
      <c r="R190" s="32">
        <f t="shared" si="36"/>
        <v>4</v>
      </c>
    </row>
    <row r="191" spans="1:18" ht="36" customHeight="1" x14ac:dyDescent="0.2">
      <c r="A191" s="14" t="s">
        <v>522</v>
      </c>
      <c r="B191" s="15" t="s">
        <v>478</v>
      </c>
      <c r="C191" s="14" t="s">
        <v>55</v>
      </c>
      <c r="D191" s="14" t="s">
        <v>479</v>
      </c>
      <c r="E191" s="15" t="s">
        <v>182</v>
      </c>
      <c r="F191" s="16">
        <v>2</v>
      </c>
      <c r="G191" s="17">
        <f t="shared" si="34"/>
        <v>2</v>
      </c>
      <c r="H191" s="17">
        <v>750.89</v>
      </c>
      <c r="I191" s="17">
        <v>1501.78</v>
      </c>
      <c r="J191" s="17">
        <f t="shared" si="37"/>
        <v>1501.78</v>
      </c>
      <c r="K191" s="17">
        <f>'[1]BM 03'!K191</f>
        <v>0</v>
      </c>
      <c r="L191" s="17">
        <f>'[1]Memória 04'!E178</f>
        <v>0</v>
      </c>
      <c r="M191" s="17">
        <f t="shared" si="38"/>
        <v>0</v>
      </c>
      <c r="N191" s="17">
        <f t="shared" si="39"/>
        <v>0</v>
      </c>
      <c r="O191" s="17">
        <f t="shared" si="40"/>
        <v>0</v>
      </c>
      <c r="P191" s="17">
        <f t="shared" si="41"/>
        <v>0</v>
      </c>
      <c r="Q191" s="18">
        <v>1.7763039996126096E-3</v>
      </c>
      <c r="R191" s="32">
        <f t="shared" si="36"/>
        <v>2</v>
      </c>
    </row>
    <row r="192" spans="1:18" ht="36" customHeight="1" x14ac:dyDescent="0.2">
      <c r="A192" s="14" t="s">
        <v>523</v>
      </c>
      <c r="B192" s="15" t="s">
        <v>502</v>
      </c>
      <c r="C192" s="14" t="s">
        <v>55</v>
      </c>
      <c r="D192" s="14" t="s">
        <v>503</v>
      </c>
      <c r="E192" s="15" t="s">
        <v>182</v>
      </c>
      <c r="F192" s="16">
        <v>3</v>
      </c>
      <c r="G192" s="17">
        <f t="shared" si="34"/>
        <v>3</v>
      </c>
      <c r="H192" s="17">
        <v>141.51</v>
      </c>
      <c r="I192" s="17">
        <v>424.53</v>
      </c>
      <c r="J192" s="17">
        <f t="shared" si="37"/>
        <v>424.53</v>
      </c>
      <c r="K192" s="17">
        <f>'[1]BM 03'!K192</f>
        <v>0</v>
      </c>
      <c r="L192" s="17">
        <f>'[1]Memória 04'!E179</f>
        <v>0</v>
      </c>
      <c r="M192" s="17">
        <f t="shared" si="38"/>
        <v>0</v>
      </c>
      <c r="N192" s="17">
        <f t="shared" si="39"/>
        <v>0</v>
      </c>
      <c r="O192" s="17">
        <f t="shared" si="40"/>
        <v>0</v>
      </c>
      <c r="P192" s="17">
        <f t="shared" si="41"/>
        <v>0</v>
      </c>
      <c r="Q192" s="18">
        <v>5.0213369265507673E-4</v>
      </c>
      <c r="R192" s="32">
        <f t="shared" si="36"/>
        <v>3</v>
      </c>
    </row>
    <row r="193" spans="1:18" ht="25.5" x14ac:dyDescent="0.2">
      <c r="A193" s="14" t="s">
        <v>524</v>
      </c>
      <c r="B193" s="15" t="s">
        <v>493</v>
      </c>
      <c r="C193" s="14" t="s">
        <v>55</v>
      </c>
      <c r="D193" s="14" t="s">
        <v>494</v>
      </c>
      <c r="E193" s="15" t="s">
        <v>182</v>
      </c>
      <c r="F193" s="16">
        <v>6</v>
      </c>
      <c r="G193" s="17">
        <f t="shared" si="34"/>
        <v>6</v>
      </c>
      <c r="H193" s="17">
        <v>346.55</v>
      </c>
      <c r="I193" s="17">
        <v>2079.3000000000002</v>
      </c>
      <c r="J193" s="17">
        <f t="shared" si="37"/>
        <v>2079.3000000000002</v>
      </c>
      <c r="K193" s="17">
        <f>'[1]BM 03'!K193</f>
        <v>0</v>
      </c>
      <c r="L193" s="17">
        <f>'[1]Memória 04'!E180</f>
        <v>0</v>
      </c>
      <c r="M193" s="17">
        <f t="shared" si="38"/>
        <v>0</v>
      </c>
      <c r="N193" s="17">
        <f t="shared" si="39"/>
        <v>0</v>
      </c>
      <c r="O193" s="17">
        <f t="shared" si="40"/>
        <v>0</v>
      </c>
      <c r="P193" s="17">
        <f t="shared" si="41"/>
        <v>0</v>
      </c>
      <c r="Q193" s="18">
        <v>2.4593941232367586E-3</v>
      </c>
      <c r="R193" s="32">
        <f t="shared" si="36"/>
        <v>6</v>
      </c>
    </row>
    <row r="194" spans="1:18" ht="24" customHeight="1" x14ac:dyDescent="0.2">
      <c r="A194" s="9" t="s">
        <v>525</v>
      </c>
      <c r="B194" s="10"/>
      <c r="C194" s="9"/>
      <c r="D194" s="9" t="s">
        <v>526</v>
      </c>
      <c r="E194" s="9"/>
      <c r="F194" s="11"/>
      <c r="G194" s="17">
        <f t="shared" si="34"/>
        <v>0</v>
      </c>
      <c r="H194" s="9"/>
      <c r="I194" s="12">
        <v>12216.75</v>
      </c>
      <c r="J194" s="20">
        <f>SUM(J195:J199)</f>
        <v>18417.21</v>
      </c>
      <c r="K194" s="17">
        <f>'[1]BM 03'!K194</f>
        <v>0</v>
      </c>
      <c r="L194" s="17">
        <f>'[1]Memória 04'!E181</f>
        <v>0</v>
      </c>
      <c r="M194" s="17"/>
      <c r="N194" s="20">
        <f>SUM(N195:N199)</f>
        <v>0</v>
      </c>
      <c r="O194" s="20">
        <f t="shared" ref="O194:P194" si="47">SUM(O195:O199)</f>
        <v>0</v>
      </c>
      <c r="P194" s="20">
        <f t="shared" si="47"/>
        <v>0</v>
      </c>
      <c r="Q194" s="13">
        <v>1.4449960638220877E-2</v>
      </c>
      <c r="R194" s="32">
        <f t="shared" si="36"/>
        <v>0</v>
      </c>
    </row>
    <row r="195" spans="1:18" ht="24" customHeight="1" x14ac:dyDescent="0.2">
      <c r="A195" s="14" t="s">
        <v>527</v>
      </c>
      <c r="B195" s="15" t="s">
        <v>528</v>
      </c>
      <c r="C195" s="14" t="s">
        <v>50</v>
      </c>
      <c r="D195" s="14" t="s">
        <v>529</v>
      </c>
      <c r="E195" s="15" t="s">
        <v>52</v>
      </c>
      <c r="F195" s="16">
        <v>14.05</v>
      </c>
      <c r="G195" s="17">
        <f>F195+[1]Replanihamento!F32</f>
        <v>29.78</v>
      </c>
      <c r="H195" s="17">
        <v>394.18</v>
      </c>
      <c r="I195" s="17">
        <v>5538.22</v>
      </c>
      <c r="J195" s="17">
        <f t="shared" si="37"/>
        <v>11738.68</v>
      </c>
      <c r="K195" s="17">
        <f>'[1]BM 03'!K195</f>
        <v>0</v>
      </c>
      <c r="L195" s="17">
        <f>'[1]Memória 04'!E182</f>
        <v>0</v>
      </c>
      <c r="M195" s="17">
        <f t="shared" si="38"/>
        <v>0</v>
      </c>
      <c r="N195" s="17">
        <f t="shared" si="39"/>
        <v>0</v>
      </c>
      <c r="O195" s="17">
        <f t="shared" si="40"/>
        <v>0</v>
      </c>
      <c r="P195" s="17">
        <f t="shared" si="41"/>
        <v>0</v>
      </c>
      <c r="Q195" s="18">
        <v>6.5506015106970043E-3</v>
      </c>
      <c r="R195" s="32">
        <f t="shared" si="36"/>
        <v>29.78</v>
      </c>
    </row>
    <row r="196" spans="1:18" ht="48" customHeight="1" x14ac:dyDescent="0.2">
      <c r="A196" s="14" t="s">
        <v>530</v>
      </c>
      <c r="B196" s="15" t="s">
        <v>531</v>
      </c>
      <c r="C196" s="14" t="s">
        <v>55</v>
      </c>
      <c r="D196" s="14" t="s">
        <v>532</v>
      </c>
      <c r="E196" s="15" t="s">
        <v>182</v>
      </c>
      <c r="F196" s="16">
        <v>3</v>
      </c>
      <c r="G196" s="17">
        <f t="shared" si="34"/>
        <v>3</v>
      </c>
      <c r="H196" s="17">
        <v>881.09</v>
      </c>
      <c r="I196" s="17">
        <v>2643.27</v>
      </c>
      <c r="J196" s="17">
        <f t="shared" si="37"/>
        <v>2643.27</v>
      </c>
      <c r="K196" s="17">
        <f>'[1]BM 03'!K196</f>
        <v>0</v>
      </c>
      <c r="L196" s="17">
        <f>'[1]Memória 04'!E183</f>
        <v>0</v>
      </c>
      <c r="M196" s="17">
        <f t="shared" si="38"/>
        <v>0</v>
      </c>
      <c r="N196" s="17">
        <f t="shared" si="39"/>
        <v>0</v>
      </c>
      <c r="O196" s="17">
        <f t="shared" si="40"/>
        <v>0</v>
      </c>
      <c r="P196" s="17">
        <f t="shared" si="41"/>
        <v>0</v>
      </c>
      <c r="Q196" s="18">
        <v>3.1264573193517178E-3</v>
      </c>
      <c r="R196" s="32">
        <f t="shared" si="36"/>
        <v>3</v>
      </c>
    </row>
    <row r="197" spans="1:18" ht="48" customHeight="1" x14ac:dyDescent="0.2">
      <c r="A197" s="14" t="s">
        <v>533</v>
      </c>
      <c r="B197" s="15" t="s">
        <v>531</v>
      </c>
      <c r="C197" s="14" t="s">
        <v>55</v>
      </c>
      <c r="D197" s="14" t="s">
        <v>532</v>
      </c>
      <c r="E197" s="15" t="s">
        <v>182</v>
      </c>
      <c r="F197" s="16">
        <v>4</v>
      </c>
      <c r="G197" s="17">
        <f t="shared" si="34"/>
        <v>4</v>
      </c>
      <c r="H197" s="17">
        <v>881.09</v>
      </c>
      <c r="I197" s="17">
        <v>3524.36</v>
      </c>
      <c r="J197" s="17">
        <f t="shared" si="37"/>
        <v>3524.36</v>
      </c>
      <c r="K197" s="17">
        <f>'[1]BM 03'!K197</f>
        <v>0</v>
      </c>
      <c r="L197" s="17">
        <f>'[1]Memória 04'!E184</f>
        <v>0</v>
      </c>
      <c r="M197" s="17">
        <f t="shared" si="38"/>
        <v>0</v>
      </c>
      <c r="N197" s="17">
        <f t="shared" si="39"/>
        <v>0</v>
      </c>
      <c r="O197" s="17">
        <f t="shared" si="40"/>
        <v>0</v>
      </c>
      <c r="P197" s="17">
        <f t="shared" si="41"/>
        <v>0</v>
      </c>
      <c r="Q197" s="18">
        <v>4.1686097591356235E-3</v>
      </c>
      <c r="R197" s="32">
        <f t="shared" si="36"/>
        <v>4</v>
      </c>
    </row>
    <row r="198" spans="1:18" ht="24" customHeight="1" x14ac:dyDescent="0.2">
      <c r="A198" s="14" t="s">
        <v>534</v>
      </c>
      <c r="B198" s="15" t="s">
        <v>535</v>
      </c>
      <c r="C198" s="14" t="s">
        <v>55</v>
      </c>
      <c r="D198" s="14" t="s">
        <v>536</v>
      </c>
      <c r="E198" s="15" t="s">
        <v>182</v>
      </c>
      <c r="F198" s="16">
        <v>3</v>
      </c>
      <c r="G198" s="17">
        <f t="shared" si="34"/>
        <v>3</v>
      </c>
      <c r="H198" s="17">
        <v>54.14</v>
      </c>
      <c r="I198" s="17">
        <v>162.41999999999999</v>
      </c>
      <c r="J198" s="17">
        <f t="shared" si="37"/>
        <v>162.41999999999999</v>
      </c>
      <c r="K198" s="17">
        <f>'[1]BM 03'!K198</f>
        <v>0</v>
      </c>
      <c r="L198" s="17">
        <f>'[1]Memória 04'!E185</f>
        <v>0</v>
      </c>
      <c r="M198" s="17">
        <f t="shared" si="38"/>
        <v>0</v>
      </c>
      <c r="N198" s="17">
        <f t="shared" si="39"/>
        <v>0</v>
      </c>
      <c r="O198" s="17">
        <f t="shared" si="40"/>
        <v>0</v>
      </c>
      <c r="P198" s="17">
        <f t="shared" si="41"/>
        <v>0</v>
      </c>
      <c r="Q198" s="18">
        <v>1.9211022627620562E-4</v>
      </c>
      <c r="R198" s="32">
        <f t="shared" si="36"/>
        <v>3</v>
      </c>
    </row>
    <row r="199" spans="1:18" ht="36" customHeight="1" x14ac:dyDescent="0.2">
      <c r="A199" s="14" t="s">
        <v>537</v>
      </c>
      <c r="B199" s="15" t="s">
        <v>538</v>
      </c>
      <c r="C199" s="14" t="s">
        <v>55</v>
      </c>
      <c r="D199" s="14" t="s">
        <v>539</v>
      </c>
      <c r="E199" s="15" t="s">
        <v>182</v>
      </c>
      <c r="F199" s="16">
        <v>4</v>
      </c>
      <c r="G199" s="17">
        <f t="shared" si="34"/>
        <v>4</v>
      </c>
      <c r="H199" s="17">
        <v>87.12</v>
      </c>
      <c r="I199" s="17">
        <v>348.48</v>
      </c>
      <c r="J199" s="17">
        <f t="shared" si="37"/>
        <v>348.48</v>
      </c>
      <c r="K199" s="17">
        <f>'[1]BM 03'!K199</f>
        <v>0</v>
      </c>
      <c r="L199" s="17">
        <f>'[1]Memória 04'!E186</f>
        <v>0</v>
      </c>
      <c r="M199" s="17">
        <f t="shared" si="38"/>
        <v>0</v>
      </c>
      <c r="N199" s="17">
        <f t="shared" si="39"/>
        <v>0</v>
      </c>
      <c r="O199" s="17">
        <f t="shared" si="40"/>
        <v>0</v>
      </c>
      <c r="P199" s="17">
        <f t="shared" si="41"/>
        <v>0</v>
      </c>
      <c r="Q199" s="18">
        <v>4.1218182276032587E-4</v>
      </c>
      <c r="R199" s="32">
        <f t="shared" si="36"/>
        <v>4</v>
      </c>
    </row>
    <row r="200" spans="1:18" x14ac:dyDescent="0.2">
      <c r="A200" s="9">
        <v>18</v>
      </c>
      <c r="B200" s="10"/>
      <c r="C200" s="9"/>
      <c r="D200" s="9" t="s">
        <v>597</v>
      </c>
      <c r="E200" s="9"/>
      <c r="F200" s="11"/>
      <c r="G200" s="17">
        <f t="shared" si="34"/>
        <v>0</v>
      </c>
      <c r="H200" s="9"/>
      <c r="I200" s="20">
        <f>SUM(I201:I210)</f>
        <v>0</v>
      </c>
      <c r="J200" s="20">
        <f>SUM(J201:J210)</f>
        <v>66368.259999999995</v>
      </c>
      <c r="K200" s="17">
        <f>'[1]BM 03'!K200</f>
        <v>0</v>
      </c>
      <c r="L200" s="17">
        <f>'[1]Memória 04'!E187</f>
        <v>0</v>
      </c>
      <c r="M200" s="17">
        <f t="shared" si="38"/>
        <v>0</v>
      </c>
      <c r="N200" s="20">
        <f>SUM(N201:N210)</f>
        <v>0</v>
      </c>
      <c r="O200" s="20">
        <f t="shared" ref="O200:Q200" si="48">SUM(O201:O210)</f>
        <v>43031.81</v>
      </c>
      <c r="P200" s="20">
        <f t="shared" si="48"/>
        <v>43031.81</v>
      </c>
      <c r="Q200" s="20">
        <f t="shared" si="48"/>
        <v>0</v>
      </c>
      <c r="R200" s="32">
        <f t="shared" si="36"/>
        <v>0</v>
      </c>
    </row>
    <row r="201" spans="1:18" ht="38.25" x14ac:dyDescent="0.2">
      <c r="A201" s="14" t="s">
        <v>598</v>
      </c>
      <c r="B201" s="33">
        <v>94993</v>
      </c>
      <c r="C201" s="34" t="s">
        <v>55</v>
      </c>
      <c r="D201" s="34" t="s">
        <v>599</v>
      </c>
      <c r="E201" s="35" t="s">
        <v>52</v>
      </c>
      <c r="F201" s="16">
        <v>0</v>
      </c>
      <c r="G201" s="17">
        <f>[1]Replanihamento!F16</f>
        <v>390.91</v>
      </c>
      <c r="H201" s="17">
        <f>[1]Replanihamento!H16</f>
        <v>83.55</v>
      </c>
      <c r="I201" s="17">
        <f>F201*H201</f>
        <v>0</v>
      </c>
      <c r="J201" s="17">
        <f t="shared" ref="J201:J210" si="49">ROUND(G201*H201,2)</f>
        <v>32660.53</v>
      </c>
      <c r="K201" s="17">
        <v>0</v>
      </c>
      <c r="L201" s="17">
        <f>'[1]Memória 04'!E188</f>
        <v>390.91</v>
      </c>
      <c r="M201" s="17">
        <f t="shared" si="38"/>
        <v>390.91</v>
      </c>
      <c r="N201" s="17">
        <f t="shared" ref="N201:N210" si="50">ROUND(K201*H201,2)</f>
        <v>0</v>
      </c>
      <c r="O201" s="17">
        <f t="shared" ref="O201:O210" si="51">ROUND(L201*H201,2)</f>
        <v>32660.53</v>
      </c>
      <c r="P201" s="17">
        <f t="shared" ref="P201:P210" si="52">ROUND(M201*H201,2)</f>
        <v>32660.53</v>
      </c>
      <c r="Q201" s="18"/>
      <c r="R201" s="32">
        <f t="shared" si="36"/>
        <v>0</v>
      </c>
    </row>
    <row r="202" spans="1:18" ht="28.5" x14ac:dyDescent="0.2">
      <c r="A202" s="14" t="s">
        <v>600</v>
      </c>
      <c r="B202" s="36">
        <v>96113</v>
      </c>
      <c r="C202" s="36" t="s">
        <v>55</v>
      </c>
      <c r="D202" s="30" t="s">
        <v>601</v>
      </c>
      <c r="E202" s="35" t="s">
        <v>52</v>
      </c>
      <c r="F202" s="16">
        <v>0</v>
      </c>
      <c r="G202" s="17">
        <f>[1]Replanihamento!F17</f>
        <v>365.06</v>
      </c>
      <c r="H202" s="17">
        <f>[1]Replanihamento!H17</f>
        <v>35.840000000000003</v>
      </c>
      <c r="I202" s="17">
        <f t="shared" ref="I202:I210" si="53">F202*H202</f>
        <v>0</v>
      </c>
      <c r="J202" s="17">
        <f t="shared" si="49"/>
        <v>13083.75</v>
      </c>
      <c r="K202" s="17">
        <v>0</v>
      </c>
      <c r="L202" s="17">
        <f>'[1]Memória 04'!E189</f>
        <v>0</v>
      </c>
      <c r="M202" s="17">
        <f t="shared" si="38"/>
        <v>0</v>
      </c>
      <c r="N202" s="17">
        <f t="shared" si="50"/>
        <v>0</v>
      </c>
      <c r="O202" s="17">
        <f t="shared" si="51"/>
        <v>0</v>
      </c>
      <c r="P202" s="17">
        <f t="shared" si="52"/>
        <v>0</v>
      </c>
      <c r="Q202" s="18"/>
      <c r="R202" s="32">
        <f t="shared" si="36"/>
        <v>365.06</v>
      </c>
    </row>
    <row r="203" spans="1:18" ht="28.5" x14ac:dyDescent="0.2">
      <c r="A203" s="14" t="s">
        <v>602</v>
      </c>
      <c r="B203" s="36">
        <v>88497</v>
      </c>
      <c r="C203" s="36" t="s">
        <v>55</v>
      </c>
      <c r="D203" s="30" t="s">
        <v>603</v>
      </c>
      <c r="E203" s="35" t="s">
        <v>52</v>
      </c>
      <c r="F203" s="16">
        <v>0</v>
      </c>
      <c r="G203" s="17">
        <f>[1]Replanihamento!F18</f>
        <v>348.34</v>
      </c>
      <c r="H203" s="17">
        <f>[1]Replanihamento!H18</f>
        <v>14.43</v>
      </c>
      <c r="I203" s="17">
        <f t="shared" si="53"/>
        <v>0</v>
      </c>
      <c r="J203" s="17">
        <f t="shared" si="49"/>
        <v>5026.55</v>
      </c>
      <c r="K203" s="17">
        <v>0</v>
      </c>
      <c r="L203" s="17">
        <f>'[1]Memória 04'!E190</f>
        <v>0</v>
      </c>
      <c r="M203" s="17">
        <f t="shared" si="38"/>
        <v>0</v>
      </c>
      <c r="N203" s="17">
        <f t="shared" si="50"/>
        <v>0</v>
      </c>
      <c r="O203" s="17">
        <f t="shared" si="51"/>
        <v>0</v>
      </c>
      <c r="P203" s="17">
        <f t="shared" si="52"/>
        <v>0</v>
      </c>
      <c r="Q203" s="18"/>
      <c r="R203" s="32">
        <f t="shared" si="36"/>
        <v>348.34</v>
      </c>
    </row>
    <row r="204" spans="1:18" ht="57" x14ac:dyDescent="0.2">
      <c r="A204" s="14" t="s">
        <v>604</v>
      </c>
      <c r="B204" s="36">
        <v>91304</v>
      </c>
      <c r="C204" s="37" t="s">
        <v>55</v>
      </c>
      <c r="D204" s="30" t="s">
        <v>605</v>
      </c>
      <c r="E204" s="38" t="s">
        <v>34</v>
      </c>
      <c r="F204" s="16">
        <v>0</v>
      </c>
      <c r="G204" s="17">
        <f>[1]Replanihamento!F20</f>
        <v>20</v>
      </c>
      <c r="H204" s="17">
        <f>[1]Replanihamento!H20</f>
        <v>99.29</v>
      </c>
      <c r="I204" s="17">
        <f t="shared" si="53"/>
        <v>0</v>
      </c>
      <c r="J204" s="17">
        <f t="shared" si="49"/>
        <v>1985.8</v>
      </c>
      <c r="K204" s="17">
        <v>0</v>
      </c>
      <c r="L204" s="17">
        <f>'[1]Memória 04'!E191</f>
        <v>15</v>
      </c>
      <c r="M204" s="17">
        <f t="shared" si="38"/>
        <v>15</v>
      </c>
      <c r="N204" s="17">
        <f t="shared" si="50"/>
        <v>0</v>
      </c>
      <c r="O204" s="17">
        <f t="shared" si="51"/>
        <v>1489.35</v>
      </c>
      <c r="P204" s="17">
        <f t="shared" si="52"/>
        <v>1489.35</v>
      </c>
      <c r="Q204" s="18"/>
      <c r="R204" s="32">
        <f t="shared" si="36"/>
        <v>5</v>
      </c>
    </row>
    <row r="205" spans="1:18" ht="42.75" x14ac:dyDescent="0.2">
      <c r="A205" s="14" t="s">
        <v>606</v>
      </c>
      <c r="B205" s="36">
        <v>102161</v>
      </c>
      <c r="C205" s="37" t="s">
        <v>55</v>
      </c>
      <c r="D205" s="30" t="s">
        <v>607</v>
      </c>
      <c r="E205" s="38" t="s">
        <v>52</v>
      </c>
      <c r="F205" s="16">
        <v>0</v>
      </c>
      <c r="G205" s="17">
        <f>[1]Replanihamento!F21</f>
        <v>9.7200000000000006</v>
      </c>
      <c r="H205" s="17">
        <f>[1]Replanihamento!H21</f>
        <v>295.51</v>
      </c>
      <c r="I205" s="17">
        <f t="shared" si="53"/>
        <v>0</v>
      </c>
      <c r="J205" s="17">
        <f t="shared" si="49"/>
        <v>2872.36</v>
      </c>
      <c r="K205" s="17">
        <v>0</v>
      </c>
      <c r="L205" s="17">
        <f>'[1]Memória 04'!E192</f>
        <v>12.12</v>
      </c>
      <c r="M205" s="17">
        <f t="shared" si="38"/>
        <v>12.12</v>
      </c>
      <c r="N205" s="17">
        <f t="shared" si="50"/>
        <v>0</v>
      </c>
      <c r="O205" s="17">
        <f t="shared" si="51"/>
        <v>3581.58</v>
      </c>
      <c r="P205" s="17">
        <f t="shared" si="52"/>
        <v>3581.58</v>
      </c>
      <c r="Q205" s="18"/>
      <c r="R205" s="32">
        <f t="shared" si="36"/>
        <v>-2.3999999999999986</v>
      </c>
    </row>
    <row r="206" spans="1:18" x14ac:dyDescent="0.2">
      <c r="A206" s="14" t="s">
        <v>608</v>
      </c>
      <c r="B206" s="39">
        <v>304</v>
      </c>
      <c r="C206" s="37" t="s">
        <v>50</v>
      </c>
      <c r="D206" s="37" t="s">
        <v>609</v>
      </c>
      <c r="E206" s="38" t="s">
        <v>610</v>
      </c>
      <c r="F206" s="16">
        <v>0</v>
      </c>
      <c r="G206" s="17">
        <f>[1]Replanihamento!F24</f>
        <v>105</v>
      </c>
      <c r="H206" s="17">
        <f>[1]Replanihamento!H24</f>
        <v>41.47</v>
      </c>
      <c r="I206" s="17">
        <f t="shared" si="53"/>
        <v>0</v>
      </c>
      <c r="J206" s="17">
        <f t="shared" si="49"/>
        <v>4354.3500000000004</v>
      </c>
      <c r="K206" s="17">
        <v>0</v>
      </c>
      <c r="L206" s="17">
        <f>'[1]Memória 04'!E193</f>
        <v>105</v>
      </c>
      <c r="M206" s="17">
        <f t="shared" si="38"/>
        <v>105</v>
      </c>
      <c r="N206" s="17">
        <f t="shared" si="50"/>
        <v>0</v>
      </c>
      <c r="O206" s="17">
        <f t="shared" si="51"/>
        <v>4354.3500000000004</v>
      </c>
      <c r="P206" s="17">
        <f t="shared" si="52"/>
        <v>4354.3500000000004</v>
      </c>
      <c r="Q206" s="18"/>
      <c r="R206" s="32">
        <f t="shared" si="36"/>
        <v>0</v>
      </c>
    </row>
    <row r="207" spans="1:18" ht="42.75" x14ac:dyDescent="0.2">
      <c r="A207" s="14" t="s">
        <v>611</v>
      </c>
      <c r="B207" s="39">
        <v>89985</v>
      </c>
      <c r="C207" s="37" t="s">
        <v>55</v>
      </c>
      <c r="D207" s="37" t="s">
        <v>612</v>
      </c>
      <c r="E207" s="38" t="s">
        <v>34</v>
      </c>
      <c r="F207" s="16">
        <v>0</v>
      </c>
      <c r="G207" s="17">
        <f>[1]Replanihamento!F27</f>
        <v>4</v>
      </c>
      <c r="H207" s="17">
        <f>[1]Replanihamento!H27</f>
        <v>114.15</v>
      </c>
      <c r="I207" s="17">
        <f t="shared" si="53"/>
        <v>0</v>
      </c>
      <c r="J207" s="17">
        <f t="shared" si="49"/>
        <v>456.6</v>
      </c>
      <c r="K207" s="17">
        <v>0</v>
      </c>
      <c r="L207" s="17">
        <f>'[1]Memória 04'!E194</f>
        <v>0</v>
      </c>
      <c r="M207" s="17">
        <f t="shared" si="38"/>
        <v>0</v>
      </c>
      <c r="N207" s="17">
        <f t="shared" si="50"/>
        <v>0</v>
      </c>
      <c r="O207" s="17">
        <f t="shared" si="51"/>
        <v>0</v>
      </c>
      <c r="P207" s="17">
        <f t="shared" si="52"/>
        <v>0</v>
      </c>
      <c r="Q207" s="18"/>
      <c r="R207" s="32">
        <f t="shared" si="36"/>
        <v>4</v>
      </c>
    </row>
    <row r="208" spans="1:18" ht="25.5" x14ac:dyDescent="0.2">
      <c r="A208" s="14" t="s">
        <v>613</v>
      </c>
      <c r="B208" s="33">
        <v>88485</v>
      </c>
      <c r="C208" s="34" t="s">
        <v>55</v>
      </c>
      <c r="D208" s="34" t="s">
        <v>614</v>
      </c>
      <c r="E208" s="35" t="s">
        <v>52</v>
      </c>
      <c r="F208" s="16">
        <v>0</v>
      </c>
      <c r="G208" s="17">
        <f>[1]Replanihamento!F29</f>
        <v>634.61</v>
      </c>
      <c r="H208" s="17">
        <f>[1]Replanihamento!H29</f>
        <v>2.7</v>
      </c>
      <c r="I208" s="17">
        <f t="shared" si="53"/>
        <v>0</v>
      </c>
      <c r="J208" s="17">
        <f t="shared" si="49"/>
        <v>1713.45</v>
      </c>
      <c r="K208" s="17">
        <v>0</v>
      </c>
      <c r="L208" s="17">
        <f>'[1]Memória 04'!E195</f>
        <v>0</v>
      </c>
      <c r="M208" s="17">
        <f t="shared" si="38"/>
        <v>0</v>
      </c>
      <c r="N208" s="17">
        <f t="shared" si="50"/>
        <v>0</v>
      </c>
      <c r="O208" s="17">
        <f t="shared" si="51"/>
        <v>0</v>
      </c>
      <c r="P208" s="17">
        <f t="shared" si="52"/>
        <v>0</v>
      </c>
      <c r="Q208" s="18"/>
      <c r="R208" s="32">
        <f t="shared" si="36"/>
        <v>634.61</v>
      </c>
    </row>
    <row r="209" spans="1:18" ht="25.5" x14ac:dyDescent="0.2">
      <c r="A209" s="14" t="s">
        <v>615</v>
      </c>
      <c r="B209" s="33">
        <v>97113</v>
      </c>
      <c r="C209" s="34" t="s">
        <v>55</v>
      </c>
      <c r="D209" s="34" t="s">
        <v>616</v>
      </c>
      <c r="E209" s="35" t="s">
        <v>52</v>
      </c>
      <c r="F209" s="16">
        <v>0</v>
      </c>
      <c r="G209" s="17">
        <f>[1]Replanihamento!F30</f>
        <v>390.91</v>
      </c>
      <c r="H209" s="17">
        <f>[1]Replanihamento!H30</f>
        <v>2.42</v>
      </c>
      <c r="I209" s="17">
        <f t="shared" si="53"/>
        <v>0</v>
      </c>
      <c r="J209" s="17">
        <f t="shared" si="49"/>
        <v>946</v>
      </c>
      <c r="K209" s="17">
        <v>0</v>
      </c>
      <c r="L209" s="17">
        <f>'[1]Memória 04'!E196</f>
        <v>390.91</v>
      </c>
      <c r="M209" s="17">
        <f t="shared" si="38"/>
        <v>390.91</v>
      </c>
      <c r="N209" s="17">
        <f t="shared" si="50"/>
        <v>0</v>
      </c>
      <c r="O209" s="17">
        <f t="shared" si="51"/>
        <v>946</v>
      </c>
      <c r="P209" s="17">
        <f t="shared" si="52"/>
        <v>946</v>
      </c>
      <c r="Q209" s="18"/>
      <c r="R209" s="32">
        <f t="shared" si="36"/>
        <v>0</v>
      </c>
    </row>
    <row r="210" spans="1:18" ht="38.25" x14ac:dyDescent="0.2">
      <c r="A210" s="14" t="s">
        <v>617</v>
      </c>
      <c r="B210" s="33">
        <v>91341</v>
      </c>
      <c r="C210" s="34" t="s">
        <v>55</v>
      </c>
      <c r="D210" s="34" t="s">
        <v>187</v>
      </c>
      <c r="E210" s="35" t="s">
        <v>52</v>
      </c>
      <c r="F210" s="16"/>
      <c r="G210" s="17">
        <f>[1]Replanihamento!F31</f>
        <v>3.6000000000000005</v>
      </c>
      <c r="H210" s="17">
        <f>[1]Replanihamento!H31</f>
        <v>908.02</v>
      </c>
      <c r="I210" s="17">
        <f t="shared" si="53"/>
        <v>0</v>
      </c>
      <c r="J210" s="17">
        <f t="shared" si="49"/>
        <v>3268.87</v>
      </c>
      <c r="K210" s="17">
        <v>0</v>
      </c>
      <c r="L210" s="17">
        <f>'[1]Memória 04'!E197</f>
        <v>0</v>
      </c>
      <c r="M210" s="17">
        <f t="shared" si="38"/>
        <v>0</v>
      </c>
      <c r="N210" s="17">
        <f t="shared" si="50"/>
        <v>0</v>
      </c>
      <c r="O210" s="17">
        <f t="shared" si="51"/>
        <v>0</v>
      </c>
      <c r="P210" s="17">
        <f t="shared" si="52"/>
        <v>0</v>
      </c>
      <c r="Q210" s="18"/>
      <c r="R210" s="32">
        <f t="shared" si="36"/>
        <v>3.6000000000000005</v>
      </c>
    </row>
    <row r="211" spans="1:18" x14ac:dyDescent="0.2">
      <c r="A211" s="87" t="s">
        <v>540</v>
      </c>
      <c r="B211" s="87"/>
      <c r="C211" s="87"/>
      <c r="D211" s="87"/>
      <c r="E211" s="87"/>
      <c r="F211" s="87"/>
      <c r="G211" s="87"/>
      <c r="H211" s="87"/>
      <c r="I211" s="22">
        <f>I194+I168+I160+I148+I111+I104+I100+I89+I79+I76+I71+I63+I56+I38+I26+I23+I18+I200</f>
        <v>845452.13000000012</v>
      </c>
      <c r="J211" s="22">
        <f>J194+J168+J160+J148+J111+J104+J100+J89+J79+J76+J71+J63+J56+J38+J26+J23+J18+J200</f>
        <v>840629.50999999989</v>
      </c>
      <c r="K211" s="21"/>
      <c r="L211" s="21"/>
      <c r="M211" s="21"/>
      <c r="N211" s="22">
        <f>N194+N168+N160+N148+N111+N104+N100+N89+N79+N76+N71+N63+N56+N38+N26+N23+N18+N200</f>
        <v>396481.58999999997</v>
      </c>
      <c r="O211" s="22">
        <f t="shared" ref="O211:P211" si="54">O194+O168+O160+O148+O111+O104+O100+O89+O79+O76+O71+O63+O56+O38+O26+O23+O18+O200</f>
        <v>174552.49000000002</v>
      </c>
      <c r="P211" s="22">
        <f t="shared" si="54"/>
        <v>571034.07999999984</v>
      </c>
      <c r="Q211" s="21"/>
      <c r="R211" s="29">
        <f>P211/J211</f>
        <v>0.67929340239316593</v>
      </c>
    </row>
    <row r="212" spans="1:18" ht="60" customHeight="1" x14ac:dyDescent="0.2">
      <c r="A212" s="23"/>
      <c r="B212" s="23"/>
      <c r="C212" s="23"/>
      <c r="D212" s="23"/>
      <c r="E212" s="23"/>
      <c r="F212" s="23"/>
      <c r="G212" s="23"/>
      <c r="H212" s="23"/>
      <c r="I212" s="23"/>
      <c r="J212" s="23"/>
      <c r="K212" s="23"/>
      <c r="L212" s="23"/>
      <c r="M212" s="23"/>
      <c r="N212" s="23"/>
      <c r="O212" s="23"/>
      <c r="P212" s="23"/>
      <c r="Q212" s="23"/>
    </row>
    <row r="213" spans="1:18" ht="70.150000000000006" customHeight="1" x14ac:dyDescent="0.2">
      <c r="A213" s="88"/>
      <c r="B213" s="88"/>
      <c r="C213" s="88"/>
      <c r="D213" s="88"/>
      <c r="E213" s="88"/>
      <c r="F213" s="88"/>
      <c r="G213" s="88"/>
      <c r="H213" s="88"/>
      <c r="I213" s="88"/>
      <c r="J213" s="88"/>
      <c r="K213" s="88"/>
      <c r="L213" s="88"/>
      <c r="M213" s="88"/>
      <c r="N213" s="88"/>
      <c r="O213" s="88"/>
      <c r="P213" s="88"/>
      <c r="Q213" s="88"/>
    </row>
  </sheetData>
  <mergeCells count="45">
    <mergeCell ref="A2:Q2"/>
    <mergeCell ref="A3:Q3"/>
    <mergeCell ref="A4:Q4"/>
    <mergeCell ref="A5:C5"/>
    <mergeCell ref="E5:H5"/>
    <mergeCell ref="I5:M5"/>
    <mergeCell ref="O5:Q5"/>
    <mergeCell ref="A6:C6"/>
    <mergeCell ref="E6:H6"/>
    <mergeCell ref="I6:M6"/>
    <mergeCell ref="O6:Q6"/>
    <mergeCell ref="A7:C7"/>
    <mergeCell ref="E7:M7"/>
    <mergeCell ref="O7:Q7"/>
    <mergeCell ref="A8:C8"/>
    <mergeCell ref="E8:M8"/>
    <mergeCell ref="O8:Q8"/>
    <mergeCell ref="A9:D9"/>
    <mergeCell ref="E9:N9"/>
    <mergeCell ref="O9:Q9"/>
    <mergeCell ref="P14:Q14"/>
    <mergeCell ref="A10:D10"/>
    <mergeCell ref="E10:N10"/>
    <mergeCell ref="O10:Q10"/>
    <mergeCell ref="A11:Q11"/>
    <mergeCell ref="A12:Q12"/>
    <mergeCell ref="E13:J13"/>
    <mergeCell ref="M13:O13"/>
    <mergeCell ref="P13:Q13"/>
    <mergeCell ref="A14:B14"/>
    <mergeCell ref="C14:D14"/>
    <mergeCell ref="E14:J14"/>
    <mergeCell ref="K14:L14"/>
    <mergeCell ref="M14:O14"/>
    <mergeCell ref="A211:H211"/>
    <mergeCell ref="A213:Q213"/>
    <mergeCell ref="A15:Q15"/>
    <mergeCell ref="A16:A17"/>
    <mergeCell ref="B16:B17"/>
    <mergeCell ref="C16:C17"/>
    <mergeCell ref="D16:D17"/>
    <mergeCell ref="E16:E17"/>
    <mergeCell ref="F16:I16"/>
    <mergeCell ref="K16:M16"/>
    <mergeCell ref="N16:P16"/>
  </mergeCells>
  <pageMargins left="0.23622047244094491" right="0.23622047244094491" top="0.74803149606299213" bottom="0.74803149606299213" header="0.31496062992125984" footer="0.31496062992125984"/>
  <pageSetup paperSize="9" scale="62" fitToHeight="0" orientation="landscape" r:id="rId1"/>
  <headerFooter scaleWithDoc="0"/>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A0EEE-0C81-49D7-B99F-F6A3236D00B4}">
  <sheetPr>
    <pageSetUpPr fitToPage="1"/>
  </sheetPr>
  <dimension ref="A1:L197"/>
  <sheetViews>
    <sheetView view="pageBreakPreview" topLeftCell="A27" zoomScale="80" zoomScaleNormal="80" zoomScaleSheetLayoutView="80" workbookViewId="0">
      <selection activeCell="D64" sqref="D64"/>
    </sheetView>
  </sheetViews>
  <sheetFormatPr defaultColWidth="10" defaultRowHeight="14.25" x14ac:dyDescent="0.2"/>
  <cols>
    <col min="1" max="1" width="6.5703125" style="1" customWidth="1"/>
    <col min="2" max="2" width="68.5703125" style="1" bestFit="1" customWidth="1"/>
    <col min="3" max="3" width="5.140625" style="1" bestFit="1" customWidth="1"/>
    <col min="4" max="4" width="89.7109375" style="1" customWidth="1"/>
    <col min="5" max="16384" width="10" style="1"/>
  </cols>
  <sheetData>
    <row r="1" spans="1:12" x14ac:dyDescent="0.2">
      <c r="A1" s="91" t="s">
        <v>618</v>
      </c>
      <c r="B1" s="91"/>
      <c r="C1" s="91"/>
      <c r="D1" s="91"/>
    </row>
    <row r="2" spans="1:12" x14ac:dyDescent="0.2">
      <c r="A2" s="91"/>
      <c r="B2" s="91"/>
      <c r="C2" s="91"/>
      <c r="D2" s="91"/>
    </row>
    <row r="3" spans="1:12" ht="14.25" customHeight="1" x14ac:dyDescent="0.2">
      <c r="A3" s="90" t="s">
        <v>30</v>
      </c>
      <c r="B3" s="90" t="s">
        <v>33</v>
      </c>
      <c r="C3" s="90" t="s">
        <v>34</v>
      </c>
      <c r="D3" s="90" t="s">
        <v>542</v>
      </c>
      <c r="E3" s="26"/>
      <c r="F3" s="26"/>
      <c r="G3" s="26"/>
      <c r="H3" s="26"/>
      <c r="I3" s="26"/>
      <c r="J3" s="26"/>
      <c r="K3" s="26"/>
      <c r="L3" s="26"/>
    </row>
    <row r="4" spans="1:12" x14ac:dyDescent="0.2">
      <c r="A4" s="90"/>
      <c r="B4" s="90"/>
      <c r="C4" s="90"/>
      <c r="D4" s="90"/>
      <c r="E4" s="26"/>
      <c r="F4" s="26"/>
      <c r="G4" s="26"/>
      <c r="H4" s="26"/>
      <c r="I4" s="26"/>
      <c r="J4" s="26"/>
      <c r="K4" s="26"/>
      <c r="L4" s="26"/>
    </row>
    <row r="5" spans="1:12" ht="24" customHeight="1" x14ac:dyDescent="0.2">
      <c r="A5" s="9" t="s">
        <v>46</v>
      </c>
      <c r="B5" s="9" t="s">
        <v>47</v>
      </c>
      <c r="C5" s="9"/>
      <c r="D5" s="27"/>
    </row>
    <row r="6" spans="1:12" ht="24" customHeight="1" x14ac:dyDescent="0.2">
      <c r="A6" s="14" t="s">
        <v>48</v>
      </c>
      <c r="B6" s="14" t="s">
        <v>51</v>
      </c>
      <c r="C6" s="15" t="s">
        <v>52</v>
      </c>
      <c r="D6" s="27"/>
    </row>
    <row r="7" spans="1:12" ht="36" customHeight="1" x14ac:dyDescent="0.2">
      <c r="A7" s="14" t="s">
        <v>53</v>
      </c>
      <c r="B7" s="14" t="s">
        <v>56</v>
      </c>
      <c r="C7" s="15" t="s">
        <v>52</v>
      </c>
      <c r="D7" s="27"/>
    </row>
    <row r="8" spans="1:12" ht="38.25" x14ac:dyDescent="0.2">
      <c r="A8" s="14" t="s">
        <v>57</v>
      </c>
      <c r="B8" s="14" t="s">
        <v>59</v>
      </c>
      <c r="C8" s="15" t="s">
        <v>60</v>
      </c>
      <c r="D8" s="27"/>
    </row>
    <row r="9" spans="1:12" ht="25.5" x14ac:dyDescent="0.2">
      <c r="A9" s="14" t="s">
        <v>61</v>
      </c>
      <c r="B9" s="14" t="s">
        <v>63</v>
      </c>
      <c r="C9" s="15" t="s">
        <v>64</v>
      </c>
      <c r="D9" s="27"/>
      <c r="F9" s="1">
        <f>11.9*17.76+13*14.17+3.7*6.6</f>
        <v>419.97400000000005</v>
      </c>
      <c r="G9" s="1">
        <f>419.98*0.53</f>
        <v>222.58940000000001</v>
      </c>
    </row>
    <row r="10" spans="1:12" ht="24" customHeight="1" x14ac:dyDescent="0.2">
      <c r="A10" s="9" t="s">
        <v>65</v>
      </c>
      <c r="B10" s="9" t="s">
        <v>66</v>
      </c>
      <c r="C10" s="9"/>
      <c r="D10" s="27"/>
    </row>
    <row r="11" spans="1:12" ht="24" customHeight="1" x14ac:dyDescent="0.2">
      <c r="A11" s="14" t="s">
        <v>67</v>
      </c>
      <c r="B11" s="14" t="s">
        <v>69</v>
      </c>
      <c r="C11" s="15" t="s">
        <v>64</v>
      </c>
      <c r="D11" s="27"/>
    </row>
    <row r="12" spans="1:12" ht="24" customHeight="1" x14ac:dyDescent="0.2">
      <c r="A12" s="14" t="s">
        <v>70</v>
      </c>
      <c r="B12" s="14" t="s">
        <v>72</v>
      </c>
      <c r="C12" s="15" t="s">
        <v>64</v>
      </c>
      <c r="D12" s="27"/>
      <c r="F12" s="1">
        <f>52.16/60</f>
        <v>0.86933333333333329</v>
      </c>
    </row>
    <row r="13" spans="1:12" ht="24" customHeight="1" x14ac:dyDescent="0.2">
      <c r="A13" s="9" t="s">
        <v>73</v>
      </c>
      <c r="B13" s="9" t="s">
        <v>74</v>
      </c>
      <c r="C13" s="9"/>
      <c r="D13" s="27"/>
    </row>
    <row r="14" spans="1:12" ht="24" customHeight="1" x14ac:dyDescent="0.2">
      <c r="A14" s="9" t="s">
        <v>75</v>
      </c>
      <c r="B14" s="9" t="s">
        <v>76</v>
      </c>
      <c r="C14" s="9"/>
      <c r="D14" s="27"/>
    </row>
    <row r="15" spans="1:12" ht="24" customHeight="1" x14ac:dyDescent="0.2">
      <c r="A15" s="14" t="s">
        <v>77</v>
      </c>
      <c r="B15" s="14" t="s">
        <v>79</v>
      </c>
      <c r="C15" s="15" t="s">
        <v>64</v>
      </c>
      <c r="D15" s="27"/>
    </row>
    <row r="16" spans="1:12" ht="36" customHeight="1" x14ac:dyDescent="0.2">
      <c r="A16" s="14" t="s">
        <v>80</v>
      </c>
      <c r="B16" s="14" t="s">
        <v>82</v>
      </c>
      <c r="C16" s="15" t="s">
        <v>52</v>
      </c>
      <c r="D16" s="27"/>
    </row>
    <row r="17" spans="1:4" ht="24" customHeight="1" x14ac:dyDescent="0.2">
      <c r="A17" s="14" t="s">
        <v>83</v>
      </c>
      <c r="B17" s="14" t="s">
        <v>85</v>
      </c>
      <c r="C17" s="15" t="s">
        <v>86</v>
      </c>
      <c r="D17" s="27"/>
    </row>
    <row r="18" spans="1:4" ht="24" customHeight="1" x14ac:dyDescent="0.2">
      <c r="A18" s="14" t="s">
        <v>87</v>
      </c>
      <c r="B18" s="14" t="s">
        <v>89</v>
      </c>
      <c r="C18" s="15" t="s">
        <v>86</v>
      </c>
      <c r="D18" s="27"/>
    </row>
    <row r="19" spans="1:4" ht="36" customHeight="1" x14ac:dyDescent="0.2">
      <c r="A19" s="14" t="s">
        <v>90</v>
      </c>
      <c r="B19" s="14" t="s">
        <v>92</v>
      </c>
      <c r="C19" s="15" t="s">
        <v>52</v>
      </c>
      <c r="D19" s="27"/>
    </row>
    <row r="20" spans="1:4" ht="24" customHeight="1" x14ac:dyDescent="0.2">
      <c r="A20" s="14" t="s">
        <v>93</v>
      </c>
      <c r="B20" s="14" t="s">
        <v>95</v>
      </c>
      <c r="C20" s="15" t="s">
        <v>86</v>
      </c>
      <c r="D20" s="27"/>
    </row>
    <row r="21" spans="1:4" ht="24" customHeight="1" x14ac:dyDescent="0.2">
      <c r="A21" s="14" t="s">
        <v>96</v>
      </c>
      <c r="B21" s="14" t="s">
        <v>98</v>
      </c>
      <c r="C21" s="15" t="s">
        <v>86</v>
      </c>
      <c r="D21" s="27"/>
    </row>
    <row r="22" spans="1:4" ht="24" customHeight="1" x14ac:dyDescent="0.2">
      <c r="A22" s="14" t="s">
        <v>99</v>
      </c>
      <c r="B22" s="14" t="s">
        <v>101</v>
      </c>
      <c r="C22" s="15" t="s">
        <v>86</v>
      </c>
      <c r="D22" s="27"/>
    </row>
    <row r="23" spans="1:4" ht="24" customHeight="1" x14ac:dyDescent="0.2">
      <c r="A23" s="14" t="s">
        <v>102</v>
      </c>
      <c r="B23" s="14" t="s">
        <v>104</v>
      </c>
      <c r="C23" s="15" t="s">
        <v>64</v>
      </c>
      <c r="D23" s="27"/>
    </row>
    <row r="24" spans="1:4" ht="36" customHeight="1" x14ac:dyDescent="0.2">
      <c r="A24" s="14" t="s">
        <v>105</v>
      </c>
      <c r="B24" s="14" t="s">
        <v>107</v>
      </c>
      <c r="C24" s="15" t="s">
        <v>64</v>
      </c>
      <c r="D24" s="27"/>
    </row>
    <row r="25" spans="1:4" ht="24" customHeight="1" x14ac:dyDescent="0.2">
      <c r="A25" s="9" t="s">
        <v>108</v>
      </c>
      <c r="B25" s="9" t="s">
        <v>109</v>
      </c>
      <c r="C25" s="9"/>
      <c r="D25" s="27"/>
    </row>
    <row r="26" spans="1:4" ht="24" customHeight="1" x14ac:dyDescent="0.2">
      <c r="A26" s="9" t="s">
        <v>110</v>
      </c>
      <c r="B26" s="9" t="s">
        <v>111</v>
      </c>
      <c r="C26" s="9"/>
      <c r="D26" s="27"/>
    </row>
    <row r="27" spans="1:4" ht="36" customHeight="1" x14ac:dyDescent="0.2">
      <c r="A27" s="14" t="s">
        <v>112</v>
      </c>
      <c r="B27" s="14" t="s">
        <v>114</v>
      </c>
      <c r="C27" s="15" t="s">
        <v>52</v>
      </c>
      <c r="D27" s="27"/>
    </row>
    <row r="28" spans="1:4" ht="48" customHeight="1" x14ac:dyDescent="0.2">
      <c r="A28" s="14" t="s">
        <v>115</v>
      </c>
      <c r="B28" s="14" t="s">
        <v>117</v>
      </c>
      <c r="C28" s="15" t="s">
        <v>52</v>
      </c>
      <c r="D28" s="27"/>
    </row>
    <row r="29" spans="1:4" ht="36" customHeight="1" x14ac:dyDescent="0.2">
      <c r="A29" s="14" t="s">
        <v>118</v>
      </c>
      <c r="B29" s="14" t="s">
        <v>120</v>
      </c>
      <c r="C29" s="15" t="s">
        <v>52</v>
      </c>
      <c r="D29" s="27"/>
    </row>
    <row r="30" spans="1:4" ht="48" customHeight="1" x14ac:dyDescent="0.2">
      <c r="A30" s="14" t="s">
        <v>121</v>
      </c>
      <c r="B30" s="14" t="s">
        <v>123</v>
      </c>
      <c r="C30" s="15" t="s">
        <v>86</v>
      </c>
      <c r="D30" s="28"/>
    </row>
    <row r="31" spans="1:4" ht="48" customHeight="1" x14ac:dyDescent="0.2">
      <c r="A31" s="14" t="s">
        <v>124</v>
      </c>
      <c r="B31" s="14" t="s">
        <v>126</v>
      </c>
      <c r="C31" s="15" t="s">
        <v>86</v>
      </c>
      <c r="D31" s="27"/>
    </row>
    <row r="32" spans="1:4" ht="36" customHeight="1" x14ac:dyDescent="0.2">
      <c r="A32" s="14" t="s">
        <v>127</v>
      </c>
      <c r="B32" s="14" t="s">
        <v>107</v>
      </c>
      <c r="C32" s="15" t="s">
        <v>64</v>
      </c>
      <c r="D32" s="27"/>
    </row>
    <row r="33" spans="1:11" ht="48" customHeight="1" x14ac:dyDescent="0.2">
      <c r="A33" s="14" t="s">
        <v>128</v>
      </c>
      <c r="B33" s="14" t="s">
        <v>130</v>
      </c>
      <c r="C33" s="15" t="s">
        <v>86</v>
      </c>
      <c r="D33" s="27"/>
    </row>
    <row r="34" spans="1:11" ht="48" customHeight="1" x14ac:dyDescent="0.2">
      <c r="A34" s="14" t="s">
        <v>131</v>
      </c>
      <c r="B34" s="14" t="s">
        <v>133</v>
      </c>
      <c r="C34" s="15" t="s">
        <v>86</v>
      </c>
      <c r="D34" s="27"/>
    </row>
    <row r="35" spans="1:11" ht="48" customHeight="1" x14ac:dyDescent="0.2">
      <c r="A35" s="14" t="s">
        <v>134</v>
      </c>
      <c r="B35" s="14" t="s">
        <v>136</v>
      </c>
      <c r="C35" s="15" t="s">
        <v>86</v>
      </c>
      <c r="D35" s="27"/>
    </row>
    <row r="36" spans="1:11" ht="48" customHeight="1" x14ac:dyDescent="0.2">
      <c r="A36" s="14" t="s">
        <v>137</v>
      </c>
      <c r="B36" s="14" t="s">
        <v>139</v>
      </c>
      <c r="C36" s="15" t="s">
        <v>86</v>
      </c>
      <c r="D36" s="27"/>
    </row>
    <row r="37" spans="1:11" ht="48" customHeight="1" x14ac:dyDescent="0.2">
      <c r="A37" s="14" t="s">
        <v>140</v>
      </c>
      <c r="B37" s="14" t="s">
        <v>142</v>
      </c>
      <c r="C37" s="15" t="s">
        <v>86</v>
      </c>
      <c r="D37" s="27"/>
    </row>
    <row r="38" spans="1:11" ht="48" customHeight="1" x14ac:dyDescent="0.2">
      <c r="A38" s="14" t="s">
        <v>143</v>
      </c>
      <c r="B38" s="14" t="s">
        <v>145</v>
      </c>
      <c r="C38" s="15" t="s">
        <v>86</v>
      </c>
      <c r="D38" s="28"/>
    </row>
    <row r="39" spans="1:11" ht="24" customHeight="1" x14ac:dyDescent="0.2">
      <c r="A39" s="14" t="s">
        <v>146</v>
      </c>
      <c r="B39" s="14" t="s">
        <v>104</v>
      </c>
      <c r="C39" s="15" t="s">
        <v>64</v>
      </c>
      <c r="D39" s="27"/>
    </row>
    <row r="40" spans="1:11" ht="25.5" x14ac:dyDescent="0.2">
      <c r="A40" s="14" t="s">
        <v>147</v>
      </c>
      <c r="B40" s="14" t="s">
        <v>149</v>
      </c>
      <c r="C40" s="15" t="s">
        <v>60</v>
      </c>
      <c r="D40" s="30"/>
      <c r="G40" s="1">
        <f>1.8+1.2+2.2*2+1.3+0.9+3.1+3.95+1.2+1.15+ 2.75+ 2.1+ 1*2+ 1.3+2.2+2+2.8+1.2+1.1+1+1.6+ 1.5+ 1.15+ 1*3+ 2.25+2.55+1.5+ 4*2+ 3.4+2.1+3+ 2.6+1.3+1.2+5.17+2.92+2.8</f>
        <v>83.49</v>
      </c>
    </row>
    <row r="41" spans="1:11" ht="25.5" x14ac:dyDescent="0.2">
      <c r="A41" s="14" t="s">
        <v>150</v>
      </c>
      <c r="B41" s="14" t="s">
        <v>152</v>
      </c>
      <c r="C41" s="15" t="s">
        <v>60</v>
      </c>
      <c r="D41" s="30" t="s">
        <v>619</v>
      </c>
      <c r="E41" s="1">
        <v>38.159999999999997</v>
      </c>
      <c r="F41" s="1">
        <f>0.9*3+3.1+3.95+1.15+1+0.95+1*2+ 1.3+2.2+2+1.1+1.6+1.5+1*3+ 2.25+1.3+4+2.2+2.3+2.1+3+2.6+5.17+2.92+2.8</f>
        <v>58.190000000000005</v>
      </c>
      <c r="G41" s="1">
        <f>G40-E40</f>
        <v>83.49</v>
      </c>
      <c r="H41" s="1">
        <f>G41+F41-E41</f>
        <v>103.52000000000001</v>
      </c>
    </row>
    <row r="42" spans="1:11" ht="48" customHeight="1" x14ac:dyDescent="0.2">
      <c r="A42" s="14" t="s">
        <v>153</v>
      </c>
      <c r="B42" s="14" t="s">
        <v>155</v>
      </c>
      <c r="C42" s="15" t="s">
        <v>52</v>
      </c>
      <c r="D42" s="27"/>
    </row>
    <row r="43" spans="1:11" ht="24" customHeight="1" x14ac:dyDescent="0.2">
      <c r="A43" s="9" t="s">
        <v>156</v>
      </c>
      <c r="B43" s="9" t="s">
        <v>157</v>
      </c>
      <c r="C43" s="9"/>
      <c r="D43" s="27"/>
    </row>
    <row r="44" spans="1:11" ht="24" customHeight="1" x14ac:dyDescent="0.2">
      <c r="A44" s="9" t="s">
        <v>158</v>
      </c>
      <c r="B44" s="9" t="s">
        <v>159</v>
      </c>
      <c r="C44" s="9"/>
      <c r="D44" s="27"/>
    </row>
    <row r="45" spans="1:11" ht="38.25" x14ac:dyDescent="0.2">
      <c r="A45" s="14" t="s">
        <v>160</v>
      </c>
      <c r="B45" s="14" t="s">
        <v>162</v>
      </c>
      <c r="C45" s="15" t="s">
        <v>52</v>
      </c>
      <c r="D45" s="27" t="s">
        <v>620</v>
      </c>
      <c r="E45" s="1">
        <v>20.04</v>
      </c>
    </row>
    <row r="46" spans="1:11" ht="24" customHeight="1" x14ac:dyDescent="0.2">
      <c r="A46" s="9" t="s">
        <v>163</v>
      </c>
      <c r="B46" s="9" t="s">
        <v>164</v>
      </c>
      <c r="C46" s="9"/>
      <c r="D46" s="27"/>
    </row>
    <row r="47" spans="1:11" ht="51" x14ac:dyDescent="0.2">
      <c r="A47" s="14" t="s">
        <v>165</v>
      </c>
      <c r="B47" s="14" t="s">
        <v>167</v>
      </c>
      <c r="C47" s="15" t="s">
        <v>52</v>
      </c>
      <c r="D47" s="31"/>
      <c r="F47" s="1">
        <f>(1.6+2.67+1.54+2.8+0.35+4.23+3.87+2.2+2.17+ 2.6+ 2.2+1.3+2.24*2+2.97+3.95+4.65+2.52+2.8+2.75+1.5+3.65+2.1+4.5+3.9+ 1.47+ 3.1+ 4.9+2+2.27+2.23+5.1+0.66+2.23+1.96+0.9+1.62+4.62+2.4+ 3.65+ 2.2+ 3.43+2.25+2.55+1.43+1.5+4+2.52+1.46+1.45+4+3.4*2+ 2.5+1.54+1.44+ 3.9+ 2.08+1.5+1.85+3*2+ 2.95+2.85+5.17*2+ 2.92+2.8)*2.85</f>
        <v>520.60950000000003</v>
      </c>
      <c r="G47" s="1">
        <f>2.8*0.8</f>
        <v>2.2399999999999998</v>
      </c>
      <c r="H47" s="1">
        <f>G47+F47</f>
        <v>522.84950000000003</v>
      </c>
      <c r="I47" s="1">
        <f>0.88*2.2+0.9*2.2+ 0.85*0.65+ 0.7*1+ 1*2.2+ 0.67*0.7+ 1*2.2*2+ 0.67*0.7+ 0.68*1+ 2.5*0.68+ 0.62*0.98 + 0.85*0.68+ 0.63*1+ 0.85*2.2+ 0.76*1+ 1.06*2.2+ 0.85*0.7+ 0.95*0.7+ 1.15*2.2+0.7*0.65+ 0.65*0.7+ 1.72*1.7+ 1.87*1.7+ 1.3*1.3+ 0.65*0.7+ 0.9*2.2*2+ 1.26*1.26*2+ 0.88*2.2+ 0.63*0.7+ 0.62*0.7+1.25*1.3+ 1.5*2.2+ 1.22*1.3+ 1.27*1.3+ 0.95*2.26+ 0.87*2.2+ 1.55*0.68+ 1.7*1.3+ 0.9*2.2+ 1.22*1.3+ 1.86*2.2+ 1.1*0.85+ 0.68*0.85+ 0.68*0.7+ 0.85*0.7+ 0.98*2.2+ 1.8*1.7+ 1.86*1.7+ 1.46*2.2+ 1.89*1.65+ 1.85*1.65</f>
        <v>88.248300000000015</v>
      </c>
      <c r="J47" s="1">
        <f>1.45*105</f>
        <v>152.25</v>
      </c>
      <c r="K47" s="1">
        <f>(3.2*2+3.4*2)*2.2</f>
        <v>29.04</v>
      </c>
    </row>
    <row r="48" spans="1:11" ht="36" customHeight="1" x14ac:dyDescent="0.2">
      <c r="A48" s="14" t="s">
        <v>168</v>
      </c>
      <c r="B48" s="14" t="s">
        <v>170</v>
      </c>
      <c r="C48" s="15" t="s">
        <v>52</v>
      </c>
      <c r="D48" s="27"/>
    </row>
    <row r="49" spans="1:5" ht="72" customHeight="1" x14ac:dyDescent="0.2">
      <c r="A49" s="14" t="s">
        <v>171</v>
      </c>
      <c r="B49" s="14" t="s">
        <v>174</v>
      </c>
      <c r="C49" s="15" t="s">
        <v>60</v>
      </c>
      <c r="D49" s="27"/>
    </row>
    <row r="50" spans="1:5" ht="24" customHeight="1" x14ac:dyDescent="0.2">
      <c r="A50" s="9" t="s">
        <v>175</v>
      </c>
      <c r="B50" s="9" t="s">
        <v>176</v>
      </c>
      <c r="C50" s="9"/>
      <c r="D50" s="27"/>
    </row>
    <row r="51" spans="1:5" ht="24" customHeight="1" x14ac:dyDescent="0.2">
      <c r="A51" s="9" t="s">
        <v>177</v>
      </c>
      <c r="B51" s="9" t="s">
        <v>178</v>
      </c>
      <c r="C51" s="9"/>
      <c r="D51" s="27"/>
    </row>
    <row r="52" spans="1:5" ht="60" customHeight="1" x14ac:dyDescent="0.2">
      <c r="A52" s="14" t="s">
        <v>179</v>
      </c>
      <c r="B52" s="14" t="s">
        <v>181</v>
      </c>
      <c r="C52" s="15" t="s">
        <v>182</v>
      </c>
      <c r="D52" s="27" t="s">
        <v>621</v>
      </c>
      <c r="E52" s="1">
        <v>15</v>
      </c>
    </row>
    <row r="53" spans="1:5" ht="24" customHeight="1" x14ac:dyDescent="0.2">
      <c r="A53" s="9" t="s">
        <v>183</v>
      </c>
      <c r="B53" s="9" t="s">
        <v>184</v>
      </c>
      <c r="C53" s="9"/>
      <c r="D53" s="27"/>
    </row>
    <row r="54" spans="1:5" ht="36" customHeight="1" x14ac:dyDescent="0.2">
      <c r="A54" s="14" t="s">
        <v>185</v>
      </c>
      <c r="B54" s="14" t="s">
        <v>187</v>
      </c>
      <c r="C54" s="15" t="s">
        <v>52</v>
      </c>
      <c r="D54" s="27" t="s">
        <v>622</v>
      </c>
      <c r="E54" s="1">
        <f>0.9*2.1*2+0.75*2.1*2+1.9*2.2</f>
        <v>11.11</v>
      </c>
    </row>
    <row r="55" spans="1:5" ht="24" customHeight="1" x14ac:dyDescent="0.2">
      <c r="A55" s="9" t="s">
        <v>188</v>
      </c>
      <c r="B55" s="9" t="s">
        <v>189</v>
      </c>
      <c r="C55" s="9"/>
      <c r="D55" s="27"/>
    </row>
    <row r="56" spans="1:5" ht="48" customHeight="1" x14ac:dyDescent="0.2">
      <c r="A56" s="14" t="s">
        <v>190</v>
      </c>
      <c r="B56" s="14" t="s">
        <v>192</v>
      </c>
      <c r="C56" s="15" t="s">
        <v>52</v>
      </c>
      <c r="D56" s="27"/>
    </row>
    <row r="57" spans="1:5" ht="48" customHeight="1" x14ac:dyDescent="0.2">
      <c r="A57" s="14" t="s">
        <v>193</v>
      </c>
      <c r="B57" s="14" t="s">
        <v>195</v>
      </c>
      <c r="C57" s="15" t="s">
        <v>52</v>
      </c>
      <c r="D57" s="27" t="s">
        <v>623</v>
      </c>
      <c r="E57" s="1">
        <f>1.2*1.2*7 + 1.8*1.6*6 + 1.8*1.2</f>
        <v>29.52</v>
      </c>
    </row>
    <row r="58" spans="1:5" ht="24" customHeight="1" x14ac:dyDescent="0.2">
      <c r="A58" s="9" t="s">
        <v>196</v>
      </c>
      <c r="B58" s="9" t="s">
        <v>197</v>
      </c>
      <c r="C58" s="9"/>
      <c r="D58" s="27"/>
    </row>
    <row r="59" spans="1:5" ht="36" customHeight="1" x14ac:dyDescent="0.2">
      <c r="A59" s="14" t="s">
        <v>198</v>
      </c>
      <c r="B59" s="14" t="s">
        <v>200</v>
      </c>
      <c r="C59" s="15" t="s">
        <v>52</v>
      </c>
      <c r="D59" s="27" t="s">
        <v>624</v>
      </c>
      <c r="E59" s="1">
        <v>398.67</v>
      </c>
    </row>
    <row r="60" spans="1:5" ht="48" customHeight="1" x14ac:dyDescent="0.2">
      <c r="A60" s="14" t="s">
        <v>201</v>
      </c>
      <c r="B60" s="14" t="s">
        <v>203</v>
      </c>
      <c r="C60" s="15" t="s">
        <v>60</v>
      </c>
      <c r="D60" s="27"/>
    </row>
    <row r="61" spans="1:5" ht="36" customHeight="1" x14ac:dyDescent="0.2">
      <c r="A61" s="14" t="s">
        <v>204</v>
      </c>
      <c r="B61" s="14" t="s">
        <v>206</v>
      </c>
      <c r="C61" s="15" t="s">
        <v>60</v>
      </c>
      <c r="D61" s="27"/>
    </row>
    <row r="62" spans="1:5" ht="48" customHeight="1" x14ac:dyDescent="0.2">
      <c r="A62" s="14" t="s">
        <v>207</v>
      </c>
      <c r="B62" s="14" t="s">
        <v>209</v>
      </c>
      <c r="C62" s="15" t="s">
        <v>52</v>
      </c>
      <c r="D62" s="27" t="s">
        <v>624</v>
      </c>
      <c r="E62" s="1">
        <v>398.67</v>
      </c>
    </row>
    <row r="63" spans="1:5" ht="24" customHeight="1" x14ac:dyDescent="0.2">
      <c r="A63" s="9" t="s">
        <v>210</v>
      </c>
      <c r="B63" s="9" t="s">
        <v>211</v>
      </c>
      <c r="C63" s="9"/>
      <c r="D63" s="27"/>
    </row>
    <row r="64" spans="1:5" ht="36" customHeight="1" x14ac:dyDescent="0.2">
      <c r="A64" s="14" t="s">
        <v>212</v>
      </c>
      <c r="B64" s="14" t="s">
        <v>214</v>
      </c>
      <c r="C64" s="15" t="s">
        <v>52</v>
      </c>
      <c r="D64" s="27" t="s">
        <v>625</v>
      </c>
      <c r="E64" s="1">
        <f>36.5+40</f>
        <v>76.5</v>
      </c>
    </row>
    <row r="65" spans="1:9" ht="42" customHeight="1" x14ac:dyDescent="0.2">
      <c r="A65" s="14" t="s">
        <v>215</v>
      </c>
      <c r="B65" s="14" t="s">
        <v>217</v>
      </c>
      <c r="C65" s="15" t="s">
        <v>52</v>
      </c>
      <c r="D65" s="28"/>
      <c r="F65" s="1">
        <f>35.38*2+1.17+35.38-2.78+19.52*2+19.52-2.56-3.37+8.55+11.9*5+2.21+2.18+4.54+1.61+13.06*3+4.67+3.46+2.25</f>
        <v>285.31</v>
      </c>
      <c r="G65" s="1">
        <f>F65*(0.15+0.3+0.3)</f>
        <v>213.98250000000002</v>
      </c>
    </row>
    <row r="66" spans="1:9" ht="24" customHeight="1" x14ac:dyDescent="0.2">
      <c r="A66" s="9" t="s">
        <v>218</v>
      </c>
      <c r="B66" s="9" t="s">
        <v>219</v>
      </c>
      <c r="C66" s="9"/>
      <c r="D66" s="27"/>
      <c r="F66" s="1" t="s">
        <v>582</v>
      </c>
      <c r="G66" s="1" t="s">
        <v>583</v>
      </c>
    </row>
    <row r="67" spans="1:9" ht="48" customHeight="1" x14ac:dyDescent="0.2">
      <c r="A67" s="14" t="s">
        <v>220</v>
      </c>
      <c r="B67" s="14" t="s">
        <v>222</v>
      </c>
      <c r="C67" s="15" t="s">
        <v>52</v>
      </c>
      <c r="F67" s="1">
        <v>434.6</v>
      </c>
      <c r="G67" s="1">
        <f>E47</f>
        <v>0</v>
      </c>
      <c r="H67" s="1">
        <f>(F67)*2+G67</f>
        <v>869.2</v>
      </c>
      <c r="I67" s="1">
        <f>F67*2</f>
        <v>869.2</v>
      </c>
    </row>
    <row r="68" spans="1:9" ht="48" customHeight="1" x14ac:dyDescent="0.2">
      <c r="A68" s="14" t="s">
        <v>223</v>
      </c>
      <c r="B68" s="14" t="s">
        <v>225</v>
      </c>
      <c r="C68" s="15" t="s">
        <v>52</v>
      </c>
      <c r="D68" s="28" t="s">
        <v>581</v>
      </c>
      <c r="E68" s="1">
        <v>181.29</v>
      </c>
    </row>
    <row r="69" spans="1:9" ht="48" customHeight="1" x14ac:dyDescent="0.2">
      <c r="A69" s="14" t="s">
        <v>226</v>
      </c>
      <c r="B69" s="14" t="s">
        <v>228</v>
      </c>
      <c r="C69" s="15" t="s">
        <v>52</v>
      </c>
      <c r="D69" s="27"/>
    </row>
    <row r="70" spans="1:9" ht="60" customHeight="1" x14ac:dyDescent="0.2">
      <c r="A70" s="14" t="s">
        <v>229</v>
      </c>
      <c r="B70" s="14" t="s">
        <v>231</v>
      </c>
      <c r="C70" s="15" t="s">
        <v>52</v>
      </c>
      <c r="D70" s="27"/>
    </row>
    <row r="71" spans="1:9" ht="60" customHeight="1" x14ac:dyDescent="0.2">
      <c r="A71" s="14" t="s">
        <v>232</v>
      </c>
      <c r="B71" s="14" t="s">
        <v>234</v>
      </c>
      <c r="C71" s="15" t="s">
        <v>52</v>
      </c>
      <c r="D71" s="28"/>
      <c r="F71" s="1">
        <f>869.2-470.96</f>
        <v>398.24000000000007</v>
      </c>
    </row>
    <row r="72" spans="1:9" ht="48" customHeight="1" x14ac:dyDescent="0.2">
      <c r="A72" s="14" t="s">
        <v>235</v>
      </c>
      <c r="B72" s="14" t="s">
        <v>237</v>
      </c>
      <c r="C72" s="15" t="s">
        <v>52</v>
      </c>
      <c r="D72" s="27"/>
    </row>
    <row r="73" spans="1:9" ht="60" customHeight="1" x14ac:dyDescent="0.2">
      <c r="A73" s="14" t="s">
        <v>238</v>
      </c>
      <c r="B73" s="14" t="s">
        <v>240</v>
      </c>
      <c r="C73" s="15" t="s">
        <v>52</v>
      </c>
      <c r="D73" s="27"/>
    </row>
    <row r="74" spans="1:9" ht="60" customHeight="1" x14ac:dyDescent="0.2">
      <c r="A74" s="14" t="s">
        <v>238</v>
      </c>
      <c r="B74" s="14" t="s">
        <v>240</v>
      </c>
      <c r="C74" s="15" t="s">
        <v>52</v>
      </c>
      <c r="D74" s="27"/>
    </row>
    <row r="75" spans="1:9" ht="78" customHeight="1" x14ac:dyDescent="0.2">
      <c r="A75" s="14" t="s">
        <v>241</v>
      </c>
      <c r="B75" s="14" t="s">
        <v>243</v>
      </c>
      <c r="C75" s="15" t="s">
        <v>52</v>
      </c>
      <c r="D75" s="28" t="s">
        <v>626</v>
      </c>
      <c r="E75" s="1">
        <f>244.04-23.52</f>
        <v>220.51999999999998</v>
      </c>
      <c r="F75" s="1">
        <f>(10.4+2.6+2.05+2.55+2.15+6.95+4.62+3.92+2+3.55+2.75+1.95+2.25+1.9+2.35+ 1.9*2+ 2.38*2+ 2.6+3.85+3.1+3.15+3.1+6.5+2.2+4.15+2.1+ 2.2)*2.61</f>
        <v>244.035</v>
      </c>
      <c r="G75" s="1">
        <f>0.6*0.6*20 + 0.9*2.1+ 0.75*2.1*2+ 0.8*2.1*6 + 1*0.6*2</f>
        <v>23.52</v>
      </c>
    </row>
    <row r="76" spans="1:9" ht="24" customHeight="1" x14ac:dyDescent="0.2">
      <c r="A76" s="9" t="s">
        <v>244</v>
      </c>
      <c r="B76" s="9" t="s">
        <v>245</v>
      </c>
      <c r="C76" s="9"/>
      <c r="D76" s="27"/>
    </row>
    <row r="77" spans="1:9" ht="36" customHeight="1" x14ac:dyDescent="0.2">
      <c r="A77" s="14" t="s">
        <v>246</v>
      </c>
      <c r="B77" s="14" t="s">
        <v>248</v>
      </c>
      <c r="C77" s="15" t="s">
        <v>52</v>
      </c>
      <c r="D77" s="27"/>
    </row>
    <row r="78" spans="1:9" ht="36" customHeight="1" x14ac:dyDescent="0.2">
      <c r="A78" s="14" t="s">
        <v>249</v>
      </c>
      <c r="B78" s="14" t="s">
        <v>251</v>
      </c>
      <c r="C78" s="15" t="s">
        <v>52</v>
      </c>
      <c r="D78" s="27"/>
    </row>
    <row r="79" spans="1:9" ht="28.5" x14ac:dyDescent="0.2">
      <c r="A79" s="14" t="s">
        <v>252</v>
      </c>
      <c r="B79" s="14" t="s">
        <v>254</v>
      </c>
      <c r="C79" s="15" t="s">
        <v>52</v>
      </c>
      <c r="D79" s="28" t="s">
        <v>627</v>
      </c>
      <c r="E79" s="1">
        <v>294.47000000000003</v>
      </c>
    </row>
    <row r="80" spans="1:9" ht="24" customHeight="1" x14ac:dyDescent="0.2">
      <c r="A80" s="14" t="s">
        <v>255</v>
      </c>
      <c r="B80" s="14" t="s">
        <v>257</v>
      </c>
      <c r="C80" s="15" t="s">
        <v>60</v>
      </c>
      <c r="D80" s="27"/>
    </row>
    <row r="81" spans="1:5" ht="36" customHeight="1" x14ac:dyDescent="0.2">
      <c r="A81" s="14" t="s">
        <v>258</v>
      </c>
      <c r="B81" s="14" t="s">
        <v>260</v>
      </c>
      <c r="C81" s="15" t="s">
        <v>52</v>
      </c>
      <c r="D81" s="27"/>
    </row>
    <row r="82" spans="1:5" ht="36" customHeight="1" x14ac:dyDescent="0.2">
      <c r="A82" s="14" t="s">
        <v>261</v>
      </c>
      <c r="B82" s="14" t="s">
        <v>263</v>
      </c>
      <c r="C82" s="15" t="s">
        <v>64</v>
      </c>
      <c r="D82" s="27"/>
    </row>
    <row r="83" spans="1:5" ht="36" customHeight="1" x14ac:dyDescent="0.2">
      <c r="A83" s="14" t="s">
        <v>264</v>
      </c>
      <c r="B83" s="14" t="s">
        <v>266</v>
      </c>
      <c r="C83" s="15" t="s">
        <v>52</v>
      </c>
      <c r="D83" s="27"/>
    </row>
    <row r="84" spans="1:5" ht="28.5" x14ac:dyDescent="0.2">
      <c r="A84" s="14" t="s">
        <v>267</v>
      </c>
      <c r="B84" s="14" t="s">
        <v>269</v>
      </c>
      <c r="C84" s="15" t="s">
        <v>52</v>
      </c>
      <c r="D84" s="28" t="s">
        <v>628</v>
      </c>
      <c r="E84" s="1">
        <v>96.44</v>
      </c>
    </row>
    <row r="85" spans="1:5" ht="24" customHeight="1" x14ac:dyDescent="0.2">
      <c r="A85" s="14" t="s">
        <v>270</v>
      </c>
      <c r="B85" s="14" t="s">
        <v>272</v>
      </c>
      <c r="C85" s="15" t="s">
        <v>60</v>
      </c>
      <c r="D85" s="27"/>
    </row>
    <row r="86" spans="1:5" ht="24" customHeight="1" x14ac:dyDescent="0.2">
      <c r="A86" s="14" t="s">
        <v>273</v>
      </c>
      <c r="B86" s="14" t="s">
        <v>275</v>
      </c>
      <c r="C86" s="15" t="s">
        <v>52</v>
      </c>
      <c r="D86" s="27"/>
    </row>
    <row r="87" spans="1:5" ht="24" customHeight="1" x14ac:dyDescent="0.2">
      <c r="A87" s="9" t="s">
        <v>276</v>
      </c>
      <c r="B87" s="9" t="s">
        <v>277</v>
      </c>
      <c r="C87" s="9"/>
      <c r="D87" s="27"/>
    </row>
    <row r="88" spans="1:5" ht="24" customHeight="1" x14ac:dyDescent="0.2">
      <c r="A88" s="14" t="s">
        <v>278</v>
      </c>
      <c r="B88" s="14" t="s">
        <v>280</v>
      </c>
      <c r="C88" s="15" t="s">
        <v>60</v>
      </c>
      <c r="D88" s="27"/>
    </row>
    <row r="89" spans="1:5" ht="24" customHeight="1" x14ac:dyDescent="0.2">
      <c r="A89" s="14" t="s">
        <v>281</v>
      </c>
      <c r="B89" s="14" t="s">
        <v>283</v>
      </c>
      <c r="C89" s="15" t="s">
        <v>60</v>
      </c>
      <c r="D89" s="27"/>
    </row>
    <row r="90" spans="1:5" ht="36" customHeight="1" x14ac:dyDescent="0.2">
      <c r="A90" s="14" t="s">
        <v>284</v>
      </c>
      <c r="B90" s="14" t="s">
        <v>286</v>
      </c>
      <c r="C90" s="15" t="s">
        <v>60</v>
      </c>
      <c r="D90" s="27"/>
    </row>
    <row r="91" spans="1:5" ht="24" customHeight="1" x14ac:dyDescent="0.2">
      <c r="A91" s="9" t="s">
        <v>287</v>
      </c>
      <c r="B91" s="9" t="s">
        <v>288</v>
      </c>
      <c r="C91" s="9"/>
      <c r="D91" s="27"/>
    </row>
    <row r="92" spans="1:5" ht="24" customHeight="1" x14ac:dyDescent="0.2">
      <c r="A92" s="14" t="s">
        <v>289</v>
      </c>
      <c r="B92" s="14" t="s">
        <v>291</v>
      </c>
      <c r="C92" s="15" t="s">
        <v>52</v>
      </c>
      <c r="D92" s="27"/>
    </row>
    <row r="93" spans="1:5" ht="24" customHeight="1" x14ac:dyDescent="0.2">
      <c r="A93" s="14" t="s">
        <v>292</v>
      </c>
      <c r="B93" s="14" t="s">
        <v>294</v>
      </c>
      <c r="C93" s="15" t="s">
        <v>52</v>
      </c>
      <c r="D93" s="27"/>
    </row>
    <row r="94" spans="1:5" ht="24" customHeight="1" x14ac:dyDescent="0.2">
      <c r="A94" s="14" t="s">
        <v>295</v>
      </c>
      <c r="B94" s="14" t="s">
        <v>297</v>
      </c>
      <c r="C94" s="15" t="s">
        <v>52</v>
      </c>
      <c r="D94" s="27"/>
    </row>
    <row r="95" spans="1:5" ht="24" customHeight="1" x14ac:dyDescent="0.2">
      <c r="A95" s="14" t="s">
        <v>298</v>
      </c>
      <c r="B95" s="14" t="s">
        <v>300</v>
      </c>
      <c r="C95" s="15" t="s">
        <v>52</v>
      </c>
      <c r="D95" s="27"/>
    </row>
    <row r="96" spans="1:5" ht="24" customHeight="1" x14ac:dyDescent="0.2">
      <c r="A96" s="14" t="s">
        <v>301</v>
      </c>
      <c r="B96" s="14" t="s">
        <v>303</v>
      </c>
      <c r="C96" s="15" t="s">
        <v>52</v>
      </c>
      <c r="D96" s="27"/>
    </row>
    <row r="97" spans="1:4" ht="48" customHeight="1" x14ac:dyDescent="0.2">
      <c r="A97" s="14" t="s">
        <v>304</v>
      </c>
      <c r="B97" s="14" t="s">
        <v>306</v>
      </c>
      <c r="C97" s="15" t="s">
        <v>52</v>
      </c>
      <c r="D97" s="27"/>
    </row>
    <row r="98" spans="1:4" ht="24" customHeight="1" x14ac:dyDescent="0.2">
      <c r="A98" s="9" t="s">
        <v>307</v>
      </c>
      <c r="B98" s="9" t="s">
        <v>308</v>
      </c>
      <c r="C98" s="9"/>
      <c r="D98" s="27"/>
    </row>
    <row r="99" spans="1:4" ht="24" customHeight="1" x14ac:dyDescent="0.2">
      <c r="A99" s="14" t="s">
        <v>309</v>
      </c>
      <c r="B99" s="14" t="s">
        <v>311</v>
      </c>
      <c r="C99" s="15" t="s">
        <v>182</v>
      </c>
      <c r="D99" s="27"/>
    </row>
    <row r="100" spans="1:4" ht="24" customHeight="1" x14ac:dyDescent="0.2">
      <c r="A100" s="14" t="s">
        <v>312</v>
      </c>
      <c r="B100" s="14" t="s">
        <v>314</v>
      </c>
      <c r="C100" s="15" t="s">
        <v>182</v>
      </c>
      <c r="D100" s="27"/>
    </row>
    <row r="101" spans="1:4" ht="24" customHeight="1" x14ac:dyDescent="0.2">
      <c r="A101" s="14" t="s">
        <v>315</v>
      </c>
      <c r="B101" s="14" t="s">
        <v>317</v>
      </c>
      <c r="C101" s="15" t="s">
        <v>182</v>
      </c>
      <c r="D101" s="27"/>
    </row>
    <row r="102" spans="1:4" ht="36" customHeight="1" x14ac:dyDescent="0.2">
      <c r="A102" s="14" t="s">
        <v>318</v>
      </c>
      <c r="B102" s="14" t="s">
        <v>320</v>
      </c>
      <c r="C102" s="15" t="s">
        <v>182</v>
      </c>
      <c r="D102" s="27"/>
    </row>
    <row r="103" spans="1:4" ht="36" customHeight="1" x14ac:dyDescent="0.2">
      <c r="A103" s="14" t="s">
        <v>321</v>
      </c>
      <c r="B103" s="14" t="s">
        <v>323</v>
      </c>
      <c r="C103" s="15" t="s">
        <v>182</v>
      </c>
      <c r="D103" s="27"/>
    </row>
    <row r="104" spans="1:4" ht="36" customHeight="1" x14ac:dyDescent="0.2">
      <c r="A104" s="14" t="s">
        <v>324</v>
      </c>
      <c r="B104" s="14" t="s">
        <v>326</v>
      </c>
      <c r="C104" s="15" t="s">
        <v>182</v>
      </c>
      <c r="D104" s="27"/>
    </row>
    <row r="105" spans="1:4" ht="36" customHeight="1" x14ac:dyDescent="0.2">
      <c r="A105" s="14" t="s">
        <v>327</v>
      </c>
      <c r="B105" s="14" t="s">
        <v>329</v>
      </c>
      <c r="C105" s="15" t="s">
        <v>182</v>
      </c>
      <c r="D105" s="27"/>
    </row>
    <row r="106" spans="1:4" ht="36" customHeight="1" x14ac:dyDescent="0.2">
      <c r="A106" s="14" t="s">
        <v>330</v>
      </c>
      <c r="B106" s="14" t="s">
        <v>332</v>
      </c>
      <c r="C106" s="15" t="s">
        <v>182</v>
      </c>
      <c r="D106" s="27"/>
    </row>
    <row r="107" spans="1:4" ht="36" customHeight="1" x14ac:dyDescent="0.2">
      <c r="A107" s="14" t="s">
        <v>333</v>
      </c>
      <c r="B107" s="14" t="s">
        <v>335</v>
      </c>
      <c r="C107" s="15" t="s">
        <v>182</v>
      </c>
      <c r="D107" s="27"/>
    </row>
    <row r="108" spans="1:4" ht="48" customHeight="1" x14ac:dyDescent="0.2">
      <c r="A108" s="14" t="s">
        <v>336</v>
      </c>
      <c r="B108" s="14" t="s">
        <v>338</v>
      </c>
      <c r="C108" s="15" t="s">
        <v>182</v>
      </c>
      <c r="D108" s="27"/>
    </row>
    <row r="109" spans="1:4" ht="36" customHeight="1" x14ac:dyDescent="0.2">
      <c r="A109" s="14" t="s">
        <v>339</v>
      </c>
      <c r="B109" s="14" t="s">
        <v>341</v>
      </c>
      <c r="C109" s="15" t="s">
        <v>60</v>
      </c>
      <c r="D109" s="27"/>
    </row>
    <row r="110" spans="1:4" ht="36" customHeight="1" x14ac:dyDescent="0.2">
      <c r="A110" s="14" t="s">
        <v>342</v>
      </c>
      <c r="B110" s="14" t="s">
        <v>344</v>
      </c>
      <c r="C110" s="15" t="s">
        <v>60</v>
      </c>
      <c r="D110" s="27"/>
    </row>
    <row r="111" spans="1:4" ht="36" customHeight="1" x14ac:dyDescent="0.2">
      <c r="A111" s="14" t="s">
        <v>345</v>
      </c>
      <c r="B111" s="14" t="s">
        <v>347</v>
      </c>
      <c r="C111" s="15" t="s">
        <v>60</v>
      </c>
      <c r="D111" s="27"/>
    </row>
    <row r="112" spans="1:4" ht="36" customHeight="1" x14ac:dyDescent="0.2">
      <c r="A112" s="14" t="s">
        <v>348</v>
      </c>
      <c r="B112" s="14" t="s">
        <v>350</v>
      </c>
      <c r="C112" s="15" t="s">
        <v>60</v>
      </c>
      <c r="D112" s="27"/>
    </row>
    <row r="113" spans="1:5" ht="36" customHeight="1" x14ac:dyDescent="0.2">
      <c r="A113" s="14" t="s">
        <v>351</v>
      </c>
      <c r="B113" s="14" t="s">
        <v>353</v>
      </c>
      <c r="C113" s="15" t="s">
        <v>60</v>
      </c>
      <c r="D113" s="27"/>
    </row>
    <row r="114" spans="1:5" ht="36" customHeight="1" x14ac:dyDescent="0.2">
      <c r="A114" s="14" t="s">
        <v>354</v>
      </c>
      <c r="B114" s="14" t="s">
        <v>356</v>
      </c>
      <c r="C114" s="15" t="s">
        <v>60</v>
      </c>
      <c r="D114" s="28" t="s">
        <v>629</v>
      </c>
      <c r="E114" s="1">
        <f>-144.75</f>
        <v>-144.75</v>
      </c>
    </row>
    <row r="115" spans="1:5" ht="36" customHeight="1" x14ac:dyDescent="0.2">
      <c r="A115" s="14" t="s">
        <v>357</v>
      </c>
      <c r="B115" s="14" t="s">
        <v>359</v>
      </c>
      <c r="C115" s="15" t="s">
        <v>60</v>
      </c>
      <c r="D115" s="28" t="s">
        <v>630</v>
      </c>
      <c r="E115" s="1">
        <f>144.75-606.45</f>
        <v>-461.70000000000005</v>
      </c>
    </row>
    <row r="116" spans="1:5" ht="36" customHeight="1" x14ac:dyDescent="0.2">
      <c r="A116" s="14" t="s">
        <v>360</v>
      </c>
      <c r="B116" s="14" t="s">
        <v>362</v>
      </c>
      <c r="C116" s="15" t="s">
        <v>60</v>
      </c>
      <c r="D116" s="28" t="s">
        <v>631</v>
      </c>
      <c r="E116" s="1">
        <v>606.45000000000005</v>
      </c>
    </row>
    <row r="117" spans="1:5" ht="36" customHeight="1" x14ac:dyDescent="0.2">
      <c r="A117" s="14" t="s">
        <v>363</v>
      </c>
      <c r="B117" s="14" t="s">
        <v>365</v>
      </c>
      <c r="C117" s="15" t="s">
        <v>60</v>
      </c>
      <c r="D117" s="27"/>
    </row>
    <row r="118" spans="1:5" ht="36" customHeight="1" x14ac:dyDescent="0.2">
      <c r="A118" s="14" t="s">
        <v>366</v>
      </c>
      <c r="B118" s="14" t="s">
        <v>368</v>
      </c>
      <c r="C118" s="15" t="s">
        <v>60</v>
      </c>
      <c r="D118" s="27"/>
    </row>
    <row r="119" spans="1:5" ht="36" customHeight="1" x14ac:dyDescent="0.2">
      <c r="A119" s="14" t="s">
        <v>369</v>
      </c>
      <c r="B119" s="14" t="s">
        <v>371</v>
      </c>
      <c r="C119" s="15" t="s">
        <v>60</v>
      </c>
      <c r="D119" s="27"/>
    </row>
    <row r="120" spans="1:5" ht="36" customHeight="1" x14ac:dyDescent="0.2">
      <c r="A120" s="14" t="s">
        <v>372</v>
      </c>
      <c r="B120" s="14" t="s">
        <v>374</v>
      </c>
      <c r="C120" s="15" t="s">
        <v>60</v>
      </c>
      <c r="D120" s="27"/>
    </row>
    <row r="121" spans="1:5" ht="36" customHeight="1" x14ac:dyDescent="0.2">
      <c r="A121" s="14" t="s">
        <v>375</v>
      </c>
      <c r="B121" s="14" t="s">
        <v>377</v>
      </c>
      <c r="C121" s="15" t="s">
        <v>60</v>
      </c>
      <c r="D121" s="27"/>
    </row>
    <row r="122" spans="1:5" ht="36" customHeight="1" x14ac:dyDescent="0.2">
      <c r="A122" s="14" t="s">
        <v>378</v>
      </c>
      <c r="B122" s="14" t="s">
        <v>380</v>
      </c>
      <c r="C122" s="15" t="s">
        <v>60</v>
      </c>
      <c r="D122" s="27"/>
    </row>
    <row r="123" spans="1:5" ht="36" customHeight="1" x14ac:dyDescent="0.2">
      <c r="A123" s="14" t="s">
        <v>381</v>
      </c>
      <c r="B123" s="14" t="s">
        <v>383</v>
      </c>
      <c r="C123" s="15" t="s">
        <v>60</v>
      </c>
      <c r="D123" s="27"/>
    </row>
    <row r="124" spans="1:5" ht="36" customHeight="1" x14ac:dyDescent="0.2">
      <c r="A124" s="14" t="s">
        <v>384</v>
      </c>
      <c r="B124" s="14" t="s">
        <v>386</v>
      </c>
      <c r="C124" s="15" t="s">
        <v>182</v>
      </c>
      <c r="D124" s="27"/>
    </row>
    <row r="125" spans="1:5" ht="36" customHeight="1" x14ac:dyDescent="0.2">
      <c r="A125" s="14" t="s">
        <v>387</v>
      </c>
      <c r="B125" s="14" t="s">
        <v>389</v>
      </c>
      <c r="C125" s="15" t="s">
        <v>182</v>
      </c>
      <c r="D125" s="27"/>
    </row>
    <row r="126" spans="1:5" ht="24" customHeight="1" x14ac:dyDescent="0.2">
      <c r="A126" s="14" t="s">
        <v>390</v>
      </c>
      <c r="B126" s="14" t="s">
        <v>392</v>
      </c>
      <c r="C126" s="15" t="s">
        <v>182</v>
      </c>
      <c r="D126" s="27"/>
    </row>
    <row r="127" spans="1:5" ht="24" customHeight="1" x14ac:dyDescent="0.2">
      <c r="A127" s="14" t="s">
        <v>393</v>
      </c>
      <c r="B127" s="14" t="s">
        <v>395</v>
      </c>
      <c r="C127" s="15" t="s">
        <v>182</v>
      </c>
      <c r="D127" s="27"/>
    </row>
    <row r="128" spans="1:5" ht="24" customHeight="1" x14ac:dyDescent="0.2">
      <c r="A128" s="14" t="s">
        <v>396</v>
      </c>
      <c r="B128" s="14" t="s">
        <v>398</v>
      </c>
      <c r="C128" s="15" t="s">
        <v>182</v>
      </c>
      <c r="D128" s="27"/>
    </row>
    <row r="129" spans="1:4" ht="24" customHeight="1" x14ac:dyDescent="0.2">
      <c r="A129" s="14" t="s">
        <v>399</v>
      </c>
      <c r="B129" s="14" t="s">
        <v>401</v>
      </c>
      <c r="C129" s="15" t="s">
        <v>182</v>
      </c>
      <c r="D129" s="27"/>
    </row>
    <row r="130" spans="1:4" ht="24" customHeight="1" x14ac:dyDescent="0.2">
      <c r="A130" s="14" t="s">
        <v>402</v>
      </c>
      <c r="B130" s="14" t="s">
        <v>404</v>
      </c>
      <c r="C130" s="15" t="s">
        <v>182</v>
      </c>
      <c r="D130" s="27"/>
    </row>
    <row r="131" spans="1:4" ht="36" customHeight="1" x14ac:dyDescent="0.2">
      <c r="A131" s="14" t="s">
        <v>405</v>
      </c>
      <c r="B131" s="14" t="s">
        <v>407</v>
      </c>
      <c r="C131" s="15" t="s">
        <v>182</v>
      </c>
      <c r="D131" s="27"/>
    </row>
    <row r="132" spans="1:4" ht="24" customHeight="1" x14ac:dyDescent="0.2">
      <c r="A132" s="14" t="s">
        <v>408</v>
      </c>
      <c r="B132" s="14" t="s">
        <v>410</v>
      </c>
      <c r="C132" s="15" t="s">
        <v>182</v>
      </c>
      <c r="D132" s="27"/>
    </row>
    <row r="133" spans="1:4" ht="36" customHeight="1" x14ac:dyDescent="0.2">
      <c r="A133" s="14" t="s">
        <v>411</v>
      </c>
      <c r="B133" s="14" t="s">
        <v>413</v>
      </c>
      <c r="C133" s="15" t="s">
        <v>182</v>
      </c>
      <c r="D133" s="27"/>
    </row>
    <row r="134" spans="1:4" ht="36" customHeight="1" x14ac:dyDescent="0.2">
      <c r="A134" s="14" t="s">
        <v>414</v>
      </c>
      <c r="B134" s="14" t="s">
        <v>416</v>
      </c>
      <c r="C134" s="15" t="s">
        <v>182</v>
      </c>
      <c r="D134" s="27"/>
    </row>
    <row r="135" spans="1:4" ht="24" customHeight="1" x14ac:dyDescent="0.2">
      <c r="A135" s="9" t="s">
        <v>417</v>
      </c>
      <c r="B135" s="9" t="s">
        <v>418</v>
      </c>
      <c r="C135" s="9"/>
      <c r="D135" s="27"/>
    </row>
    <row r="136" spans="1:4" ht="60" customHeight="1" x14ac:dyDescent="0.2">
      <c r="A136" s="14" t="s">
        <v>419</v>
      </c>
      <c r="B136" s="14" t="s">
        <v>421</v>
      </c>
      <c r="C136" s="15" t="s">
        <v>60</v>
      </c>
      <c r="D136" s="27"/>
    </row>
    <row r="137" spans="1:4" ht="60" customHeight="1" x14ac:dyDescent="0.2">
      <c r="A137" s="14" t="s">
        <v>422</v>
      </c>
      <c r="B137" s="14" t="s">
        <v>424</v>
      </c>
      <c r="C137" s="15" t="s">
        <v>60</v>
      </c>
      <c r="D137" s="27"/>
    </row>
    <row r="138" spans="1:4" ht="60" customHeight="1" x14ac:dyDescent="0.2">
      <c r="A138" s="14" t="s">
        <v>425</v>
      </c>
      <c r="B138" s="14" t="s">
        <v>427</v>
      </c>
      <c r="C138" s="15" t="s">
        <v>60</v>
      </c>
      <c r="D138" s="27"/>
    </row>
    <row r="139" spans="1:4" ht="48" customHeight="1" x14ac:dyDescent="0.2">
      <c r="A139" s="14" t="s">
        <v>428</v>
      </c>
      <c r="B139" s="14" t="s">
        <v>430</v>
      </c>
      <c r="C139" s="15" t="s">
        <v>60</v>
      </c>
      <c r="D139" s="27"/>
    </row>
    <row r="140" spans="1:4" ht="24" customHeight="1" x14ac:dyDescent="0.2">
      <c r="A140" s="14" t="s">
        <v>431</v>
      </c>
      <c r="B140" s="14" t="s">
        <v>433</v>
      </c>
      <c r="C140" s="15" t="s">
        <v>182</v>
      </c>
      <c r="D140" s="27"/>
    </row>
    <row r="141" spans="1:4" ht="24" customHeight="1" x14ac:dyDescent="0.2">
      <c r="A141" s="14" t="s">
        <v>434</v>
      </c>
      <c r="B141" s="14" t="s">
        <v>436</v>
      </c>
      <c r="C141" s="15" t="s">
        <v>182</v>
      </c>
      <c r="D141" s="27"/>
    </row>
    <row r="142" spans="1:4" ht="24" customHeight="1" x14ac:dyDescent="0.2">
      <c r="A142" s="14" t="s">
        <v>437</v>
      </c>
      <c r="B142" s="14" t="s">
        <v>439</v>
      </c>
      <c r="C142" s="15" t="s">
        <v>182</v>
      </c>
      <c r="D142" s="27"/>
    </row>
    <row r="143" spans="1:4" ht="24" customHeight="1" x14ac:dyDescent="0.2">
      <c r="A143" s="14" t="s">
        <v>440</v>
      </c>
      <c r="B143" s="14" t="s">
        <v>442</v>
      </c>
      <c r="C143" s="15" t="s">
        <v>182</v>
      </c>
      <c r="D143" s="27"/>
    </row>
    <row r="144" spans="1:4" ht="36" customHeight="1" x14ac:dyDescent="0.2">
      <c r="A144" s="14" t="s">
        <v>443</v>
      </c>
      <c r="B144" s="14" t="s">
        <v>445</v>
      </c>
      <c r="C144" s="15" t="s">
        <v>182</v>
      </c>
      <c r="D144" s="27"/>
    </row>
    <row r="145" spans="1:5" ht="36" customHeight="1" x14ac:dyDescent="0.2">
      <c r="A145" s="14" t="s">
        <v>446</v>
      </c>
      <c r="B145" s="14" t="s">
        <v>448</v>
      </c>
      <c r="C145" s="15" t="s">
        <v>182</v>
      </c>
      <c r="D145" s="27"/>
    </row>
    <row r="146" spans="1:5" ht="36" customHeight="1" x14ac:dyDescent="0.2">
      <c r="A146" s="14" t="s">
        <v>449</v>
      </c>
      <c r="B146" s="14" t="s">
        <v>451</v>
      </c>
      <c r="C146" s="15" t="s">
        <v>182</v>
      </c>
      <c r="D146" s="27"/>
    </row>
    <row r="147" spans="1:5" ht="24" customHeight="1" x14ac:dyDescent="0.2">
      <c r="A147" s="9" t="s">
        <v>452</v>
      </c>
      <c r="B147" s="9" t="s">
        <v>453</v>
      </c>
      <c r="C147" s="9"/>
      <c r="D147" s="27"/>
    </row>
    <row r="148" spans="1:5" ht="60" customHeight="1" x14ac:dyDescent="0.2">
      <c r="A148" s="14" t="s">
        <v>454</v>
      </c>
      <c r="B148" s="14" t="s">
        <v>427</v>
      </c>
      <c r="C148" s="15" t="s">
        <v>60</v>
      </c>
      <c r="D148" s="27" t="s">
        <v>632</v>
      </c>
      <c r="E148" s="1">
        <v>36</v>
      </c>
    </row>
    <row r="149" spans="1:5" ht="60" customHeight="1" x14ac:dyDescent="0.2">
      <c r="A149" s="14" t="s">
        <v>455</v>
      </c>
      <c r="B149" s="14" t="s">
        <v>457</v>
      </c>
      <c r="C149" s="15" t="s">
        <v>60</v>
      </c>
      <c r="D149" s="27"/>
    </row>
    <row r="150" spans="1:5" ht="60" customHeight="1" x14ac:dyDescent="0.2">
      <c r="A150" s="14" t="s">
        <v>458</v>
      </c>
      <c r="B150" s="14" t="s">
        <v>460</v>
      </c>
      <c r="C150" s="15" t="s">
        <v>60</v>
      </c>
      <c r="D150" s="27" t="s">
        <v>633</v>
      </c>
      <c r="E150" s="1">
        <v>6</v>
      </c>
    </row>
    <row r="151" spans="1:5" ht="60" customHeight="1" x14ac:dyDescent="0.2">
      <c r="A151" s="14" t="s">
        <v>461</v>
      </c>
      <c r="B151" s="14" t="s">
        <v>463</v>
      </c>
      <c r="C151" s="15" t="s">
        <v>60</v>
      </c>
      <c r="D151" s="27"/>
    </row>
    <row r="152" spans="1:5" ht="36" customHeight="1" x14ac:dyDescent="0.2">
      <c r="A152" s="14" t="s">
        <v>464</v>
      </c>
      <c r="B152" s="14" t="s">
        <v>466</v>
      </c>
      <c r="C152" s="15" t="s">
        <v>182</v>
      </c>
      <c r="D152" s="27"/>
    </row>
    <row r="153" spans="1:5" ht="36" customHeight="1" x14ac:dyDescent="0.2">
      <c r="A153" s="14" t="s">
        <v>467</v>
      </c>
      <c r="B153" s="14" t="s">
        <v>469</v>
      </c>
      <c r="C153" s="15" t="s">
        <v>182</v>
      </c>
      <c r="D153" s="27"/>
    </row>
    <row r="154" spans="1:5" ht="24" customHeight="1" x14ac:dyDescent="0.2">
      <c r="A154" s="14" t="s">
        <v>470</v>
      </c>
      <c r="B154" s="14" t="s">
        <v>472</v>
      </c>
      <c r="C154" s="15" t="s">
        <v>182</v>
      </c>
      <c r="D154" s="27"/>
    </row>
    <row r="155" spans="1:5" x14ac:dyDescent="0.2">
      <c r="A155" s="9" t="s">
        <v>473</v>
      </c>
      <c r="B155" s="9" t="s">
        <v>474</v>
      </c>
      <c r="C155" s="9"/>
      <c r="D155" s="27"/>
    </row>
    <row r="156" spans="1:5" x14ac:dyDescent="0.2">
      <c r="A156" s="9" t="s">
        <v>475</v>
      </c>
      <c r="B156" s="9" t="s">
        <v>476</v>
      </c>
      <c r="C156" s="9"/>
      <c r="D156" s="27"/>
    </row>
    <row r="157" spans="1:5" ht="36" customHeight="1" x14ac:dyDescent="0.2">
      <c r="A157" s="14" t="s">
        <v>477</v>
      </c>
      <c r="B157" s="14" t="s">
        <v>479</v>
      </c>
      <c r="C157" s="15" t="s">
        <v>182</v>
      </c>
      <c r="D157" s="27"/>
    </row>
    <row r="158" spans="1:5" ht="36" customHeight="1" x14ac:dyDescent="0.2">
      <c r="A158" s="14" t="s">
        <v>480</v>
      </c>
      <c r="B158" s="14" t="s">
        <v>482</v>
      </c>
      <c r="C158" s="15" t="s">
        <v>182</v>
      </c>
      <c r="D158" s="27"/>
    </row>
    <row r="159" spans="1:5" ht="60" customHeight="1" x14ac:dyDescent="0.2">
      <c r="A159" s="14" t="s">
        <v>483</v>
      </c>
      <c r="B159" s="14" t="s">
        <v>485</v>
      </c>
      <c r="C159" s="15" t="s">
        <v>182</v>
      </c>
      <c r="D159" s="27"/>
    </row>
    <row r="160" spans="1:5" ht="36" customHeight="1" x14ac:dyDescent="0.2">
      <c r="A160" s="14" t="s">
        <v>486</v>
      </c>
      <c r="B160" s="14" t="s">
        <v>488</v>
      </c>
      <c r="C160" s="15" t="s">
        <v>182</v>
      </c>
      <c r="D160" s="27"/>
    </row>
    <row r="161" spans="1:4" ht="24" customHeight="1" x14ac:dyDescent="0.2">
      <c r="A161" s="14" t="s">
        <v>489</v>
      </c>
      <c r="B161" s="14" t="s">
        <v>491</v>
      </c>
      <c r="C161" s="15" t="s">
        <v>182</v>
      </c>
      <c r="D161" s="27"/>
    </row>
    <row r="162" spans="1:4" ht="36" customHeight="1" x14ac:dyDescent="0.2">
      <c r="A162" s="14" t="s">
        <v>492</v>
      </c>
      <c r="B162" s="14" t="s">
        <v>494</v>
      </c>
      <c r="C162" s="15" t="s">
        <v>182</v>
      </c>
      <c r="D162" s="27"/>
    </row>
    <row r="163" spans="1:4" x14ac:dyDescent="0.2">
      <c r="A163" s="9" t="s">
        <v>495</v>
      </c>
      <c r="B163" s="9" t="s">
        <v>496</v>
      </c>
      <c r="C163" s="9"/>
      <c r="D163" s="27"/>
    </row>
    <row r="164" spans="1:4" ht="24" customHeight="1" x14ac:dyDescent="0.2">
      <c r="A164" s="14" t="s">
        <v>497</v>
      </c>
      <c r="B164" s="14" t="s">
        <v>499</v>
      </c>
      <c r="C164" s="15" t="s">
        <v>182</v>
      </c>
      <c r="D164" s="27"/>
    </row>
    <row r="165" spans="1:4" ht="36" customHeight="1" x14ac:dyDescent="0.2">
      <c r="A165" s="14" t="s">
        <v>500</v>
      </c>
      <c r="B165" s="14" t="s">
        <v>482</v>
      </c>
      <c r="C165" s="15" t="s">
        <v>182</v>
      </c>
      <c r="D165" s="27"/>
    </row>
    <row r="166" spans="1:4" ht="36" customHeight="1" x14ac:dyDescent="0.2">
      <c r="A166" s="14" t="s">
        <v>501</v>
      </c>
      <c r="B166" s="14" t="s">
        <v>503</v>
      </c>
      <c r="C166" s="15" t="s">
        <v>182</v>
      </c>
      <c r="D166" s="27"/>
    </row>
    <row r="167" spans="1:4" ht="36" customHeight="1" x14ac:dyDescent="0.2">
      <c r="A167" s="14" t="s">
        <v>504</v>
      </c>
      <c r="B167" s="14" t="s">
        <v>488</v>
      </c>
      <c r="C167" s="15" t="s">
        <v>182</v>
      </c>
      <c r="D167" s="27"/>
    </row>
    <row r="168" spans="1:4" ht="24" customHeight="1" x14ac:dyDescent="0.2">
      <c r="A168" s="14" t="s">
        <v>505</v>
      </c>
      <c r="B168" s="14" t="s">
        <v>491</v>
      </c>
      <c r="C168" s="15" t="s">
        <v>182</v>
      </c>
      <c r="D168" s="27"/>
    </row>
    <row r="169" spans="1:4" ht="24" customHeight="1" x14ac:dyDescent="0.2">
      <c r="A169" s="14" t="s">
        <v>506</v>
      </c>
      <c r="B169" s="14" t="s">
        <v>508</v>
      </c>
      <c r="C169" s="15" t="s">
        <v>182</v>
      </c>
      <c r="D169" s="27"/>
    </row>
    <row r="170" spans="1:4" x14ac:dyDescent="0.2">
      <c r="A170" s="9" t="s">
        <v>509</v>
      </c>
      <c r="B170" s="9" t="s">
        <v>510</v>
      </c>
      <c r="C170" s="9"/>
      <c r="D170" s="27"/>
    </row>
    <row r="171" spans="1:4" ht="48" customHeight="1" x14ac:dyDescent="0.2">
      <c r="A171" s="14" t="s">
        <v>511</v>
      </c>
      <c r="B171" s="14" t="s">
        <v>513</v>
      </c>
      <c r="C171" s="15" t="s">
        <v>182</v>
      </c>
      <c r="D171" s="27"/>
    </row>
    <row r="172" spans="1:4" ht="36" customHeight="1" x14ac:dyDescent="0.2">
      <c r="A172" s="14" t="s">
        <v>514</v>
      </c>
      <c r="B172" s="14" t="s">
        <v>482</v>
      </c>
      <c r="C172" s="15" t="s">
        <v>182</v>
      </c>
      <c r="D172" s="27"/>
    </row>
    <row r="173" spans="1:4" ht="50.25" customHeight="1" x14ac:dyDescent="0.2">
      <c r="A173" s="14" t="s">
        <v>515</v>
      </c>
      <c r="B173" s="14" t="s">
        <v>485</v>
      </c>
      <c r="C173" s="15" t="s">
        <v>182</v>
      </c>
      <c r="D173" s="27"/>
    </row>
    <row r="174" spans="1:4" ht="36" customHeight="1" x14ac:dyDescent="0.2">
      <c r="A174" s="14" t="s">
        <v>516</v>
      </c>
      <c r="B174" s="14" t="s">
        <v>488</v>
      </c>
      <c r="C174" s="15" t="s">
        <v>182</v>
      </c>
      <c r="D174" s="27"/>
    </row>
    <row r="175" spans="1:4" ht="36" customHeight="1" x14ac:dyDescent="0.2">
      <c r="A175" s="14" t="s">
        <v>517</v>
      </c>
      <c r="B175" s="14" t="s">
        <v>519</v>
      </c>
      <c r="C175" s="15" t="s">
        <v>182</v>
      </c>
      <c r="D175" s="27"/>
    </row>
    <row r="176" spans="1:4" ht="24" customHeight="1" x14ac:dyDescent="0.2">
      <c r="A176" s="14" t="s">
        <v>520</v>
      </c>
      <c r="B176" s="14" t="s">
        <v>491</v>
      </c>
      <c r="C176" s="15" t="s">
        <v>182</v>
      </c>
      <c r="D176" s="27"/>
    </row>
    <row r="177" spans="1:5" ht="24" customHeight="1" x14ac:dyDescent="0.2">
      <c r="A177" s="14" t="s">
        <v>521</v>
      </c>
      <c r="B177" s="14" t="s">
        <v>508</v>
      </c>
      <c r="C177" s="15" t="s">
        <v>182</v>
      </c>
      <c r="D177" s="27"/>
    </row>
    <row r="178" spans="1:5" ht="36" customHeight="1" x14ac:dyDescent="0.2">
      <c r="A178" s="14" t="s">
        <v>522</v>
      </c>
      <c r="B178" s="14" t="s">
        <v>479</v>
      </c>
      <c r="C178" s="15" t="s">
        <v>182</v>
      </c>
      <c r="D178" s="27"/>
    </row>
    <row r="179" spans="1:5" ht="36" customHeight="1" x14ac:dyDescent="0.2">
      <c r="A179" s="14" t="s">
        <v>523</v>
      </c>
      <c r="B179" s="14" t="s">
        <v>503</v>
      </c>
      <c r="C179" s="15" t="s">
        <v>182</v>
      </c>
      <c r="D179" s="27"/>
    </row>
    <row r="180" spans="1:5" ht="36" customHeight="1" x14ac:dyDescent="0.2">
      <c r="A180" s="14" t="s">
        <v>524</v>
      </c>
      <c r="B180" s="14" t="s">
        <v>494</v>
      </c>
      <c r="C180" s="15" t="s">
        <v>182</v>
      </c>
      <c r="D180" s="27"/>
    </row>
    <row r="181" spans="1:5" x14ac:dyDescent="0.2">
      <c r="A181" s="9" t="s">
        <v>525</v>
      </c>
      <c r="B181" s="9" t="s">
        <v>526</v>
      </c>
      <c r="C181" s="9"/>
      <c r="D181" s="27"/>
    </row>
    <row r="182" spans="1:5" ht="24" customHeight="1" x14ac:dyDescent="0.2">
      <c r="A182" s="14" t="s">
        <v>527</v>
      </c>
      <c r="B182" s="14" t="s">
        <v>529</v>
      </c>
      <c r="C182" s="15" t="s">
        <v>52</v>
      </c>
      <c r="D182" s="27"/>
    </row>
    <row r="183" spans="1:5" ht="48" customHeight="1" x14ac:dyDescent="0.2">
      <c r="A183" s="14" t="s">
        <v>530</v>
      </c>
      <c r="B183" s="14" t="s">
        <v>532</v>
      </c>
      <c r="C183" s="15" t="s">
        <v>182</v>
      </c>
      <c r="D183" s="27"/>
    </row>
    <row r="184" spans="1:5" ht="48" customHeight="1" x14ac:dyDescent="0.2">
      <c r="A184" s="14" t="s">
        <v>533</v>
      </c>
      <c r="B184" s="14" t="s">
        <v>532</v>
      </c>
      <c r="C184" s="15" t="s">
        <v>182</v>
      </c>
      <c r="D184" s="27"/>
    </row>
    <row r="185" spans="1:5" ht="24" customHeight="1" x14ac:dyDescent="0.2">
      <c r="A185" s="14" t="s">
        <v>534</v>
      </c>
      <c r="B185" s="14" t="s">
        <v>536</v>
      </c>
      <c r="C185" s="15" t="s">
        <v>182</v>
      </c>
      <c r="D185" s="27"/>
    </row>
    <row r="186" spans="1:5" ht="36" customHeight="1" x14ac:dyDescent="0.2">
      <c r="A186" s="14" t="s">
        <v>537</v>
      </c>
      <c r="B186" s="14" t="s">
        <v>539</v>
      </c>
      <c r="C186" s="15" t="s">
        <v>182</v>
      </c>
      <c r="D186" s="27"/>
    </row>
    <row r="187" spans="1:5" x14ac:dyDescent="0.2">
      <c r="A187" s="40">
        <f>'[1]BM 04'!A200</f>
        <v>18</v>
      </c>
      <c r="B187" s="41" t="str">
        <f>'[1]BM 04'!D200</f>
        <v>SERVIÇOS EXTRA PLANILHA ORÇAMENTÁRIA</v>
      </c>
      <c r="C187" s="40"/>
      <c r="D187" s="27"/>
    </row>
    <row r="188" spans="1:5" ht="38.25" x14ac:dyDescent="0.2">
      <c r="A188" s="40" t="str">
        <f>'[1]BM 04'!A201</f>
        <v>18.1</v>
      </c>
      <c r="B188" s="42" t="str">
        <f>'[1]BM 04'!D201</f>
        <v>EXECUÇÃO DE PASSEIO (CALÇADA) OU PISO DE CONCRETO COM CONCRETO MOLDADO IN LOCO, USINADO, ACABAMENTO CONVENCIONAL, ESPESSURA 6 CM, ARMADO. AF_07/2016</v>
      </c>
      <c r="C188" s="43" t="str">
        <f>'[1]BM 04'!E201</f>
        <v>m²</v>
      </c>
      <c r="D188" s="27" t="s">
        <v>634</v>
      </c>
      <c r="E188" s="1">
        <v>390.91</v>
      </c>
    </row>
    <row r="189" spans="1:5" ht="25.5" x14ac:dyDescent="0.2">
      <c r="A189" s="40" t="str">
        <f>'[1]BM 04'!A202</f>
        <v>18.2</v>
      </c>
      <c r="B189" s="42" t="str">
        <f>'[1]BM 04'!D202</f>
        <v>FORRO EM PLACAS DE GESSO, PARA AMBIENTES COMERCIAIS. AF_05/2017_P</v>
      </c>
      <c r="C189" s="43" t="str">
        <f>'[1]BM 04'!E202</f>
        <v>m²</v>
      </c>
      <c r="D189" s="27"/>
    </row>
    <row r="190" spans="1:5" ht="25.5" x14ac:dyDescent="0.2">
      <c r="A190" s="40" t="str">
        <f>'[1]BM 04'!A203</f>
        <v>18.3</v>
      </c>
      <c r="B190" s="42" t="str">
        <f>'[1]BM 04'!D203</f>
        <v>APLICAÇÃO E LIXAMENTO DE MASSA LÁTEX EM PAREDES, DUAS DEMÃOS. AF_06/2014</v>
      </c>
      <c r="C190" s="43" t="str">
        <f>'[1]BM 04'!E203</f>
        <v>m²</v>
      </c>
      <c r="D190" s="27"/>
    </row>
    <row r="191" spans="1:5" ht="38.25" x14ac:dyDescent="0.2">
      <c r="A191" s="40" t="str">
        <f>'[1]BM 04'!A204</f>
        <v>18.4</v>
      </c>
      <c r="B191" s="42" t="str">
        <f>'[1]BM 04'!D204</f>
        <v>FECHADURA DE EMBUTIR COM CILINDRO, EXTERNA, COMPLETA, ACABAMENTO PADRÃO POPULAR, INCLUSO EXECUÇÃO DE FURO - FORNECIMENTO E INSTALAÇÃO. AF_12/2019</v>
      </c>
      <c r="C191" s="43" t="str">
        <f>'[1]BM 04'!E204</f>
        <v>Und</v>
      </c>
      <c r="D191" s="27" t="s">
        <v>635</v>
      </c>
      <c r="E191" s="1">
        <v>15</v>
      </c>
    </row>
    <row r="192" spans="1:5" ht="25.5" x14ac:dyDescent="0.2">
      <c r="A192" s="40" t="str">
        <f>'[1]BM 04'!A205</f>
        <v>18.5</v>
      </c>
      <c r="B192" s="42" t="str">
        <f>'[1]BM 04'!D205</f>
        <v>INSTALAÇÃO DE VIDRO LISO INCOLOR, E = 3 MM, EM ESQUADRIA DE ALUMÍNIO OU PVC, FIXADO COM BAGUETE. AF_01/2021_P</v>
      </c>
      <c r="C192" s="43" t="str">
        <f>'[1]BM 04'!E205</f>
        <v>m²</v>
      </c>
      <c r="D192" s="27" t="s">
        <v>636</v>
      </c>
      <c r="E192" s="1">
        <f>0.6*0.6*27 + 0.6*1*4</f>
        <v>12.12</v>
      </c>
    </row>
    <row r="193" spans="1:5" x14ac:dyDescent="0.2">
      <c r="A193" s="40" t="str">
        <f>'[1]BM 04'!A206</f>
        <v>18.6</v>
      </c>
      <c r="B193" s="42" t="str">
        <f>'[1]BM 04'!D206</f>
        <v>Rufo de concreto armado fck=20mpa l=30cm e h=5cm</v>
      </c>
      <c r="C193" s="43" t="str">
        <f>'[1]BM 04'!E206</f>
        <v>m</v>
      </c>
      <c r="D193" s="27" t="s">
        <v>637</v>
      </c>
      <c r="E193" s="1">
        <v>105</v>
      </c>
    </row>
    <row r="194" spans="1:5" ht="38.25" x14ac:dyDescent="0.2">
      <c r="A194" s="40" t="str">
        <f>'[1]BM 04'!A207</f>
        <v>18.7</v>
      </c>
      <c r="B194" s="42" t="str">
        <f>'[1]BM 04'!D207</f>
        <v>REGISTRO DE PRESSÃO BRUTO, LATÃO, ROSCÁVEL, 3/4", COM ACABAMENTO E CANOPLA CROMADOS - FORNECIMENTO E INSTALAÇÃO. AF_08/2021</v>
      </c>
      <c r="C194" s="43" t="str">
        <f>'[1]BM 04'!E207</f>
        <v>Und</v>
      </c>
      <c r="D194" s="27"/>
    </row>
    <row r="195" spans="1:5" ht="25.5" x14ac:dyDescent="0.2">
      <c r="A195" s="40" t="str">
        <f>'[1]BM 04'!A208</f>
        <v>18.8</v>
      </c>
      <c r="B195" s="42" t="str">
        <f>'[1]BM 04'!D208</f>
        <v>APLICAÇÃO DE FUNDO SELADOR ACRÍLICO EM PAREDES, UMA DEMÃO. AF_06/2014</v>
      </c>
      <c r="C195" s="43" t="str">
        <f>'[1]BM 04'!E208</f>
        <v>m²</v>
      </c>
      <c r="D195" s="27"/>
    </row>
    <row r="196" spans="1:5" ht="25.5" x14ac:dyDescent="0.2">
      <c r="A196" s="40" t="str">
        <f>'[1]BM 04'!A209</f>
        <v>18.9</v>
      </c>
      <c r="B196" s="42" t="str">
        <f>'[1]BM 04'!D209</f>
        <v>APLICAÇÃO DE LONA PLÁSTICA PARA EXECUÇÃO DE PAVIMENTOS DE CONCRETO. AF_11/2017</v>
      </c>
      <c r="C196" s="43" t="str">
        <f>'[1]BM 04'!E209</f>
        <v>m²</v>
      </c>
      <c r="D196" s="27" t="s">
        <v>638</v>
      </c>
      <c r="E196" s="1">
        <v>390.91</v>
      </c>
    </row>
    <row r="197" spans="1:5" ht="38.25" x14ac:dyDescent="0.2">
      <c r="A197" s="40" t="str">
        <f>'[1]BM 04'!A210</f>
        <v>18.10</v>
      </c>
      <c r="B197" s="42" t="str">
        <f>'[1]BM 04'!D210</f>
        <v>PORTA EM ALUMÍNIO DE ABRIR TIPO VENEZIANA COM GUARNIÇÃO, FIXAÇÃO COM PARAFUSOS - FORNECIMENTO E INSTALAÇÃO. AF_12/2019</v>
      </c>
      <c r="C197" s="43" t="str">
        <f>'[1]BM 04'!E210</f>
        <v>m²</v>
      </c>
      <c r="D197" s="27"/>
    </row>
  </sheetData>
  <mergeCells count="5">
    <mergeCell ref="A1:D2"/>
    <mergeCell ref="A3:A4"/>
    <mergeCell ref="B3:B4"/>
    <mergeCell ref="C3:C4"/>
    <mergeCell ref="D3:D4"/>
  </mergeCells>
  <pageMargins left="0.23622047244094491" right="0.23622047244094491" top="0.74803149606299213" bottom="0.74803149606299213" header="0.31496062992125984" footer="0.31496062992125984"/>
  <pageSetup paperSize="9" scale="58" fitToHeight="0" orientation="portrait" r:id="rId1"/>
  <rowBreaks count="1" manualBreakCount="1">
    <brk id="148" max="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A4D0D-79ED-4BA0-AE5A-D9B0D095F17C}">
  <sheetPr>
    <pageSetUpPr fitToPage="1"/>
  </sheetPr>
  <dimension ref="A2:S215"/>
  <sheetViews>
    <sheetView view="pageBreakPreview" topLeftCell="D205" zoomScale="80" zoomScaleNormal="80" zoomScaleSheetLayoutView="80" workbookViewId="0">
      <selection activeCell="E14" sqref="E14:J14"/>
    </sheetView>
  </sheetViews>
  <sheetFormatPr defaultColWidth="10" defaultRowHeight="14.25" x14ac:dyDescent="0.2"/>
  <cols>
    <col min="1" max="1" width="8.28515625" style="1" customWidth="1"/>
    <col min="2" max="2" width="9" style="25" customWidth="1"/>
    <col min="3" max="3" width="7.7109375" style="1" bestFit="1" customWidth="1"/>
    <col min="4" max="4" width="68.5703125" style="1" bestFit="1" customWidth="1"/>
    <col min="5" max="5" width="5.140625" style="1" bestFit="1" customWidth="1"/>
    <col min="6" max="6" width="7.85546875" style="1" bestFit="1" customWidth="1"/>
    <col min="7" max="7" width="8.7109375" style="1" customWidth="1"/>
    <col min="8" max="8" width="11" style="1" bestFit="1" customWidth="1"/>
    <col min="9" max="9" width="10.85546875" style="1" bestFit="1" customWidth="1"/>
    <col min="10" max="10" width="10.7109375" style="1" customWidth="1"/>
    <col min="11" max="11" width="14.28515625" style="1" customWidth="1"/>
    <col min="12" max="12" width="12.42578125" style="1" customWidth="1"/>
    <col min="13" max="13" width="14.42578125" style="1" customWidth="1"/>
    <col min="14" max="14" width="14.28515625" style="1" customWidth="1"/>
    <col min="15" max="15" width="10.85546875" style="1" customWidth="1"/>
    <col min="16" max="16" width="15.85546875" style="1" customWidth="1"/>
    <col min="17" max="17" width="10" style="1" customWidth="1"/>
    <col min="18" max="16384" width="10" style="1"/>
  </cols>
  <sheetData>
    <row r="2" spans="1:18" ht="15" customHeight="1" x14ac:dyDescent="0.2">
      <c r="A2" s="56" t="s">
        <v>0</v>
      </c>
      <c r="B2" s="56"/>
      <c r="C2" s="56"/>
      <c r="D2" s="56"/>
      <c r="E2" s="56"/>
      <c r="F2" s="56"/>
      <c r="G2" s="56"/>
      <c r="H2" s="56"/>
      <c r="I2" s="56"/>
      <c r="J2" s="56"/>
      <c r="K2" s="56"/>
      <c r="L2" s="56"/>
      <c r="M2" s="56"/>
      <c r="N2" s="56"/>
      <c r="O2" s="56"/>
      <c r="P2" s="56"/>
      <c r="Q2" s="57"/>
    </row>
    <row r="3" spans="1:18" ht="15" customHeight="1" x14ac:dyDescent="0.2">
      <c r="A3" s="56" t="s">
        <v>1</v>
      </c>
      <c r="B3" s="56"/>
      <c r="C3" s="56"/>
      <c r="D3" s="56"/>
      <c r="E3" s="56"/>
      <c r="F3" s="56"/>
      <c r="G3" s="56"/>
      <c r="H3" s="56"/>
      <c r="I3" s="56"/>
      <c r="J3" s="56"/>
      <c r="K3" s="56"/>
      <c r="L3" s="56"/>
      <c r="M3" s="56"/>
      <c r="N3" s="56"/>
      <c r="O3" s="56"/>
      <c r="P3" s="56"/>
      <c r="Q3" s="57"/>
    </row>
    <row r="4" spans="1:18" ht="15.75" customHeight="1" x14ac:dyDescent="0.2">
      <c r="A4" s="58" t="s">
        <v>2</v>
      </c>
      <c r="B4" s="58"/>
      <c r="C4" s="58"/>
      <c r="D4" s="58"/>
      <c r="E4" s="58"/>
      <c r="F4" s="58"/>
      <c r="G4" s="58"/>
      <c r="H4" s="58"/>
      <c r="I4" s="58"/>
      <c r="J4" s="58"/>
      <c r="K4" s="58"/>
      <c r="L4" s="58"/>
      <c r="M4" s="58"/>
      <c r="N4" s="58"/>
      <c r="O4" s="58"/>
      <c r="P4" s="58"/>
      <c r="Q4" s="59"/>
    </row>
    <row r="5" spans="1:18" ht="15" customHeight="1" x14ac:dyDescent="0.2">
      <c r="A5" s="60" t="s">
        <v>3</v>
      </c>
      <c r="B5" s="60"/>
      <c r="C5" s="60"/>
      <c r="D5" s="2"/>
      <c r="E5" s="60" t="s">
        <v>4</v>
      </c>
      <c r="F5" s="60"/>
      <c r="G5" s="60"/>
      <c r="H5" s="60"/>
      <c r="I5" s="60" t="s">
        <v>5</v>
      </c>
      <c r="J5" s="60"/>
      <c r="K5" s="60"/>
      <c r="L5" s="60"/>
      <c r="M5" s="60"/>
      <c r="N5" s="2" t="s">
        <v>6</v>
      </c>
      <c r="O5" s="60" t="s">
        <v>7</v>
      </c>
      <c r="P5" s="60"/>
      <c r="Q5" s="60"/>
    </row>
    <row r="6" spans="1:18" x14ac:dyDescent="0.2">
      <c r="A6" s="61" t="s">
        <v>8</v>
      </c>
      <c r="B6" s="62"/>
      <c r="C6" s="63"/>
      <c r="D6" s="3"/>
      <c r="E6" s="64">
        <v>44845</v>
      </c>
      <c r="F6" s="65"/>
      <c r="G6" s="65"/>
      <c r="H6" s="65"/>
      <c r="I6" s="66">
        <v>45212</v>
      </c>
      <c r="J6" s="66"/>
      <c r="K6" s="66"/>
      <c r="L6" s="66"/>
      <c r="M6" s="66"/>
      <c r="N6" s="4">
        <v>0.25219999999999998</v>
      </c>
      <c r="O6" s="67">
        <f>I213</f>
        <v>845452.13000000012</v>
      </c>
      <c r="P6" s="67"/>
      <c r="Q6" s="67"/>
    </row>
    <row r="7" spans="1:18" x14ac:dyDescent="0.2">
      <c r="A7" s="60" t="s">
        <v>9</v>
      </c>
      <c r="B7" s="60"/>
      <c r="C7" s="60"/>
      <c r="D7" s="2"/>
      <c r="E7" s="68" t="s">
        <v>10</v>
      </c>
      <c r="F7" s="69"/>
      <c r="G7" s="69"/>
      <c r="H7" s="69"/>
      <c r="I7" s="69"/>
      <c r="J7" s="69"/>
      <c r="K7" s="69"/>
      <c r="L7" s="69"/>
      <c r="M7" s="70"/>
      <c r="N7" s="2" t="s">
        <v>11</v>
      </c>
      <c r="O7" s="60" t="s">
        <v>12</v>
      </c>
      <c r="P7" s="60"/>
      <c r="Q7" s="60"/>
    </row>
    <row r="8" spans="1:18" x14ac:dyDescent="0.2">
      <c r="A8" s="71" t="s">
        <v>13</v>
      </c>
      <c r="B8" s="72"/>
      <c r="C8" s="73"/>
      <c r="D8" s="5"/>
      <c r="E8" s="74" t="s">
        <v>14</v>
      </c>
      <c r="F8" s="75"/>
      <c r="G8" s="75"/>
      <c r="H8" s="75"/>
      <c r="I8" s="75"/>
      <c r="J8" s="75"/>
      <c r="K8" s="75"/>
      <c r="L8" s="75"/>
      <c r="M8" s="75"/>
      <c r="N8" s="6">
        <v>0.87229999999999996</v>
      </c>
      <c r="O8" s="67">
        <v>0</v>
      </c>
      <c r="P8" s="67"/>
      <c r="Q8" s="67"/>
    </row>
    <row r="9" spans="1:18" x14ac:dyDescent="0.2">
      <c r="A9" s="76" t="s">
        <v>15</v>
      </c>
      <c r="B9" s="76"/>
      <c r="C9" s="76"/>
      <c r="D9" s="76"/>
      <c r="E9" s="76" t="s">
        <v>16</v>
      </c>
      <c r="F9" s="76"/>
      <c r="G9" s="76"/>
      <c r="H9" s="76"/>
      <c r="I9" s="76"/>
      <c r="J9" s="76"/>
      <c r="K9" s="76"/>
      <c r="L9" s="76"/>
      <c r="M9" s="76"/>
      <c r="N9" s="76"/>
      <c r="O9" s="60" t="s">
        <v>17</v>
      </c>
      <c r="P9" s="60"/>
      <c r="Q9" s="60"/>
    </row>
    <row r="10" spans="1:18" ht="15.75" customHeight="1" x14ac:dyDescent="0.2">
      <c r="A10" s="77" t="s">
        <v>18</v>
      </c>
      <c r="B10" s="77"/>
      <c r="C10" s="77"/>
      <c r="D10" s="77"/>
      <c r="E10" s="77" t="s">
        <v>19</v>
      </c>
      <c r="F10" s="77"/>
      <c r="G10" s="77"/>
      <c r="H10" s="77"/>
      <c r="I10" s="77"/>
      <c r="J10" s="77"/>
      <c r="K10" s="77"/>
      <c r="L10" s="77"/>
      <c r="M10" s="77"/>
      <c r="N10" s="77"/>
      <c r="O10" s="67">
        <f>O6+O8</f>
        <v>845452.13000000012</v>
      </c>
      <c r="P10" s="67"/>
      <c r="Q10" s="67"/>
    </row>
    <row r="11" spans="1:18" x14ac:dyDescent="0.2">
      <c r="A11" s="76" t="s">
        <v>20</v>
      </c>
      <c r="B11" s="76"/>
      <c r="C11" s="76"/>
      <c r="D11" s="76"/>
      <c r="E11" s="76"/>
      <c r="F11" s="76"/>
      <c r="G11" s="76"/>
      <c r="H11" s="76"/>
      <c r="I11" s="76"/>
      <c r="J11" s="76"/>
      <c r="K11" s="76"/>
      <c r="L11" s="76"/>
      <c r="M11" s="76"/>
      <c r="N11" s="76"/>
      <c r="O11" s="76"/>
      <c r="P11" s="76"/>
      <c r="Q11" s="76"/>
    </row>
    <row r="12" spans="1:18" ht="14.25" customHeight="1" x14ac:dyDescent="0.2">
      <c r="A12" s="74" t="s">
        <v>21</v>
      </c>
      <c r="B12" s="74"/>
      <c r="C12" s="74"/>
      <c r="D12" s="74"/>
      <c r="E12" s="74"/>
      <c r="F12" s="74"/>
      <c r="G12" s="74"/>
      <c r="H12" s="74"/>
      <c r="I12" s="74"/>
      <c r="J12" s="74"/>
      <c r="K12" s="74"/>
      <c r="L12" s="74"/>
      <c r="M12" s="74"/>
      <c r="N12" s="74"/>
      <c r="O12" s="74"/>
      <c r="P12" s="74"/>
      <c r="Q12" s="74"/>
    </row>
    <row r="13" spans="1:18" x14ac:dyDescent="0.2">
      <c r="A13" s="2" t="s">
        <v>22</v>
      </c>
      <c r="B13" s="2"/>
      <c r="C13" s="2" t="s">
        <v>23</v>
      </c>
      <c r="D13" s="2"/>
      <c r="E13" s="78" t="s">
        <v>24</v>
      </c>
      <c r="F13" s="79"/>
      <c r="G13" s="79"/>
      <c r="H13" s="79"/>
      <c r="I13" s="79"/>
      <c r="J13" s="80"/>
      <c r="K13" s="2" t="s">
        <v>25</v>
      </c>
      <c r="L13" s="2"/>
      <c r="M13" s="60" t="s">
        <v>26</v>
      </c>
      <c r="N13" s="60"/>
      <c r="O13" s="60"/>
      <c r="P13" s="60" t="s">
        <v>27</v>
      </c>
      <c r="Q13" s="60"/>
    </row>
    <row r="14" spans="1:18" ht="15.75" customHeight="1" x14ac:dyDescent="0.2">
      <c r="A14" s="81" t="s">
        <v>639</v>
      </c>
      <c r="B14" s="75"/>
      <c r="C14" s="82">
        <f>O213</f>
        <v>114205.84</v>
      </c>
      <c r="D14" s="83"/>
      <c r="E14" s="92" t="s">
        <v>640</v>
      </c>
      <c r="F14" s="93"/>
      <c r="G14" s="93"/>
      <c r="H14" s="93"/>
      <c r="I14" s="93"/>
      <c r="J14" s="94"/>
      <c r="K14" s="85">
        <f>N213</f>
        <v>571034.07999999984</v>
      </c>
      <c r="L14" s="75"/>
      <c r="M14" s="86">
        <f>P213</f>
        <v>685239.92</v>
      </c>
      <c r="N14" s="86"/>
      <c r="O14" s="86"/>
      <c r="P14" s="67">
        <f>O10-M14</f>
        <v>160212.21000000008</v>
      </c>
      <c r="Q14" s="67"/>
      <c r="R14" s="29">
        <f>M14/O6</f>
        <v>0.81050114570058507</v>
      </c>
    </row>
    <row r="15" spans="1:18" ht="15" customHeight="1" x14ac:dyDescent="0.25">
      <c r="A15" s="95"/>
      <c r="B15" s="95"/>
      <c r="C15" s="95"/>
      <c r="D15" s="95"/>
      <c r="E15" s="95"/>
      <c r="F15" s="95"/>
      <c r="G15" s="95"/>
      <c r="H15" s="95"/>
      <c r="I15" s="95"/>
      <c r="J15" s="95"/>
      <c r="K15" s="95"/>
      <c r="L15" s="95"/>
      <c r="M15" s="95"/>
      <c r="N15" s="95"/>
      <c r="O15" s="95"/>
      <c r="P15" s="95"/>
      <c r="Q15" s="95"/>
    </row>
    <row r="16" spans="1:18" ht="14.25" customHeight="1" x14ac:dyDescent="0.2">
      <c r="A16" s="90" t="s">
        <v>30</v>
      </c>
      <c r="B16" s="90" t="s">
        <v>31</v>
      </c>
      <c r="C16" s="90" t="s">
        <v>32</v>
      </c>
      <c r="D16" s="90" t="s">
        <v>33</v>
      </c>
      <c r="E16" s="90" t="s">
        <v>34</v>
      </c>
      <c r="F16" s="96" t="s">
        <v>35</v>
      </c>
      <c r="G16" s="97"/>
      <c r="H16" s="97"/>
      <c r="I16" s="97"/>
      <c r="J16" s="98"/>
      <c r="K16" s="90" t="s">
        <v>36</v>
      </c>
      <c r="L16" s="90"/>
      <c r="M16" s="90"/>
      <c r="N16" s="90" t="s">
        <v>37</v>
      </c>
      <c r="O16" s="90"/>
      <c r="P16" s="90"/>
      <c r="Q16" s="8" t="s">
        <v>38</v>
      </c>
    </row>
    <row r="17" spans="1:18" ht="38.25" x14ac:dyDescent="0.2">
      <c r="A17" s="90"/>
      <c r="B17" s="90"/>
      <c r="C17" s="90"/>
      <c r="D17" s="90"/>
      <c r="E17" s="90"/>
      <c r="F17" s="8" t="s">
        <v>593</v>
      </c>
      <c r="G17" s="8" t="s">
        <v>594</v>
      </c>
      <c r="H17" s="8" t="s">
        <v>40</v>
      </c>
      <c r="I17" s="7" t="s">
        <v>595</v>
      </c>
      <c r="J17" s="7" t="s">
        <v>596</v>
      </c>
      <c r="K17" s="7" t="s">
        <v>42</v>
      </c>
      <c r="L17" s="7" t="s">
        <v>43</v>
      </c>
      <c r="M17" s="7" t="s">
        <v>44</v>
      </c>
      <c r="N17" s="7" t="s">
        <v>42</v>
      </c>
      <c r="O17" s="7" t="s">
        <v>43</v>
      </c>
      <c r="P17" s="7" t="s">
        <v>45</v>
      </c>
      <c r="Q17" s="8"/>
    </row>
    <row r="18" spans="1:18" ht="24" customHeight="1" x14ac:dyDescent="0.2">
      <c r="A18" s="9" t="s">
        <v>46</v>
      </c>
      <c r="B18" s="10"/>
      <c r="C18" s="9"/>
      <c r="D18" s="9" t="s">
        <v>47</v>
      </c>
      <c r="E18" s="9"/>
      <c r="F18" s="11"/>
      <c r="G18" s="11"/>
      <c r="H18" s="9"/>
      <c r="I18" s="12">
        <v>36166.44</v>
      </c>
      <c r="J18" s="12">
        <f>SUM(J19:J22)</f>
        <v>36166.46</v>
      </c>
      <c r="K18" s="12"/>
      <c r="L18" s="12"/>
      <c r="M18" s="12"/>
      <c r="N18" s="12">
        <f>SUM(N19:N22)</f>
        <v>34439.33</v>
      </c>
      <c r="O18" s="12">
        <f t="shared" ref="O18:P18" si="0">SUM(O19:O22)</f>
        <v>0</v>
      </c>
      <c r="P18" s="12">
        <f t="shared" si="0"/>
        <v>34439.33</v>
      </c>
      <c r="Q18" s="13">
        <v>4.2777631892653697E-2</v>
      </c>
      <c r="R18" s="29"/>
    </row>
    <row r="19" spans="1:18" ht="24" customHeight="1" x14ac:dyDescent="0.2">
      <c r="A19" s="14" t="s">
        <v>48</v>
      </c>
      <c r="B19" s="15" t="s">
        <v>49</v>
      </c>
      <c r="C19" s="14" t="s">
        <v>50</v>
      </c>
      <c r="D19" s="14" t="s">
        <v>51</v>
      </c>
      <c r="E19" s="15" t="s">
        <v>52</v>
      </c>
      <c r="F19" s="16">
        <v>2.4900000000000002</v>
      </c>
      <c r="G19" s="17">
        <f>F19</f>
        <v>2.4900000000000002</v>
      </c>
      <c r="H19" s="17">
        <v>289.08</v>
      </c>
      <c r="I19" s="17">
        <v>719.8</v>
      </c>
      <c r="J19" s="17">
        <f>ROUND(G19*H19,2)</f>
        <v>719.81</v>
      </c>
      <c r="K19" s="17">
        <f>'[1]BM 04'!M19</f>
        <v>2.4900000000000002</v>
      </c>
      <c r="L19" s="17">
        <f>'[1]Memória 05'!E6</f>
        <v>0</v>
      </c>
      <c r="M19" s="17">
        <f>K19+L19</f>
        <v>2.4900000000000002</v>
      </c>
      <c r="N19" s="17">
        <f>ROUND(K19*H19,2)</f>
        <v>719.81</v>
      </c>
      <c r="O19" s="17">
        <f>ROUND(L19*H19,2)</f>
        <v>0</v>
      </c>
      <c r="P19" s="17">
        <f>ROUND(M19*H19,2)</f>
        <v>719.81</v>
      </c>
      <c r="Q19" s="18">
        <v>8.513787764660313E-4</v>
      </c>
      <c r="R19" s="32">
        <f>G19-M19</f>
        <v>0</v>
      </c>
    </row>
    <row r="20" spans="1:18" ht="36" customHeight="1" x14ac:dyDescent="0.2">
      <c r="A20" s="14" t="s">
        <v>53</v>
      </c>
      <c r="B20" s="15" t="s">
        <v>54</v>
      </c>
      <c r="C20" s="14" t="s">
        <v>55</v>
      </c>
      <c r="D20" s="14" t="s">
        <v>56</v>
      </c>
      <c r="E20" s="15" t="s">
        <v>52</v>
      </c>
      <c r="F20" s="16">
        <v>12.43</v>
      </c>
      <c r="G20" s="17">
        <f t="shared" ref="G20:G83" si="1">F20</f>
        <v>12.43</v>
      </c>
      <c r="H20" s="17">
        <v>916.39</v>
      </c>
      <c r="I20" s="17">
        <v>11390.72</v>
      </c>
      <c r="J20" s="17">
        <f t="shared" ref="J20:J83" si="2">ROUND(G20*H20,2)</f>
        <v>11390.73</v>
      </c>
      <c r="K20" s="17">
        <f>'[1]BM 04'!M20</f>
        <v>12</v>
      </c>
      <c r="L20" s="17">
        <f>'[1]Memória 05'!E7</f>
        <v>0</v>
      </c>
      <c r="M20" s="17">
        <f t="shared" ref="M20:M83" si="3">K20+L20</f>
        <v>12</v>
      </c>
      <c r="N20" s="17">
        <f t="shared" ref="N20:N83" si="4">ROUND(K20*H20,2)</f>
        <v>10996.68</v>
      </c>
      <c r="O20" s="17">
        <f t="shared" ref="O20:O83" si="5">ROUND(L20*H20,2)</f>
        <v>0</v>
      </c>
      <c r="P20" s="17">
        <f t="shared" ref="P20:P83" si="6">ROUND(M20*H20,2)</f>
        <v>10996.68</v>
      </c>
      <c r="Q20" s="18">
        <v>1.3472933115680956E-2</v>
      </c>
      <c r="R20" s="32">
        <f t="shared" ref="R20:R83" si="7">G20-M20</f>
        <v>0.42999999999999972</v>
      </c>
    </row>
    <row r="21" spans="1:18" ht="36" customHeight="1" x14ac:dyDescent="0.2">
      <c r="A21" s="14" t="s">
        <v>57</v>
      </c>
      <c r="B21" s="15" t="s">
        <v>58</v>
      </c>
      <c r="C21" s="14" t="s">
        <v>55</v>
      </c>
      <c r="D21" s="14" t="s">
        <v>59</v>
      </c>
      <c r="E21" s="15" t="s">
        <v>60</v>
      </c>
      <c r="F21" s="16">
        <v>101.16</v>
      </c>
      <c r="G21" s="17">
        <f t="shared" si="1"/>
        <v>101.16</v>
      </c>
      <c r="H21" s="17">
        <v>56.14</v>
      </c>
      <c r="I21" s="17">
        <v>5679.12</v>
      </c>
      <c r="J21" s="17">
        <f t="shared" si="2"/>
        <v>5679.12</v>
      </c>
      <c r="K21" s="17">
        <f>'[1]BM 04'!M21</f>
        <v>101.16000000000003</v>
      </c>
      <c r="L21" s="17">
        <f>'[1]Memória 05'!E8</f>
        <v>0</v>
      </c>
      <c r="M21" s="17">
        <f t="shared" si="3"/>
        <v>101.16000000000003</v>
      </c>
      <c r="N21" s="17">
        <f t="shared" si="4"/>
        <v>5679.12</v>
      </c>
      <c r="O21" s="17">
        <f t="shared" si="5"/>
        <v>0</v>
      </c>
      <c r="P21" s="17">
        <f t="shared" si="6"/>
        <v>5679.12</v>
      </c>
      <c r="Q21" s="18">
        <v>6.7172579008110134E-3</v>
      </c>
      <c r="R21" s="32">
        <f t="shared" si="7"/>
        <v>0</v>
      </c>
    </row>
    <row r="22" spans="1:18" ht="24" customHeight="1" x14ac:dyDescent="0.2">
      <c r="A22" s="14" t="s">
        <v>61</v>
      </c>
      <c r="B22" s="15" t="s">
        <v>62</v>
      </c>
      <c r="C22" s="14" t="s">
        <v>55</v>
      </c>
      <c r="D22" s="14" t="s">
        <v>63</v>
      </c>
      <c r="E22" s="15" t="s">
        <v>64</v>
      </c>
      <c r="F22" s="16">
        <v>240</v>
      </c>
      <c r="G22" s="17">
        <f t="shared" si="1"/>
        <v>240</v>
      </c>
      <c r="H22" s="17">
        <v>76.569999999999993</v>
      </c>
      <c r="I22" s="17">
        <v>18376.8</v>
      </c>
      <c r="J22" s="17">
        <f t="shared" si="2"/>
        <v>18376.8</v>
      </c>
      <c r="K22" s="17">
        <f>'[1]BM 04'!M22</f>
        <v>222.59</v>
      </c>
      <c r="L22" s="17">
        <f>'[1]Memória 05'!E9</f>
        <v>0</v>
      </c>
      <c r="M22" s="17">
        <f t="shared" si="3"/>
        <v>222.59</v>
      </c>
      <c r="N22" s="17">
        <f t="shared" si="4"/>
        <v>17043.72</v>
      </c>
      <c r="O22" s="17">
        <f t="shared" si="5"/>
        <v>0</v>
      </c>
      <c r="P22" s="17">
        <f t="shared" si="6"/>
        <v>17043.72</v>
      </c>
      <c r="Q22" s="18">
        <v>2.1736062099695697E-2</v>
      </c>
      <c r="R22" s="32">
        <f t="shared" si="7"/>
        <v>17.409999999999997</v>
      </c>
    </row>
    <row r="23" spans="1:18" ht="24" customHeight="1" x14ac:dyDescent="0.2">
      <c r="A23" s="9" t="s">
        <v>65</v>
      </c>
      <c r="B23" s="10"/>
      <c r="C23" s="9"/>
      <c r="D23" s="9" t="s">
        <v>66</v>
      </c>
      <c r="E23" s="9"/>
      <c r="F23" s="11"/>
      <c r="G23" s="17"/>
      <c r="H23" s="9"/>
      <c r="I23" s="12">
        <v>4491.2299999999996</v>
      </c>
      <c r="J23" s="20">
        <f>SUM(J24:J25)</f>
        <v>4491.2300000000005</v>
      </c>
      <c r="K23" s="17">
        <f>'[1]BM 04'!M23</f>
        <v>0</v>
      </c>
      <c r="L23" s="17">
        <f>'[1]Memória 05'!E10</f>
        <v>0</v>
      </c>
      <c r="M23" s="20"/>
      <c r="N23" s="20">
        <f>SUM(N24:N25)</f>
        <v>4491.2300000000005</v>
      </c>
      <c r="O23" s="20">
        <f t="shared" ref="O23:P23" si="8">SUM(O24:O25)</f>
        <v>0</v>
      </c>
      <c r="P23" s="20">
        <f t="shared" si="8"/>
        <v>4491.2300000000005</v>
      </c>
      <c r="Q23" s="13">
        <v>5.3122227038448645E-3</v>
      </c>
      <c r="R23" s="32">
        <f t="shared" si="7"/>
        <v>0</v>
      </c>
    </row>
    <row r="24" spans="1:18" ht="24" customHeight="1" x14ac:dyDescent="0.2">
      <c r="A24" s="14" t="s">
        <v>67</v>
      </c>
      <c r="B24" s="15" t="s">
        <v>68</v>
      </c>
      <c r="C24" s="14" t="s">
        <v>55</v>
      </c>
      <c r="D24" s="14" t="s">
        <v>69</v>
      </c>
      <c r="E24" s="15" t="s">
        <v>64</v>
      </c>
      <c r="F24" s="16">
        <v>28.88</v>
      </c>
      <c r="G24" s="17">
        <f t="shared" si="1"/>
        <v>28.88</v>
      </c>
      <c r="H24" s="17">
        <v>28.13</v>
      </c>
      <c r="I24" s="17">
        <v>812.39</v>
      </c>
      <c r="J24" s="17">
        <f t="shared" si="2"/>
        <v>812.39</v>
      </c>
      <c r="K24" s="17">
        <f>'[1]BM 04'!M24</f>
        <v>28.88</v>
      </c>
      <c r="L24" s="17">
        <f>'[1]Memória 05'!E11</f>
        <v>0</v>
      </c>
      <c r="M24" s="17">
        <f t="shared" si="3"/>
        <v>28.88</v>
      </c>
      <c r="N24" s="17">
        <f t="shared" si="4"/>
        <v>812.39</v>
      </c>
      <c r="O24" s="17">
        <f t="shared" si="5"/>
        <v>0</v>
      </c>
      <c r="P24" s="17">
        <f t="shared" si="6"/>
        <v>812.39</v>
      </c>
      <c r="Q24" s="18">
        <v>9.6089414311369701E-4</v>
      </c>
      <c r="R24" s="32">
        <f t="shared" si="7"/>
        <v>0</v>
      </c>
    </row>
    <row r="25" spans="1:18" ht="24" customHeight="1" x14ac:dyDescent="0.2">
      <c r="A25" s="14" t="s">
        <v>70</v>
      </c>
      <c r="B25" s="15" t="s">
        <v>71</v>
      </c>
      <c r="C25" s="14" t="s">
        <v>55</v>
      </c>
      <c r="D25" s="14" t="s">
        <v>72</v>
      </c>
      <c r="E25" s="15" t="s">
        <v>64</v>
      </c>
      <c r="F25" s="16">
        <v>52.16</v>
      </c>
      <c r="G25" s="17">
        <f t="shared" si="1"/>
        <v>52.16</v>
      </c>
      <c r="H25" s="17">
        <v>70.53</v>
      </c>
      <c r="I25" s="17">
        <v>3678.84</v>
      </c>
      <c r="J25" s="17">
        <f t="shared" si="2"/>
        <v>3678.84</v>
      </c>
      <c r="K25" s="17">
        <f>'[1]BM 04'!M25</f>
        <v>52.16</v>
      </c>
      <c r="L25" s="17">
        <f>'[1]Memória 05'!E12</f>
        <v>0</v>
      </c>
      <c r="M25" s="17">
        <f t="shared" si="3"/>
        <v>52.16</v>
      </c>
      <c r="N25" s="17">
        <f t="shared" si="4"/>
        <v>3678.84</v>
      </c>
      <c r="O25" s="17">
        <f t="shared" si="5"/>
        <v>0</v>
      </c>
      <c r="P25" s="17">
        <f t="shared" si="6"/>
        <v>3678.84</v>
      </c>
      <c r="Q25" s="18">
        <v>4.3513285607311679E-3</v>
      </c>
      <c r="R25" s="32">
        <f t="shared" si="7"/>
        <v>0</v>
      </c>
    </row>
    <row r="26" spans="1:18" ht="24" customHeight="1" x14ac:dyDescent="0.2">
      <c r="A26" s="9" t="s">
        <v>73</v>
      </c>
      <c r="B26" s="10"/>
      <c r="C26" s="9"/>
      <c r="D26" s="9" t="s">
        <v>74</v>
      </c>
      <c r="E26" s="9"/>
      <c r="F26" s="11"/>
      <c r="G26" s="17">
        <f t="shared" si="1"/>
        <v>0</v>
      </c>
      <c r="H26" s="9"/>
      <c r="I26" s="12">
        <v>65745.289999999994</v>
      </c>
      <c r="J26" s="20">
        <f>J27</f>
        <v>65745.36</v>
      </c>
      <c r="K26" s="17">
        <f>'[1]BM 04'!M26</f>
        <v>0</v>
      </c>
      <c r="L26" s="17">
        <f>'[1]Memória 05'!E13</f>
        <v>0</v>
      </c>
      <c r="M26" s="17"/>
      <c r="N26" s="20">
        <f>N27</f>
        <v>65745.36</v>
      </c>
      <c r="O26" s="20">
        <f t="shared" ref="O26:P26" si="9">O27</f>
        <v>0</v>
      </c>
      <c r="P26" s="20">
        <f t="shared" si="9"/>
        <v>65745.36</v>
      </c>
      <c r="Q26" s="13">
        <v>7.7763468405952205E-2</v>
      </c>
      <c r="R26" s="32">
        <f t="shared" si="7"/>
        <v>0</v>
      </c>
    </row>
    <row r="27" spans="1:18" ht="24" customHeight="1" x14ac:dyDescent="0.2">
      <c r="A27" s="9" t="s">
        <v>75</v>
      </c>
      <c r="B27" s="10"/>
      <c r="C27" s="9"/>
      <c r="D27" s="9" t="s">
        <v>76</v>
      </c>
      <c r="E27" s="9"/>
      <c r="F27" s="11"/>
      <c r="G27" s="17">
        <f t="shared" si="1"/>
        <v>0</v>
      </c>
      <c r="H27" s="9"/>
      <c r="I27" s="12">
        <v>65745.289999999994</v>
      </c>
      <c r="J27" s="20">
        <f>SUM(J28:J37)</f>
        <v>65745.36</v>
      </c>
      <c r="K27" s="17">
        <f>'[1]BM 04'!M27</f>
        <v>0</v>
      </c>
      <c r="L27" s="17">
        <f>'[1]Memória 05'!E14</f>
        <v>0</v>
      </c>
      <c r="M27" s="17"/>
      <c r="N27" s="20">
        <f>SUM(N28:N37)</f>
        <v>65745.36</v>
      </c>
      <c r="O27" s="20">
        <f t="shared" ref="O27:P27" si="10">SUM(O28:O37)</f>
        <v>0</v>
      </c>
      <c r="P27" s="20">
        <f t="shared" si="10"/>
        <v>65745.36</v>
      </c>
      <c r="Q27" s="13">
        <v>7.7763468405952205E-2</v>
      </c>
      <c r="R27" s="32">
        <f t="shared" si="7"/>
        <v>0</v>
      </c>
    </row>
    <row r="28" spans="1:18" ht="24" customHeight="1" x14ac:dyDescent="0.2">
      <c r="A28" s="14" t="s">
        <v>77</v>
      </c>
      <c r="B28" s="15" t="s">
        <v>78</v>
      </c>
      <c r="C28" s="14" t="s">
        <v>55</v>
      </c>
      <c r="D28" s="14" t="s">
        <v>79</v>
      </c>
      <c r="E28" s="15" t="s">
        <v>64</v>
      </c>
      <c r="F28" s="16">
        <v>5.16</v>
      </c>
      <c r="G28" s="17">
        <f t="shared" si="1"/>
        <v>5.16</v>
      </c>
      <c r="H28" s="17">
        <v>554.19000000000005</v>
      </c>
      <c r="I28" s="17">
        <v>2859.62</v>
      </c>
      <c r="J28" s="17">
        <f t="shared" si="2"/>
        <v>2859.62</v>
      </c>
      <c r="K28" s="17">
        <f>'[1]BM 04'!M28</f>
        <v>5.16</v>
      </c>
      <c r="L28" s="17">
        <f>'[1]Memória 05'!E15</f>
        <v>0</v>
      </c>
      <c r="M28" s="17">
        <f t="shared" si="3"/>
        <v>5.16</v>
      </c>
      <c r="N28" s="17">
        <f t="shared" si="4"/>
        <v>2859.62</v>
      </c>
      <c r="O28" s="17">
        <f t="shared" si="5"/>
        <v>0</v>
      </c>
      <c r="P28" s="17">
        <f t="shared" si="6"/>
        <v>2859.62</v>
      </c>
      <c r="Q28" s="18">
        <v>3.3823558999135765E-3</v>
      </c>
      <c r="R28" s="32">
        <f t="shared" si="7"/>
        <v>0</v>
      </c>
    </row>
    <row r="29" spans="1:18" ht="36" customHeight="1" x14ac:dyDescent="0.2">
      <c r="A29" s="14" t="s">
        <v>80</v>
      </c>
      <c r="B29" s="15" t="s">
        <v>81</v>
      </c>
      <c r="C29" s="14" t="s">
        <v>55</v>
      </c>
      <c r="D29" s="14" t="s">
        <v>82</v>
      </c>
      <c r="E29" s="15" t="s">
        <v>52</v>
      </c>
      <c r="F29" s="16">
        <v>96.48</v>
      </c>
      <c r="G29" s="17">
        <f t="shared" si="1"/>
        <v>96.48</v>
      </c>
      <c r="H29" s="17">
        <v>143.88999999999999</v>
      </c>
      <c r="I29" s="17">
        <v>13882.5</v>
      </c>
      <c r="J29" s="17">
        <f t="shared" si="2"/>
        <v>13882.51</v>
      </c>
      <c r="K29" s="17">
        <f>'[1]BM 04'!M29</f>
        <v>96.48</v>
      </c>
      <c r="L29" s="17">
        <f>'[1]Memória 05'!E16</f>
        <v>0</v>
      </c>
      <c r="M29" s="17">
        <f t="shared" si="3"/>
        <v>96.48</v>
      </c>
      <c r="N29" s="17">
        <f t="shared" si="4"/>
        <v>13882.51</v>
      </c>
      <c r="O29" s="17">
        <f t="shared" si="5"/>
        <v>0</v>
      </c>
      <c r="P29" s="17">
        <f t="shared" si="6"/>
        <v>13882.51</v>
      </c>
      <c r="Q29" s="18">
        <v>1.6420208202680853E-2</v>
      </c>
      <c r="R29" s="32">
        <f t="shared" si="7"/>
        <v>0</v>
      </c>
    </row>
    <row r="30" spans="1:18" ht="24" customHeight="1" x14ac:dyDescent="0.2">
      <c r="A30" s="14" t="s">
        <v>83</v>
      </c>
      <c r="B30" s="15" t="s">
        <v>84</v>
      </c>
      <c r="C30" s="14" t="s">
        <v>55</v>
      </c>
      <c r="D30" s="14" t="s">
        <v>85</v>
      </c>
      <c r="E30" s="15" t="s">
        <v>86</v>
      </c>
      <c r="F30" s="16">
        <v>630.6</v>
      </c>
      <c r="G30" s="17">
        <f t="shared" si="1"/>
        <v>630.6</v>
      </c>
      <c r="H30" s="17">
        <v>19.23</v>
      </c>
      <c r="I30" s="17">
        <v>12126.43</v>
      </c>
      <c r="J30" s="17">
        <f t="shared" si="2"/>
        <v>12126.44</v>
      </c>
      <c r="K30" s="17">
        <f>'[1]BM 04'!M30</f>
        <v>630.6</v>
      </c>
      <c r="L30" s="17">
        <f>'[1]Memória 05'!E17</f>
        <v>0</v>
      </c>
      <c r="M30" s="17">
        <f t="shared" si="3"/>
        <v>630.6</v>
      </c>
      <c r="N30" s="17">
        <f t="shared" si="4"/>
        <v>12126.44</v>
      </c>
      <c r="O30" s="17">
        <f t="shared" si="5"/>
        <v>0</v>
      </c>
      <c r="P30" s="17">
        <f t="shared" si="6"/>
        <v>12126.44</v>
      </c>
      <c r="Q30" s="18">
        <v>1.4343130225480656E-2</v>
      </c>
      <c r="R30" s="32">
        <f t="shared" si="7"/>
        <v>0</v>
      </c>
    </row>
    <row r="31" spans="1:18" ht="24" customHeight="1" x14ac:dyDescent="0.2">
      <c r="A31" s="14" t="s">
        <v>87</v>
      </c>
      <c r="B31" s="15" t="s">
        <v>88</v>
      </c>
      <c r="C31" s="14" t="s">
        <v>55</v>
      </c>
      <c r="D31" s="14" t="s">
        <v>89</v>
      </c>
      <c r="E31" s="15" t="s">
        <v>86</v>
      </c>
      <c r="F31" s="16">
        <v>235.2</v>
      </c>
      <c r="G31" s="17">
        <f t="shared" si="1"/>
        <v>235.2</v>
      </c>
      <c r="H31" s="17">
        <v>16.39</v>
      </c>
      <c r="I31" s="17">
        <v>3854.92</v>
      </c>
      <c r="J31" s="17">
        <f t="shared" si="2"/>
        <v>3854.93</v>
      </c>
      <c r="K31" s="17">
        <f>'[1]BM 04'!M31</f>
        <v>235.2</v>
      </c>
      <c r="L31" s="17">
        <f>'[1]Memória 05'!E18</f>
        <v>0</v>
      </c>
      <c r="M31" s="17">
        <f t="shared" si="3"/>
        <v>235.2</v>
      </c>
      <c r="N31" s="17">
        <f t="shared" si="4"/>
        <v>3854.93</v>
      </c>
      <c r="O31" s="17">
        <f t="shared" si="5"/>
        <v>0</v>
      </c>
      <c r="P31" s="17">
        <f t="shared" si="6"/>
        <v>3854.93</v>
      </c>
      <c r="Q31" s="18">
        <v>4.5595958224151616E-3</v>
      </c>
      <c r="R31" s="32">
        <f t="shared" si="7"/>
        <v>0</v>
      </c>
    </row>
    <row r="32" spans="1:18" ht="36" customHeight="1" x14ac:dyDescent="0.2">
      <c r="A32" s="14" t="s">
        <v>90</v>
      </c>
      <c r="B32" s="15" t="s">
        <v>91</v>
      </c>
      <c r="C32" s="14" t="s">
        <v>55</v>
      </c>
      <c r="D32" s="14" t="s">
        <v>92</v>
      </c>
      <c r="E32" s="15" t="s">
        <v>52</v>
      </c>
      <c r="F32" s="16">
        <v>220.31</v>
      </c>
      <c r="G32" s="17">
        <f t="shared" si="1"/>
        <v>220.31</v>
      </c>
      <c r="H32" s="17">
        <v>75.290000000000006</v>
      </c>
      <c r="I32" s="17">
        <v>16587.13</v>
      </c>
      <c r="J32" s="17">
        <f t="shared" si="2"/>
        <v>16587.14</v>
      </c>
      <c r="K32" s="17">
        <f>'[1]BM 04'!M32</f>
        <v>220.31</v>
      </c>
      <c r="L32" s="17">
        <f>'[1]Memória 05'!E19</f>
        <v>0</v>
      </c>
      <c r="M32" s="17">
        <f t="shared" si="3"/>
        <v>220.31</v>
      </c>
      <c r="N32" s="17">
        <f t="shared" si="4"/>
        <v>16587.14</v>
      </c>
      <c r="O32" s="17">
        <f t="shared" si="5"/>
        <v>0</v>
      </c>
      <c r="P32" s="17">
        <f t="shared" si="6"/>
        <v>16587.14</v>
      </c>
      <c r="Q32" s="18">
        <v>1.9619242073469021E-2</v>
      </c>
      <c r="R32" s="32">
        <f t="shared" si="7"/>
        <v>0</v>
      </c>
    </row>
    <row r="33" spans="1:18" ht="24" customHeight="1" x14ac:dyDescent="0.2">
      <c r="A33" s="14" t="s">
        <v>93</v>
      </c>
      <c r="B33" s="15" t="s">
        <v>94</v>
      </c>
      <c r="C33" s="14" t="s">
        <v>55</v>
      </c>
      <c r="D33" s="14" t="s">
        <v>95</v>
      </c>
      <c r="E33" s="15" t="s">
        <v>86</v>
      </c>
      <c r="F33" s="16">
        <v>18.100000000000001</v>
      </c>
      <c r="G33" s="17">
        <f t="shared" si="1"/>
        <v>18.100000000000001</v>
      </c>
      <c r="H33" s="17">
        <v>13.91</v>
      </c>
      <c r="I33" s="17">
        <v>251.77</v>
      </c>
      <c r="J33" s="17">
        <f t="shared" si="2"/>
        <v>251.77</v>
      </c>
      <c r="K33" s="17">
        <f>'[1]BM 04'!M33</f>
        <v>18.100000000000001</v>
      </c>
      <c r="L33" s="17">
        <f>'[1]Memória 05'!E20</f>
        <v>0</v>
      </c>
      <c r="M33" s="17">
        <f t="shared" si="3"/>
        <v>18.100000000000001</v>
      </c>
      <c r="N33" s="17">
        <f t="shared" si="4"/>
        <v>251.77</v>
      </c>
      <c r="O33" s="17">
        <f t="shared" si="5"/>
        <v>0</v>
      </c>
      <c r="P33" s="17">
        <f t="shared" si="6"/>
        <v>251.77</v>
      </c>
      <c r="Q33" s="18">
        <v>2.9779332391060388E-4</v>
      </c>
      <c r="R33" s="32">
        <f t="shared" si="7"/>
        <v>0</v>
      </c>
    </row>
    <row r="34" spans="1:18" ht="24" customHeight="1" x14ac:dyDescent="0.2">
      <c r="A34" s="14" t="s">
        <v>96</v>
      </c>
      <c r="B34" s="15" t="s">
        <v>97</v>
      </c>
      <c r="C34" s="14" t="s">
        <v>55</v>
      </c>
      <c r="D34" s="14" t="s">
        <v>98</v>
      </c>
      <c r="E34" s="15" t="s">
        <v>86</v>
      </c>
      <c r="F34" s="16">
        <v>7.6</v>
      </c>
      <c r="G34" s="17">
        <f t="shared" si="1"/>
        <v>7.6</v>
      </c>
      <c r="H34" s="17">
        <v>13.26</v>
      </c>
      <c r="I34" s="17">
        <v>100.77</v>
      </c>
      <c r="J34" s="17">
        <f t="shared" si="2"/>
        <v>100.78</v>
      </c>
      <c r="K34" s="17">
        <f>'[1]BM 04'!M34</f>
        <v>7.6</v>
      </c>
      <c r="L34" s="17">
        <f>'[1]Memória 05'!E21</f>
        <v>0</v>
      </c>
      <c r="M34" s="17">
        <f t="shared" si="3"/>
        <v>7.6</v>
      </c>
      <c r="N34" s="17">
        <f t="shared" si="4"/>
        <v>100.78</v>
      </c>
      <c r="O34" s="17">
        <f t="shared" si="5"/>
        <v>0</v>
      </c>
      <c r="P34" s="17">
        <f t="shared" si="6"/>
        <v>100.78</v>
      </c>
      <c r="Q34" s="18">
        <v>1.1919066310708804E-4</v>
      </c>
      <c r="R34" s="32">
        <f t="shared" si="7"/>
        <v>0</v>
      </c>
    </row>
    <row r="35" spans="1:18" ht="24" customHeight="1" x14ac:dyDescent="0.2">
      <c r="A35" s="14" t="s">
        <v>99</v>
      </c>
      <c r="B35" s="15" t="s">
        <v>100</v>
      </c>
      <c r="C35" s="14" t="s">
        <v>55</v>
      </c>
      <c r="D35" s="14" t="s">
        <v>101</v>
      </c>
      <c r="E35" s="15" t="s">
        <v>86</v>
      </c>
      <c r="F35" s="16">
        <v>277.10000000000002</v>
      </c>
      <c r="G35" s="17">
        <f t="shared" si="1"/>
        <v>277.10000000000002</v>
      </c>
      <c r="H35" s="17">
        <v>20.14</v>
      </c>
      <c r="I35" s="17">
        <v>5580.79</v>
      </c>
      <c r="J35" s="17">
        <f t="shared" si="2"/>
        <v>5580.79</v>
      </c>
      <c r="K35" s="17">
        <f>'[1]BM 04'!M35</f>
        <v>277.10000000000002</v>
      </c>
      <c r="L35" s="17">
        <f>'[1]Memória 05'!E22</f>
        <v>0</v>
      </c>
      <c r="M35" s="17">
        <f t="shared" si="3"/>
        <v>277.10000000000002</v>
      </c>
      <c r="N35" s="17">
        <f t="shared" si="4"/>
        <v>5580.79</v>
      </c>
      <c r="O35" s="17">
        <f t="shared" si="5"/>
        <v>0</v>
      </c>
      <c r="P35" s="17">
        <f t="shared" si="6"/>
        <v>5580.79</v>
      </c>
      <c r="Q35" s="18">
        <v>6.6009532674546579E-3</v>
      </c>
      <c r="R35" s="32">
        <f t="shared" si="7"/>
        <v>0</v>
      </c>
    </row>
    <row r="36" spans="1:18" ht="24" customHeight="1" x14ac:dyDescent="0.2">
      <c r="A36" s="14" t="s">
        <v>102</v>
      </c>
      <c r="B36" s="15" t="s">
        <v>103</v>
      </c>
      <c r="C36" s="14" t="s">
        <v>55</v>
      </c>
      <c r="D36" s="14" t="s">
        <v>104</v>
      </c>
      <c r="E36" s="15" t="s">
        <v>64</v>
      </c>
      <c r="F36" s="16">
        <v>23.28</v>
      </c>
      <c r="G36" s="17">
        <f t="shared" si="1"/>
        <v>23.28</v>
      </c>
      <c r="H36" s="17">
        <v>30.21</v>
      </c>
      <c r="I36" s="17">
        <v>703.28</v>
      </c>
      <c r="J36" s="17">
        <f t="shared" si="2"/>
        <v>703.29</v>
      </c>
      <c r="K36" s="17">
        <f>'[1]BM 04'!M36</f>
        <v>23.28</v>
      </c>
      <c r="L36" s="17">
        <f>'[1]Memória 05'!E23</f>
        <v>0</v>
      </c>
      <c r="M36" s="17">
        <f t="shared" si="3"/>
        <v>23.28</v>
      </c>
      <c r="N36" s="17">
        <f t="shared" si="4"/>
        <v>703.29</v>
      </c>
      <c r="O36" s="17">
        <f t="shared" si="5"/>
        <v>0</v>
      </c>
      <c r="P36" s="17">
        <f t="shared" si="6"/>
        <v>703.29</v>
      </c>
      <c r="Q36" s="18">
        <v>8.3183893569467972E-4</v>
      </c>
      <c r="R36" s="32">
        <f t="shared" si="7"/>
        <v>0</v>
      </c>
    </row>
    <row r="37" spans="1:18" ht="36" customHeight="1" x14ac:dyDescent="0.2">
      <c r="A37" s="14" t="s">
        <v>105</v>
      </c>
      <c r="B37" s="15" t="s">
        <v>106</v>
      </c>
      <c r="C37" s="14" t="s">
        <v>55</v>
      </c>
      <c r="D37" s="14" t="s">
        <v>107</v>
      </c>
      <c r="E37" s="15" t="s">
        <v>64</v>
      </c>
      <c r="F37" s="16">
        <v>23.28</v>
      </c>
      <c r="G37" s="17">
        <f t="shared" si="1"/>
        <v>23.28</v>
      </c>
      <c r="H37" s="17">
        <v>420.88</v>
      </c>
      <c r="I37" s="17">
        <v>9798.08</v>
      </c>
      <c r="J37" s="17">
        <f t="shared" si="2"/>
        <v>9798.09</v>
      </c>
      <c r="K37" s="17">
        <f>'[1]BM 04'!M37</f>
        <v>23.28</v>
      </c>
      <c r="L37" s="17">
        <f>'[1]Memória 05'!E24</f>
        <v>0</v>
      </c>
      <c r="M37" s="17">
        <f t="shared" si="3"/>
        <v>23.28</v>
      </c>
      <c r="N37" s="17">
        <f t="shared" si="4"/>
        <v>9798.09</v>
      </c>
      <c r="O37" s="17">
        <f t="shared" si="5"/>
        <v>0</v>
      </c>
      <c r="P37" s="17">
        <f t="shared" si="6"/>
        <v>9798.09</v>
      </c>
      <c r="Q37" s="18">
        <v>1.1589159991825913E-2</v>
      </c>
      <c r="R37" s="32">
        <f t="shared" si="7"/>
        <v>0</v>
      </c>
    </row>
    <row r="38" spans="1:18" ht="24" customHeight="1" x14ac:dyDescent="0.2">
      <c r="A38" s="9" t="s">
        <v>108</v>
      </c>
      <c r="B38" s="10"/>
      <c r="C38" s="9"/>
      <c r="D38" s="9" t="s">
        <v>109</v>
      </c>
      <c r="E38" s="9"/>
      <c r="F38" s="11"/>
      <c r="G38" s="17">
        <f t="shared" si="1"/>
        <v>0</v>
      </c>
      <c r="H38" s="9"/>
      <c r="I38" s="12">
        <v>200468.53</v>
      </c>
      <c r="J38" s="20">
        <f>J39</f>
        <v>204477.34999999998</v>
      </c>
      <c r="K38" s="17">
        <f>'[1]BM 04'!M38</f>
        <v>0</v>
      </c>
      <c r="L38" s="17">
        <f>'[1]Memória 05'!E25</f>
        <v>0</v>
      </c>
      <c r="M38" s="17"/>
      <c r="N38" s="20">
        <f>N39</f>
        <v>200941.49</v>
      </c>
      <c r="O38" s="20">
        <f t="shared" ref="O38:P38" si="11">O39</f>
        <v>0</v>
      </c>
      <c r="P38" s="20">
        <f t="shared" si="11"/>
        <v>200941.49</v>
      </c>
      <c r="Q38" s="13">
        <v>0.23711399248589035</v>
      </c>
      <c r="R38" s="32">
        <f t="shared" si="7"/>
        <v>0</v>
      </c>
    </row>
    <row r="39" spans="1:18" ht="24" customHeight="1" x14ac:dyDescent="0.2">
      <c r="A39" s="9" t="s">
        <v>110</v>
      </c>
      <c r="B39" s="10"/>
      <c r="C39" s="9"/>
      <c r="D39" s="9" t="s">
        <v>111</v>
      </c>
      <c r="E39" s="9"/>
      <c r="F39" s="11"/>
      <c r="G39" s="17">
        <f t="shared" si="1"/>
        <v>0</v>
      </c>
      <c r="H39" s="9"/>
      <c r="I39" s="12">
        <v>200468.53</v>
      </c>
      <c r="J39" s="20">
        <f>SUM(J40:J55)</f>
        <v>204477.34999999998</v>
      </c>
      <c r="K39" s="17">
        <f>'[1]BM 04'!M39</f>
        <v>0</v>
      </c>
      <c r="L39" s="17">
        <f>'[1]Memória 05'!E26</f>
        <v>0</v>
      </c>
      <c r="M39" s="17"/>
      <c r="N39" s="20">
        <f>SUM(N40:N55)</f>
        <v>200941.49</v>
      </c>
      <c r="O39" s="20">
        <f t="shared" ref="O39:P39" si="12">SUM(O40:O55)</f>
        <v>0</v>
      </c>
      <c r="P39" s="20">
        <f t="shared" si="12"/>
        <v>200941.49</v>
      </c>
      <c r="Q39" s="13">
        <v>0.23711399248589035</v>
      </c>
      <c r="R39" s="32">
        <f t="shared" si="7"/>
        <v>0</v>
      </c>
    </row>
    <row r="40" spans="1:18" ht="36" customHeight="1" x14ac:dyDescent="0.2">
      <c r="A40" s="14" t="s">
        <v>112</v>
      </c>
      <c r="B40" s="15" t="s">
        <v>113</v>
      </c>
      <c r="C40" s="14" t="s">
        <v>55</v>
      </c>
      <c r="D40" s="14" t="s">
        <v>114</v>
      </c>
      <c r="E40" s="15" t="s">
        <v>52</v>
      </c>
      <c r="F40" s="16">
        <v>264.23</v>
      </c>
      <c r="G40" s="17">
        <f t="shared" si="1"/>
        <v>264.23</v>
      </c>
      <c r="H40" s="17">
        <v>166.45</v>
      </c>
      <c r="I40" s="17">
        <v>43981.08</v>
      </c>
      <c r="J40" s="17">
        <f t="shared" si="2"/>
        <v>43981.08</v>
      </c>
      <c r="K40" s="17">
        <f>'[1]BM 04'!M40</f>
        <v>264.23</v>
      </c>
      <c r="L40" s="17">
        <f>'[1]Memória 05'!E27</f>
        <v>0</v>
      </c>
      <c r="M40" s="17">
        <f t="shared" si="3"/>
        <v>264.23</v>
      </c>
      <c r="N40" s="17">
        <f t="shared" si="4"/>
        <v>43981.08</v>
      </c>
      <c r="O40" s="17">
        <f t="shared" si="5"/>
        <v>0</v>
      </c>
      <c r="P40" s="17">
        <f t="shared" si="6"/>
        <v>43981.08</v>
      </c>
      <c r="Q40" s="18">
        <v>5.2020780880876132E-2</v>
      </c>
      <c r="R40" s="32">
        <f t="shared" si="7"/>
        <v>0</v>
      </c>
    </row>
    <row r="41" spans="1:18" ht="48" customHeight="1" x14ac:dyDescent="0.2">
      <c r="A41" s="14" t="s">
        <v>115</v>
      </c>
      <c r="B41" s="15" t="s">
        <v>116</v>
      </c>
      <c r="C41" s="14" t="s">
        <v>55</v>
      </c>
      <c r="D41" s="14" t="s">
        <v>117</v>
      </c>
      <c r="E41" s="15" t="s">
        <v>52</v>
      </c>
      <c r="F41" s="16">
        <v>199.64</v>
      </c>
      <c r="G41" s="17">
        <f t="shared" si="1"/>
        <v>199.64</v>
      </c>
      <c r="H41" s="17">
        <v>39.729999999999997</v>
      </c>
      <c r="I41" s="17">
        <v>7931.69</v>
      </c>
      <c r="J41" s="17">
        <f t="shared" si="2"/>
        <v>7931.7</v>
      </c>
      <c r="K41" s="17">
        <f>'[1]BM 04'!M41</f>
        <v>199.64</v>
      </c>
      <c r="L41" s="17">
        <f>'[1]Memória 05'!E28</f>
        <v>0</v>
      </c>
      <c r="M41" s="17">
        <f t="shared" si="3"/>
        <v>199.64</v>
      </c>
      <c r="N41" s="17">
        <f t="shared" si="4"/>
        <v>7931.7</v>
      </c>
      <c r="O41" s="17">
        <f t="shared" si="5"/>
        <v>0</v>
      </c>
      <c r="P41" s="17">
        <f t="shared" si="6"/>
        <v>7931.7</v>
      </c>
      <c r="Q41" s="18">
        <v>9.3815956203221109E-3</v>
      </c>
      <c r="R41" s="32">
        <f t="shared" si="7"/>
        <v>0</v>
      </c>
    </row>
    <row r="42" spans="1:18" ht="36" customHeight="1" x14ac:dyDescent="0.2">
      <c r="A42" s="14" t="s">
        <v>118</v>
      </c>
      <c r="B42" s="15" t="s">
        <v>119</v>
      </c>
      <c r="C42" s="14" t="s">
        <v>55</v>
      </c>
      <c r="D42" s="14" t="s">
        <v>120</v>
      </c>
      <c r="E42" s="15" t="s">
        <v>52</v>
      </c>
      <c r="F42" s="16">
        <v>54.1</v>
      </c>
      <c r="G42" s="17">
        <f t="shared" si="1"/>
        <v>54.1</v>
      </c>
      <c r="H42" s="17">
        <v>153.55000000000001</v>
      </c>
      <c r="I42" s="17">
        <v>8307.0499999999993</v>
      </c>
      <c r="J42" s="17">
        <f t="shared" si="2"/>
        <v>8307.06</v>
      </c>
      <c r="K42" s="17">
        <f>'[1]BM 04'!M42</f>
        <v>54.1</v>
      </c>
      <c r="L42" s="17">
        <f>'[1]Memória 05'!E29</f>
        <v>0</v>
      </c>
      <c r="M42" s="17">
        <f t="shared" si="3"/>
        <v>54.1</v>
      </c>
      <c r="N42" s="17">
        <f t="shared" si="4"/>
        <v>8307.06</v>
      </c>
      <c r="O42" s="17">
        <f t="shared" si="5"/>
        <v>0</v>
      </c>
      <c r="P42" s="17">
        <f t="shared" si="6"/>
        <v>8307.06</v>
      </c>
      <c r="Q42" s="18">
        <v>9.8255710823036187E-3</v>
      </c>
      <c r="R42" s="32">
        <f t="shared" si="7"/>
        <v>0</v>
      </c>
    </row>
    <row r="43" spans="1:18" ht="48" customHeight="1" x14ac:dyDescent="0.2">
      <c r="A43" s="14" t="s">
        <v>121</v>
      </c>
      <c r="B43" s="15" t="s">
        <v>122</v>
      </c>
      <c r="C43" s="14" t="s">
        <v>55</v>
      </c>
      <c r="D43" s="14" t="s">
        <v>123</v>
      </c>
      <c r="E43" s="15" t="s">
        <v>86</v>
      </c>
      <c r="F43" s="16">
        <v>516.29999999999995</v>
      </c>
      <c r="G43" s="17">
        <f t="shared" si="1"/>
        <v>516.29999999999995</v>
      </c>
      <c r="H43" s="17">
        <v>20.13</v>
      </c>
      <c r="I43" s="17">
        <v>10393.11</v>
      </c>
      <c r="J43" s="17">
        <f t="shared" si="2"/>
        <v>10393.120000000001</v>
      </c>
      <c r="K43" s="17">
        <f>'[1]BM 04'!M43</f>
        <v>516.29999999999995</v>
      </c>
      <c r="L43" s="17">
        <f>'[1]Memória 05'!E30</f>
        <v>0</v>
      </c>
      <c r="M43" s="17">
        <f t="shared" si="3"/>
        <v>516.29999999999995</v>
      </c>
      <c r="N43" s="17">
        <f t="shared" si="4"/>
        <v>10393.120000000001</v>
      </c>
      <c r="O43" s="17">
        <f t="shared" si="5"/>
        <v>0</v>
      </c>
      <c r="P43" s="17">
        <f t="shared" si="6"/>
        <v>10393.120000000001</v>
      </c>
      <c r="Q43" s="18">
        <v>1.22929609273088E-2</v>
      </c>
      <c r="R43" s="32">
        <f t="shared" si="7"/>
        <v>0</v>
      </c>
    </row>
    <row r="44" spans="1:18" ht="48" customHeight="1" x14ac:dyDescent="0.2">
      <c r="A44" s="14" t="s">
        <v>124</v>
      </c>
      <c r="B44" s="15" t="s">
        <v>125</v>
      </c>
      <c r="C44" s="14" t="s">
        <v>55</v>
      </c>
      <c r="D44" s="14" t="s">
        <v>126</v>
      </c>
      <c r="E44" s="15" t="s">
        <v>86</v>
      </c>
      <c r="F44" s="16">
        <v>285.3</v>
      </c>
      <c r="G44" s="17">
        <f t="shared" si="1"/>
        <v>285.3</v>
      </c>
      <c r="H44" s="17">
        <v>19.25</v>
      </c>
      <c r="I44" s="17">
        <v>5492.02</v>
      </c>
      <c r="J44" s="17">
        <f t="shared" si="2"/>
        <v>5492.03</v>
      </c>
      <c r="K44" s="17">
        <f>'[1]BM 04'!M44</f>
        <v>285.3</v>
      </c>
      <c r="L44" s="17">
        <f>'[1]Memória 05'!E31</f>
        <v>0</v>
      </c>
      <c r="M44" s="17">
        <f t="shared" si="3"/>
        <v>285.3</v>
      </c>
      <c r="N44" s="17">
        <f t="shared" si="4"/>
        <v>5492.03</v>
      </c>
      <c r="O44" s="17">
        <f t="shared" si="5"/>
        <v>0</v>
      </c>
      <c r="P44" s="17">
        <f t="shared" si="6"/>
        <v>5492.03</v>
      </c>
      <c r="Q44" s="18">
        <v>6.4959561932855974E-3</v>
      </c>
      <c r="R44" s="32">
        <f t="shared" si="7"/>
        <v>0</v>
      </c>
    </row>
    <row r="45" spans="1:18" ht="36" customHeight="1" x14ac:dyDescent="0.2">
      <c r="A45" s="14" t="s">
        <v>127</v>
      </c>
      <c r="B45" s="15" t="s">
        <v>106</v>
      </c>
      <c r="C45" s="14" t="s">
        <v>55</v>
      </c>
      <c r="D45" s="14" t="s">
        <v>107</v>
      </c>
      <c r="E45" s="15" t="s">
        <v>64</v>
      </c>
      <c r="F45" s="16">
        <v>37.76</v>
      </c>
      <c r="G45" s="17">
        <f t="shared" si="1"/>
        <v>37.76</v>
      </c>
      <c r="H45" s="17">
        <v>420.88</v>
      </c>
      <c r="I45" s="17">
        <v>15892.42</v>
      </c>
      <c r="J45" s="17">
        <f t="shared" si="2"/>
        <v>15892.43</v>
      </c>
      <c r="K45" s="17">
        <f>'[1]BM 04'!M45</f>
        <v>37.76</v>
      </c>
      <c r="L45" s="17">
        <f>'[1]Memória 05'!E32</f>
        <v>0</v>
      </c>
      <c r="M45" s="17">
        <f t="shared" si="3"/>
        <v>37.76</v>
      </c>
      <c r="N45" s="17">
        <f t="shared" si="4"/>
        <v>15892.43</v>
      </c>
      <c r="O45" s="17">
        <f t="shared" si="5"/>
        <v>0</v>
      </c>
      <c r="P45" s="17">
        <f t="shared" si="6"/>
        <v>15892.43</v>
      </c>
      <c r="Q45" s="18">
        <v>1.8797539725874248E-2</v>
      </c>
      <c r="R45" s="32">
        <f t="shared" si="7"/>
        <v>0</v>
      </c>
    </row>
    <row r="46" spans="1:18" ht="48" customHeight="1" x14ac:dyDescent="0.2">
      <c r="A46" s="14" t="s">
        <v>128</v>
      </c>
      <c r="B46" s="15" t="s">
        <v>129</v>
      </c>
      <c r="C46" s="14" t="s">
        <v>55</v>
      </c>
      <c r="D46" s="14" t="s">
        <v>130</v>
      </c>
      <c r="E46" s="15" t="s">
        <v>86</v>
      </c>
      <c r="F46" s="16">
        <v>354.2</v>
      </c>
      <c r="G46" s="17">
        <f t="shared" si="1"/>
        <v>354.2</v>
      </c>
      <c r="H46" s="17">
        <v>18.18</v>
      </c>
      <c r="I46" s="17">
        <v>6439.35</v>
      </c>
      <c r="J46" s="17">
        <f t="shared" si="2"/>
        <v>6439.36</v>
      </c>
      <c r="K46" s="17">
        <f>'[1]BM 04'!M46</f>
        <v>174.4</v>
      </c>
      <c r="L46" s="17">
        <f>'[1]Memória 05'!E33</f>
        <v>0</v>
      </c>
      <c r="M46" s="17">
        <f t="shared" si="3"/>
        <v>174.4</v>
      </c>
      <c r="N46" s="17">
        <f t="shared" si="4"/>
        <v>3170.59</v>
      </c>
      <c r="O46" s="17">
        <f t="shared" si="5"/>
        <v>0</v>
      </c>
      <c r="P46" s="17">
        <f t="shared" si="6"/>
        <v>3170.59</v>
      </c>
      <c r="Q46" s="18">
        <v>7.6164572440074168E-3</v>
      </c>
      <c r="R46" s="32">
        <f t="shared" si="7"/>
        <v>179.79999999999998</v>
      </c>
    </row>
    <row r="47" spans="1:18" ht="48" customHeight="1" x14ac:dyDescent="0.2">
      <c r="A47" s="14" t="s">
        <v>131</v>
      </c>
      <c r="B47" s="15" t="s">
        <v>132</v>
      </c>
      <c r="C47" s="14" t="s">
        <v>55</v>
      </c>
      <c r="D47" s="14" t="s">
        <v>133</v>
      </c>
      <c r="E47" s="15" t="s">
        <v>86</v>
      </c>
      <c r="F47" s="16">
        <v>645.4</v>
      </c>
      <c r="G47" s="17">
        <f t="shared" si="1"/>
        <v>645.4</v>
      </c>
      <c r="H47" s="17">
        <v>16.309999999999999</v>
      </c>
      <c r="I47" s="17">
        <v>10526.47</v>
      </c>
      <c r="J47" s="17">
        <f t="shared" si="2"/>
        <v>10526.47</v>
      </c>
      <c r="K47" s="17">
        <f>'[1]BM 04'!M47</f>
        <v>645.4</v>
      </c>
      <c r="L47" s="17">
        <f>'[1]Memória 05'!E34</f>
        <v>0</v>
      </c>
      <c r="M47" s="17">
        <f t="shared" si="3"/>
        <v>645.4</v>
      </c>
      <c r="N47" s="17">
        <f t="shared" si="4"/>
        <v>10526.47</v>
      </c>
      <c r="O47" s="17">
        <f t="shared" si="5"/>
        <v>0</v>
      </c>
      <c r="P47" s="17">
        <f t="shared" si="6"/>
        <v>10526.47</v>
      </c>
      <c r="Q47" s="18">
        <v>1.2450699012373416E-2</v>
      </c>
      <c r="R47" s="32">
        <f t="shared" si="7"/>
        <v>0</v>
      </c>
    </row>
    <row r="48" spans="1:18" ht="48" customHeight="1" x14ac:dyDescent="0.2">
      <c r="A48" s="14" t="s">
        <v>134</v>
      </c>
      <c r="B48" s="15" t="s">
        <v>135</v>
      </c>
      <c r="C48" s="14" t="s">
        <v>55</v>
      </c>
      <c r="D48" s="14" t="s">
        <v>136</v>
      </c>
      <c r="E48" s="15" t="s">
        <v>86</v>
      </c>
      <c r="F48" s="16">
        <v>77.8</v>
      </c>
      <c r="G48" s="17">
        <f t="shared" si="1"/>
        <v>77.8</v>
      </c>
      <c r="H48" s="17">
        <v>13.77</v>
      </c>
      <c r="I48" s="17">
        <v>1071.3</v>
      </c>
      <c r="J48" s="17">
        <f t="shared" si="2"/>
        <v>1071.31</v>
      </c>
      <c r="K48" s="17">
        <f>'[1]BM 04'!M48</f>
        <v>77.8</v>
      </c>
      <c r="L48" s="17">
        <f>'[1]Memória 05'!E35</f>
        <v>0</v>
      </c>
      <c r="M48" s="17">
        <f t="shared" si="3"/>
        <v>77.8</v>
      </c>
      <c r="N48" s="17">
        <f t="shared" si="4"/>
        <v>1071.31</v>
      </c>
      <c r="O48" s="17">
        <f t="shared" si="5"/>
        <v>0</v>
      </c>
      <c r="P48" s="17">
        <f t="shared" si="6"/>
        <v>1071.31</v>
      </c>
      <c r="Q48" s="18">
        <v>1.2671326524424274E-3</v>
      </c>
      <c r="R48" s="32">
        <f t="shared" si="7"/>
        <v>0</v>
      </c>
    </row>
    <row r="49" spans="1:19" ht="48" customHeight="1" x14ac:dyDescent="0.2">
      <c r="A49" s="14" t="s">
        <v>137</v>
      </c>
      <c r="B49" s="15" t="s">
        <v>138</v>
      </c>
      <c r="C49" s="14" t="s">
        <v>55</v>
      </c>
      <c r="D49" s="14" t="s">
        <v>139</v>
      </c>
      <c r="E49" s="15" t="s">
        <v>86</v>
      </c>
      <c r="F49" s="16">
        <v>40.299999999999997</v>
      </c>
      <c r="G49" s="17">
        <f t="shared" si="1"/>
        <v>40.299999999999997</v>
      </c>
      <c r="H49" s="17">
        <v>13.07</v>
      </c>
      <c r="I49" s="17">
        <v>526.72</v>
      </c>
      <c r="J49" s="17">
        <f t="shared" si="2"/>
        <v>526.72</v>
      </c>
      <c r="K49" s="17">
        <f>'[1]BM 04'!M49</f>
        <v>40.299999999999997</v>
      </c>
      <c r="L49" s="17">
        <f>'[1]Memória 05'!E36</f>
        <v>0</v>
      </c>
      <c r="M49" s="17">
        <f t="shared" si="3"/>
        <v>40.299999999999997</v>
      </c>
      <c r="N49" s="17">
        <f t="shared" si="4"/>
        <v>526.72</v>
      </c>
      <c r="O49" s="17">
        <f t="shared" si="5"/>
        <v>0</v>
      </c>
      <c r="P49" s="17">
        <f t="shared" si="6"/>
        <v>526.72</v>
      </c>
      <c r="Q49" s="18">
        <v>6.2300393045316472E-4</v>
      </c>
      <c r="R49" s="32">
        <f t="shared" si="7"/>
        <v>0</v>
      </c>
    </row>
    <row r="50" spans="1:19" ht="48" customHeight="1" x14ac:dyDescent="0.2">
      <c r="A50" s="14" t="s">
        <v>140</v>
      </c>
      <c r="B50" s="15" t="s">
        <v>141</v>
      </c>
      <c r="C50" s="14" t="s">
        <v>55</v>
      </c>
      <c r="D50" s="14" t="s">
        <v>142</v>
      </c>
      <c r="E50" s="15" t="s">
        <v>86</v>
      </c>
      <c r="F50" s="16">
        <v>486.6</v>
      </c>
      <c r="G50" s="17">
        <f t="shared" si="1"/>
        <v>486.6</v>
      </c>
      <c r="H50" s="17">
        <v>16.97</v>
      </c>
      <c r="I50" s="17">
        <v>8257.6</v>
      </c>
      <c r="J50" s="17">
        <f t="shared" si="2"/>
        <v>8257.6</v>
      </c>
      <c r="K50" s="17">
        <f>'[1]BM 04'!M50</f>
        <v>486.6</v>
      </c>
      <c r="L50" s="17">
        <f>'[1]Memória 05'!E37</f>
        <v>0</v>
      </c>
      <c r="M50" s="17">
        <f t="shared" si="3"/>
        <v>486.6</v>
      </c>
      <c r="N50" s="17">
        <f t="shared" si="4"/>
        <v>8257.6</v>
      </c>
      <c r="O50" s="17">
        <f t="shared" si="5"/>
        <v>0</v>
      </c>
      <c r="P50" s="17">
        <f t="shared" si="6"/>
        <v>8257.6</v>
      </c>
      <c r="Q50" s="18">
        <v>9.7670816678881636E-3</v>
      </c>
      <c r="R50" s="32">
        <f t="shared" si="7"/>
        <v>0</v>
      </c>
    </row>
    <row r="51" spans="1:19" ht="48" customHeight="1" x14ac:dyDescent="0.2">
      <c r="A51" s="14" t="s">
        <v>143</v>
      </c>
      <c r="B51" s="15" t="s">
        <v>144</v>
      </c>
      <c r="C51" s="14" t="s">
        <v>55</v>
      </c>
      <c r="D51" s="14" t="s">
        <v>145</v>
      </c>
      <c r="E51" s="15" t="s">
        <v>86</v>
      </c>
      <c r="F51" s="16">
        <v>121.9</v>
      </c>
      <c r="G51" s="17">
        <f t="shared" si="1"/>
        <v>121.9</v>
      </c>
      <c r="H51" s="17">
        <v>15.35</v>
      </c>
      <c r="I51" s="17">
        <v>1871.16</v>
      </c>
      <c r="J51" s="17">
        <f t="shared" si="2"/>
        <v>1871.17</v>
      </c>
      <c r="K51" s="17">
        <f>'[1]BM 04'!M51</f>
        <v>104.5</v>
      </c>
      <c r="L51" s="17">
        <f>'[1]Memória 05'!E38</f>
        <v>0</v>
      </c>
      <c r="M51" s="17">
        <f t="shared" si="3"/>
        <v>104.5</v>
      </c>
      <c r="N51" s="17">
        <f t="shared" si="4"/>
        <v>1604.08</v>
      </c>
      <c r="O51" s="17">
        <f t="shared" si="5"/>
        <v>0</v>
      </c>
      <c r="P51" s="17">
        <f t="shared" si="6"/>
        <v>1604.08</v>
      </c>
      <c r="Q51" s="18">
        <v>2.2132063231066674E-3</v>
      </c>
      <c r="R51" s="32">
        <f t="shared" si="7"/>
        <v>17.400000000000006</v>
      </c>
    </row>
    <row r="52" spans="1:19" ht="24" customHeight="1" x14ac:dyDescent="0.2">
      <c r="A52" s="14" t="s">
        <v>146</v>
      </c>
      <c r="B52" s="15" t="s">
        <v>103</v>
      </c>
      <c r="C52" s="14" t="s">
        <v>55</v>
      </c>
      <c r="D52" s="14" t="s">
        <v>104</v>
      </c>
      <c r="E52" s="15" t="s">
        <v>64</v>
      </c>
      <c r="F52" s="16">
        <v>37.76</v>
      </c>
      <c r="G52" s="17">
        <f t="shared" si="1"/>
        <v>37.76</v>
      </c>
      <c r="H52" s="17">
        <v>30.21</v>
      </c>
      <c r="I52" s="17">
        <v>1140.72</v>
      </c>
      <c r="J52" s="17">
        <f t="shared" si="2"/>
        <v>1140.73</v>
      </c>
      <c r="K52" s="17">
        <f>'[1]BM 04'!M52</f>
        <v>37.76</v>
      </c>
      <c r="L52" s="17">
        <f>'[1]Memória 05'!E39</f>
        <v>0</v>
      </c>
      <c r="M52" s="17">
        <f t="shared" si="3"/>
        <v>37.76</v>
      </c>
      <c r="N52" s="17">
        <f t="shared" si="4"/>
        <v>1140.73</v>
      </c>
      <c r="O52" s="17">
        <f t="shared" si="5"/>
        <v>0</v>
      </c>
      <c r="P52" s="17">
        <f t="shared" si="6"/>
        <v>1140.73</v>
      </c>
      <c r="Q52" s="18">
        <v>1.349242564448918E-3</v>
      </c>
      <c r="R52" s="32">
        <f t="shared" si="7"/>
        <v>0</v>
      </c>
    </row>
    <row r="53" spans="1:19" ht="24" customHeight="1" x14ac:dyDescent="0.2">
      <c r="A53" s="14" t="s">
        <v>147</v>
      </c>
      <c r="B53" s="15" t="s">
        <v>148</v>
      </c>
      <c r="C53" s="14" t="s">
        <v>55</v>
      </c>
      <c r="D53" s="14" t="s">
        <v>149</v>
      </c>
      <c r="E53" s="15" t="s">
        <v>60</v>
      </c>
      <c r="F53" s="16">
        <v>39.32</v>
      </c>
      <c r="G53" s="17">
        <f t="shared" si="1"/>
        <v>39.32</v>
      </c>
      <c r="H53" s="17">
        <v>91.93</v>
      </c>
      <c r="I53" s="17">
        <v>3614.68</v>
      </c>
      <c r="J53" s="17">
        <f t="shared" si="2"/>
        <v>3614.69</v>
      </c>
      <c r="K53" s="17">
        <f>'[1]BM 04'!M53</f>
        <v>39.32</v>
      </c>
      <c r="L53" s="17">
        <f>'[1]Memória 05'!E40</f>
        <v>0</v>
      </c>
      <c r="M53" s="17">
        <f t="shared" si="3"/>
        <v>39.32</v>
      </c>
      <c r="N53" s="17">
        <f t="shared" si="4"/>
        <v>3614.69</v>
      </c>
      <c r="O53" s="17">
        <f t="shared" si="5"/>
        <v>0</v>
      </c>
      <c r="P53" s="17">
        <f t="shared" si="6"/>
        <v>3614.69</v>
      </c>
      <c r="Q53" s="18">
        <v>4.2754401718758462E-3</v>
      </c>
      <c r="R53" s="32">
        <f t="shared" si="7"/>
        <v>0</v>
      </c>
    </row>
    <row r="54" spans="1:19" ht="24" customHeight="1" x14ac:dyDescent="0.2">
      <c r="A54" s="14" t="s">
        <v>150</v>
      </c>
      <c r="B54" s="15" t="s">
        <v>151</v>
      </c>
      <c r="C54" s="14" t="s">
        <v>55</v>
      </c>
      <c r="D54" s="14" t="s">
        <v>152</v>
      </c>
      <c r="E54" s="15" t="s">
        <v>60</v>
      </c>
      <c r="F54" s="16">
        <v>64.2</v>
      </c>
      <c r="G54" s="17">
        <f>F54+[1]Replanihamento!F28</f>
        <v>102.36</v>
      </c>
      <c r="H54" s="17">
        <v>105.05</v>
      </c>
      <c r="I54" s="17">
        <v>6744.21</v>
      </c>
      <c r="J54" s="17">
        <f t="shared" si="2"/>
        <v>10752.92</v>
      </c>
      <c r="K54" s="17">
        <f>'[1]BM 04'!M54</f>
        <v>102.36</v>
      </c>
      <c r="L54" s="17">
        <f>'[1]Memória 05'!E41</f>
        <v>0</v>
      </c>
      <c r="M54" s="17">
        <f t="shared" si="3"/>
        <v>102.36</v>
      </c>
      <c r="N54" s="17">
        <f t="shared" si="4"/>
        <v>10752.92</v>
      </c>
      <c r="O54" s="17">
        <f t="shared" si="5"/>
        <v>0</v>
      </c>
      <c r="P54" s="17">
        <f t="shared" si="6"/>
        <v>10752.92</v>
      </c>
      <c r="Q54" s="18">
        <v>7.9770453709780108E-3</v>
      </c>
      <c r="R54" s="32">
        <f t="shared" si="7"/>
        <v>0</v>
      </c>
    </row>
    <row r="55" spans="1:19" ht="48" customHeight="1" x14ac:dyDescent="0.2">
      <c r="A55" s="14" t="s">
        <v>153</v>
      </c>
      <c r="B55" s="15" t="s">
        <v>154</v>
      </c>
      <c r="C55" s="14" t="s">
        <v>55</v>
      </c>
      <c r="D55" s="14" t="s">
        <v>155</v>
      </c>
      <c r="E55" s="15" t="s">
        <v>52</v>
      </c>
      <c r="F55" s="16">
        <v>395.11</v>
      </c>
      <c r="G55" s="17">
        <f t="shared" si="1"/>
        <v>395.11</v>
      </c>
      <c r="H55" s="17">
        <v>172.81</v>
      </c>
      <c r="I55" s="17">
        <v>68278.95</v>
      </c>
      <c r="J55" s="17">
        <f t="shared" si="2"/>
        <v>68278.960000000006</v>
      </c>
      <c r="K55" s="17">
        <f>'[1]BM 04'!M55</f>
        <v>395.11</v>
      </c>
      <c r="L55" s="17">
        <f>'[1]Memória 05'!E42</f>
        <v>0</v>
      </c>
      <c r="M55" s="17">
        <f t="shared" si="3"/>
        <v>395.11</v>
      </c>
      <c r="N55" s="17">
        <f t="shared" si="4"/>
        <v>68278.960000000006</v>
      </c>
      <c r="O55" s="17">
        <f t="shared" si="5"/>
        <v>0</v>
      </c>
      <c r="P55" s="17">
        <f t="shared" si="6"/>
        <v>68278.960000000006</v>
      </c>
      <c r="Q55" s="18">
        <v>8.0760279118345824E-2</v>
      </c>
      <c r="R55" s="32">
        <f t="shared" si="7"/>
        <v>0</v>
      </c>
    </row>
    <row r="56" spans="1:19" ht="24" customHeight="1" x14ac:dyDescent="0.2">
      <c r="A56" s="9" t="s">
        <v>156</v>
      </c>
      <c r="B56" s="10"/>
      <c r="C56" s="9"/>
      <c r="D56" s="9" t="s">
        <v>157</v>
      </c>
      <c r="E56" s="9"/>
      <c r="F56" s="11"/>
      <c r="G56" s="17">
        <f t="shared" si="1"/>
        <v>0</v>
      </c>
      <c r="H56" s="9"/>
      <c r="I56" s="12">
        <v>81823.53</v>
      </c>
      <c r="J56" s="20">
        <f>J57+J59</f>
        <v>81823.56</v>
      </c>
      <c r="K56" s="17">
        <f>'[1]BM 04'!M56</f>
        <v>0</v>
      </c>
      <c r="L56" s="17">
        <f>'[1]Memória 05'!E43</f>
        <v>0</v>
      </c>
      <c r="M56" s="17"/>
      <c r="N56" s="20">
        <f>N57+N59</f>
        <v>47159.159999999996</v>
      </c>
      <c r="O56" s="20">
        <f t="shared" ref="O56:P56" si="13">O57+O59</f>
        <v>6005.2000000000007</v>
      </c>
      <c r="P56" s="20">
        <f t="shared" si="13"/>
        <v>53164.36</v>
      </c>
      <c r="Q56" s="13">
        <v>9.678079585653182E-2</v>
      </c>
      <c r="R56" s="32">
        <f t="shared" si="7"/>
        <v>0</v>
      </c>
    </row>
    <row r="57" spans="1:19" ht="24" customHeight="1" x14ac:dyDescent="0.2">
      <c r="A57" s="9" t="s">
        <v>158</v>
      </c>
      <c r="B57" s="10"/>
      <c r="C57" s="9"/>
      <c r="D57" s="9" t="s">
        <v>159</v>
      </c>
      <c r="E57" s="9"/>
      <c r="F57" s="11"/>
      <c r="G57" s="17">
        <f t="shared" si="1"/>
        <v>0</v>
      </c>
      <c r="H57" s="9"/>
      <c r="I57" s="12">
        <v>6102.78</v>
      </c>
      <c r="J57" s="20">
        <f>J58</f>
        <v>6102.79</v>
      </c>
      <c r="K57" s="17">
        <f>'[1]BM 04'!M57</f>
        <v>0</v>
      </c>
      <c r="L57" s="17">
        <f>'[1]Memória 05'!E44</f>
        <v>0</v>
      </c>
      <c r="M57" s="17"/>
      <c r="N57" s="20">
        <f>N58</f>
        <v>3837.46</v>
      </c>
      <c r="O57" s="20">
        <f t="shared" ref="O57:P57" si="14">O58</f>
        <v>0</v>
      </c>
      <c r="P57" s="20">
        <f t="shared" si="14"/>
        <v>3837.46</v>
      </c>
      <c r="Q57" s="13">
        <v>7.2183625582680835E-3</v>
      </c>
      <c r="R57" s="32">
        <f t="shared" si="7"/>
        <v>0</v>
      </c>
    </row>
    <row r="58" spans="1:19" ht="36" customHeight="1" x14ac:dyDescent="0.2">
      <c r="A58" s="14" t="s">
        <v>160</v>
      </c>
      <c r="B58" s="15" t="s">
        <v>161</v>
      </c>
      <c r="C58" s="14" t="s">
        <v>55</v>
      </c>
      <c r="D58" s="14" t="s">
        <v>162</v>
      </c>
      <c r="E58" s="15" t="s">
        <v>52</v>
      </c>
      <c r="F58" s="16">
        <v>31.87</v>
      </c>
      <c r="G58" s="17">
        <f t="shared" si="1"/>
        <v>31.87</v>
      </c>
      <c r="H58" s="17">
        <v>191.49</v>
      </c>
      <c r="I58" s="17">
        <v>6102.78</v>
      </c>
      <c r="J58" s="17">
        <f t="shared" si="2"/>
        <v>6102.79</v>
      </c>
      <c r="K58" s="17">
        <f>'[1]BM 04'!M58</f>
        <v>20.04</v>
      </c>
      <c r="L58" s="17">
        <f>'[1]Memória 05'!E45</f>
        <v>0</v>
      </c>
      <c r="M58" s="17">
        <f t="shared" si="3"/>
        <v>20.04</v>
      </c>
      <c r="N58" s="17">
        <f t="shared" si="4"/>
        <v>3837.46</v>
      </c>
      <c r="O58" s="17">
        <f t="shared" si="5"/>
        <v>0</v>
      </c>
      <c r="P58" s="17">
        <f t="shared" si="6"/>
        <v>3837.46</v>
      </c>
      <c r="Q58" s="18">
        <v>7.2183625582680835E-3</v>
      </c>
      <c r="R58" s="32">
        <f t="shared" si="7"/>
        <v>11.830000000000002</v>
      </c>
    </row>
    <row r="59" spans="1:19" ht="24" customHeight="1" x14ac:dyDescent="0.2">
      <c r="A59" s="9" t="s">
        <v>163</v>
      </c>
      <c r="B59" s="10"/>
      <c r="C59" s="9"/>
      <c r="D59" s="9" t="s">
        <v>164</v>
      </c>
      <c r="E59" s="9"/>
      <c r="F59" s="11"/>
      <c r="G59" s="17">
        <f t="shared" si="1"/>
        <v>0</v>
      </c>
      <c r="H59" s="9"/>
      <c r="I59" s="12">
        <v>75720.75</v>
      </c>
      <c r="J59" s="20">
        <f>SUM(J60:J62)</f>
        <v>75720.77</v>
      </c>
      <c r="K59" s="17">
        <f>'[1]BM 04'!M59</f>
        <v>0</v>
      </c>
      <c r="L59" s="17">
        <f>'[1]Memória 05'!E46</f>
        <v>0</v>
      </c>
      <c r="M59" s="17"/>
      <c r="N59" s="20">
        <f>SUM(N60:N62)</f>
        <v>43321.7</v>
      </c>
      <c r="O59" s="20">
        <f t="shared" ref="O59:P59" si="15">SUM(O60:O62)</f>
        <v>6005.2000000000007</v>
      </c>
      <c r="P59" s="20">
        <f t="shared" si="15"/>
        <v>49326.9</v>
      </c>
      <c r="Q59" s="13">
        <v>8.956243329826373E-2</v>
      </c>
      <c r="R59" s="32">
        <f t="shared" si="7"/>
        <v>0</v>
      </c>
    </row>
    <row r="60" spans="1:19" ht="60" customHeight="1" x14ac:dyDescent="0.2">
      <c r="A60" s="14" t="s">
        <v>165</v>
      </c>
      <c r="B60" s="15" t="s">
        <v>166</v>
      </c>
      <c r="C60" s="14" t="s">
        <v>55</v>
      </c>
      <c r="D60" s="14" t="s">
        <v>167</v>
      </c>
      <c r="E60" s="15" t="s">
        <v>52</v>
      </c>
      <c r="F60" s="16">
        <v>656.2</v>
      </c>
      <c r="G60" s="17">
        <f t="shared" si="1"/>
        <v>656.2</v>
      </c>
      <c r="H60" s="17">
        <v>70.34</v>
      </c>
      <c r="I60" s="17">
        <v>46157.1</v>
      </c>
      <c r="J60" s="17">
        <f t="shared" si="2"/>
        <v>46157.11</v>
      </c>
      <c r="K60" s="17">
        <f>'[1]BM 04'!M60</f>
        <v>615.89</v>
      </c>
      <c r="L60" s="17">
        <f>'[1]Memória 05'!E47</f>
        <v>13.23</v>
      </c>
      <c r="M60" s="17">
        <f t="shared" si="3"/>
        <v>629.12</v>
      </c>
      <c r="N60" s="17">
        <f t="shared" si="4"/>
        <v>43321.7</v>
      </c>
      <c r="O60" s="17">
        <f t="shared" si="5"/>
        <v>930.6</v>
      </c>
      <c r="P60" s="17">
        <f t="shared" si="6"/>
        <v>44252.3</v>
      </c>
      <c r="Q60" s="18">
        <v>5.4594575330953389E-2</v>
      </c>
      <c r="R60" s="32">
        <f t="shared" si="7"/>
        <v>27.080000000000041</v>
      </c>
    </row>
    <row r="61" spans="1:19" ht="36" customHeight="1" x14ac:dyDescent="0.2">
      <c r="A61" s="14" t="s">
        <v>168</v>
      </c>
      <c r="B61" s="15" t="s">
        <v>169</v>
      </c>
      <c r="C61" s="14" t="s">
        <v>55</v>
      </c>
      <c r="D61" s="14" t="s">
        <v>170</v>
      </c>
      <c r="E61" s="15" t="s">
        <v>52</v>
      </c>
      <c r="F61" s="16">
        <v>21.03</v>
      </c>
      <c r="G61" s="17">
        <f t="shared" si="1"/>
        <v>21.03</v>
      </c>
      <c r="H61" s="17">
        <v>650.59</v>
      </c>
      <c r="I61" s="17">
        <v>13681.9</v>
      </c>
      <c r="J61" s="17">
        <f t="shared" si="2"/>
        <v>13681.91</v>
      </c>
      <c r="K61" s="17">
        <f>'[1]BM 04'!M61</f>
        <v>0</v>
      </c>
      <c r="L61" s="17">
        <f>'[1]Memória 05'!E48</f>
        <v>7.8000000000000007</v>
      </c>
      <c r="M61" s="17">
        <f t="shared" si="3"/>
        <v>7.8000000000000007</v>
      </c>
      <c r="N61" s="17">
        <f t="shared" si="4"/>
        <v>0</v>
      </c>
      <c r="O61" s="17">
        <f t="shared" si="5"/>
        <v>5074.6000000000004</v>
      </c>
      <c r="P61" s="17">
        <f t="shared" si="6"/>
        <v>5074.6000000000004</v>
      </c>
      <c r="Q61" s="18">
        <v>1.6182938707600156E-2</v>
      </c>
      <c r="R61" s="32">
        <f t="shared" si="7"/>
        <v>13.23</v>
      </c>
    </row>
    <row r="62" spans="1:19" ht="72" customHeight="1" x14ac:dyDescent="0.2">
      <c r="A62" s="14" t="s">
        <v>171</v>
      </c>
      <c r="B62" s="15" t="s">
        <v>172</v>
      </c>
      <c r="C62" s="14" t="s">
        <v>173</v>
      </c>
      <c r="D62" s="14" t="s">
        <v>174</v>
      </c>
      <c r="E62" s="15" t="s">
        <v>60</v>
      </c>
      <c r="F62" s="16">
        <v>21.76</v>
      </c>
      <c r="G62" s="17">
        <f>F62</f>
        <v>21.76</v>
      </c>
      <c r="H62" s="17">
        <v>729.86</v>
      </c>
      <c r="I62" s="17">
        <v>15881.75</v>
      </c>
      <c r="J62" s="17">
        <f t="shared" si="2"/>
        <v>15881.75</v>
      </c>
      <c r="K62" s="17">
        <f>'[1]BM 04'!M62</f>
        <v>0</v>
      </c>
      <c r="L62" s="17">
        <f>'[1]Memória 05'!E49</f>
        <v>0</v>
      </c>
      <c r="M62" s="17">
        <f t="shared" si="3"/>
        <v>0</v>
      </c>
      <c r="N62" s="17">
        <f t="shared" si="4"/>
        <v>0</v>
      </c>
      <c r="O62" s="17">
        <f t="shared" si="5"/>
        <v>0</v>
      </c>
      <c r="P62" s="17">
        <f t="shared" si="6"/>
        <v>0</v>
      </c>
      <c r="Q62" s="18">
        <v>1.8784919259710185E-2</v>
      </c>
      <c r="R62" s="32">
        <f t="shared" si="7"/>
        <v>21.76</v>
      </c>
      <c r="S62" s="1">
        <f>I215/H62</f>
        <v>2.5699997259751508</v>
      </c>
    </row>
    <row r="63" spans="1:19" ht="24" customHeight="1" x14ac:dyDescent="0.2">
      <c r="A63" s="9" t="s">
        <v>175</v>
      </c>
      <c r="B63" s="10"/>
      <c r="C63" s="9"/>
      <c r="D63" s="9" t="s">
        <v>176</v>
      </c>
      <c r="E63" s="9"/>
      <c r="F63" s="11"/>
      <c r="G63" s="17">
        <f t="shared" si="1"/>
        <v>0</v>
      </c>
      <c r="H63" s="9"/>
      <c r="I63" s="12">
        <v>55017.72</v>
      </c>
      <c r="J63" s="20">
        <f>J64+J66+J68</f>
        <v>55017.729999999996</v>
      </c>
      <c r="K63" s="17">
        <f>'[1]BM 04'!M63</f>
        <v>0</v>
      </c>
      <c r="L63" s="17">
        <f>'[1]Memória 05'!E50</f>
        <v>0</v>
      </c>
      <c r="M63" s="17"/>
      <c r="N63" s="20">
        <f>N64+N66+N68</f>
        <v>41422.590000000004</v>
      </c>
      <c r="O63" s="20">
        <f t="shared" ref="O63:P63" si="16">O64+O66+O68</f>
        <v>0</v>
      </c>
      <c r="P63" s="20">
        <f t="shared" si="16"/>
        <v>41422.590000000004</v>
      </c>
      <c r="Q63" s="13">
        <v>6.5074908498959014E-2</v>
      </c>
      <c r="R63" s="32">
        <f t="shared" si="7"/>
        <v>0</v>
      </c>
    </row>
    <row r="64" spans="1:19" ht="24" customHeight="1" x14ac:dyDescent="0.2">
      <c r="A64" s="9" t="s">
        <v>177</v>
      </c>
      <c r="B64" s="10"/>
      <c r="C64" s="9"/>
      <c r="D64" s="9" t="s">
        <v>178</v>
      </c>
      <c r="E64" s="9"/>
      <c r="F64" s="11"/>
      <c r="G64" s="17">
        <f t="shared" si="1"/>
        <v>0</v>
      </c>
      <c r="H64" s="9"/>
      <c r="I64" s="12">
        <v>15876</v>
      </c>
      <c r="J64" s="20">
        <f>J65</f>
        <v>15876</v>
      </c>
      <c r="K64" s="17">
        <f>'[1]BM 04'!M64</f>
        <v>0</v>
      </c>
      <c r="L64" s="17">
        <f>'[1]Memória 05'!E51</f>
        <v>0</v>
      </c>
      <c r="M64" s="17"/>
      <c r="N64" s="20">
        <f>N65</f>
        <v>11907</v>
      </c>
      <c r="O64" s="20">
        <f t="shared" ref="O64:P64" si="17">O65</f>
        <v>0</v>
      </c>
      <c r="P64" s="20">
        <f t="shared" si="17"/>
        <v>11907</v>
      </c>
      <c r="Q64" s="13">
        <v>1.8778118165010713E-2</v>
      </c>
      <c r="R64" s="32">
        <f t="shared" si="7"/>
        <v>0</v>
      </c>
    </row>
    <row r="65" spans="1:18" ht="60" customHeight="1" x14ac:dyDescent="0.2">
      <c r="A65" s="14" t="s">
        <v>179</v>
      </c>
      <c r="B65" s="15" t="s">
        <v>180</v>
      </c>
      <c r="C65" s="14" t="s">
        <v>55</v>
      </c>
      <c r="D65" s="14" t="s">
        <v>181</v>
      </c>
      <c r="E65" s="15" t="s">
        <v>182</v>
      </c>
      <c r="F65" s="16">
        <v>20</v>
      </c>
      <c r="G65" s="17">
        <f t="shared" si="1"/>
        <v>20</v>
      </c>
      <c r="H65" s="17">
        <v>793.8</v>
      </c>
      <c r="I65" s="17">
        <v>15876</v>
      </c>
      <c r="J65" s="17">
        <f t="shared" si="2"/>
        <v>15876</v>
      </c>
      <c r="K65" s="17">
        <f>'[1]BM 04'!M65</f>
        <v>15</v>
      </c>
      <c r="L65" s="17">
        <f>'[1]Memória 05'!E52</f>
        <v>0</v>
      </c>
      <c r="M65" s="17">
        <f t="shared" si="3"/>
        <v>15</v>
      </c>
      <c r="N65" s="17">
        <f t="shared" si="4"/>
        <v>11907</v>
      </c>
      <c r="O65" s="17">
        <f t="shared" si="5"/>
        <v>0</v>
      </c>
      <c r="P65" s="17">
        <f t="shared" si="6"/>
        <v>11907</v>
      </c>
      <c r="Q65" s="18">
        <v>1.8778118165010713E-2</v>
      </c>
      <c r="R65" s="32">
        <f t="shared" si="7"/>
        <v>5</v>
      </c>
    </row>
    <row r="66" spans="1:18" ht="24" customHeight="1" x14ac:dyDescent="0.2">
      <c r="A66" s="9" t="s">
        <v>183</v>
      </c>
      <c r="B66" s="10"/>
      <c r="C66" s="9"/>
      <c r="D66" s="9" t="s">
        <v>184</v>
      </c>
      <c r="E66" s="9"/>
      <c r="F66" s="11"/>
      <c r="G66" s="17">
        <f t="shared" si="1"/>
        <v>0</v>
      </c>
      <c r="H66" s="9"/>
      <c r="I66" s="12">
        <v>12192.99</v>
      </c>
      <c r="J66" s="20">
        <f>J67</f>
        <v>12193</v>
      </c>
      <c r="K66" s="17">
        <f>'[1]BM 04'!M66</f>
        <v>0</v>
      </c>
      <c r="L66" s="17">
        <f>'[1]Memória 05'!E53</f>
        <v>0</v>
      </c>
      <c r="M66" s="17"/>
      <c r="N66" s="20">
        <f>N67</f>
        <v>9895.1200000000008</v>
      </c>
      <c r="O66" s="20">
        <f t="shared" ref="O66:P66" si="18">O67</f>
        <v>0</v>
      </c>
      <c r="P66" s="20">
        <f t="shared" si="18"/>
        <v>9895.1200000000008</v>
      </c>
      <c r="Q66" s="13">
        <v>1.4421857332123582E-2</v>
      </c>
      <c r="R66" s="32">
        <f t="shared" si="7"/>
        <v>0</v>
      </c>
    </row>
    <row r="67" spans="1:18" ht="36" customHeight="1" x14ac:dyDescent="0.2">
      <c r="A67" s="14" t="s">
        <v>185</v>
      </c>
      <c r="B67" s="15" t="s">
        <v>186</v>
      </c>
      <c r="C67" s="14" t="s">
        <v>55</v>
      </c>
      <c r="D67" s="14" t="s">
        <v>187</v>
      </c>
      <c r="E67" s="15" t="s">
        <v>52</v>
      </c>
      <c r="F67" s="16">
        <v>13.69</v>
      </c>
      <c r="G67" s="17">
        <f t="shared" si="1"/>
        <v>13.69</v>
      </c>
      <c r="H67" s="17">
        <v>890.65</v>
      </c>
      <c r="I67" s="17">
        <v>12192.99</v>
      </c>
      <c r="J67" s="17">
        <f t="shared" si="2"/>
        <v>12193</v>
      </c>
      <c r="K67" s="17">
        <f>'[1]BM 04'!M67</f>
        <v>11.11</v>
      </c>
      <c r="L67" s="17">
        <f>'[1]Memória 05'!E54</f>
        <v>0</v>
      </c>
      <c r="M67" s="17">
        <f t="shared" si="3"/>
        <v>11.11</v>
      </c>
      <c r="N67" s="17">
        <f t="shared" si="4"/>
        <v>9895.1200000000008</v>
      </c>
      <c r="O67" s="17">
        <f t="shared" si="5"/>
        <v>0</v>
      </c>
      <c r="P67" s="17">
        <f t="shared" si="6"/>
        <v>9895.1200000000008</v>
      </c>
      <c r="Q67" s="18">
        <v>1.4421857332123582E-2</v>
      </c>
      <c r="R67" s="32">
        <f t="shared" si="7"/>
        <v>2.58</v>
      </c>
    </row>
    <row r="68" spans="1:18" ht="24" customHeight="1" x14ac:dyDescent="0.2">
      <c r="A68" s="9" t="s">
        <v>188</v>
      </c>
      <c r="B68" s="10"/>
      <c r="C68" s="9"/>
      <c r="D68" s="9" t="s">
        <v>189</v>
      </c>
      <c r="E68" s="9"/>
      <c r="F68" s="11"/>
      <c r="G68" s="17">
        <f t="shared" si="1"/>
        <v>0</v>
      </c>
      <c r="H68" s="9"/>
      <c r="I68" s="12">
        <v>26948.73</v>
      </c>
      <c r="J68" s="20">
        <f>SUM(J69:J70)</f>
        <v>26948.73</v>
      </c>
      <c r="K68" s="17">
        <f>'[1]BM 04'!M68</f>
        <v>0</v>
      </c>
      <c r="L68" s="17">
        <f>'[1]Memória 05'!E55</f>
        <v>0</v>
      </c>
      <c r="M68" s="17"/>
      <c r="N68" s="20">
        <f>SUM(N69:N70)</f>
        <v>19620.47</v>
      </c>
      <c r="O68" s="20">
        <f t="shared" ref="O68:P68" si="19">SUM(O69:O70)</f>
        <v>0</v>
      </c>
      <c r="P68" s="20">
        <f t="shared" si="19"/>
        <v>19620.47</v>
      </c>
      <c r="Q68" s="13">
        <v>3.1874933001824715E-2</v>
      </c>
      <c r="R68" s="32">
        <f t="shared" si="7"/>
        <v>0</v>
      </c>
    </row>
    <row r="69" spans="1:18" ht="48" customHeight="1" x14ac:dyDescent="0.2">
      <c r="A69" s="14" t="s">
        <v>190</v>
      </c>
      <c r="B69" s="15" t="s">
        <v>191</v>
      </c>
      <c r="C69" s="14" t="s">
        <v>55</v>
      </c>
      <c r="D69" s="14" t="s">
        <v>192</v>
      </c>
      <c r="E69" s="15" t="s">
        <v>52</v>
      </c>
      <c r="F69" s="16">
        <v>9.7200000000000006</v>
      </c>
      <c r="G69" s="17">
        <f t="shared" si="1"/>
        <v>9.7200000000000006</v>
      </c>
      <c r="H69" s="17">
        <v>803.17</v>
      </c>
      <c r="I69" s="17">
        <v>7806.81</v>
      </c>
      <c r="J69" s="17">
        <f t="shared" si="2"/>
        <v>7806.81</v>
      </c>
      <c r="K69" s="17">
        <f>'[1]BM 04'!M69</f>
        <v>0</v>
      </c>
      <c r="L69" s="17">
        <f>'[1]Memória 05'!E56</f>
        <v>0</v>
      </c>
      <c r="M69" s="17">
        <f t="shared" si="3"/>
        <v>0</v>
      </c>
      <c r="N69" s="17">
        <f t="shared" si="4"/>
        <v>0</v>
      </c>
      <c r="O69" s="17">
        <f t="shared" si="5"/>
        <v>0</v>
      </c>
      <c r="P69" s="17">
        <f t="shared" si="6"/>
        <v>0</v>
      </c>
      <c r="Q69" s="18">
        <v>9.2338876714403682E-3</v>
      </c>
      <c r="R69" s="32">
        <f t="shared" si="7"/>
        <v>9.7200000000000006</v>
      </c>
    </row>
    <row r="70" spans="1:18" ht="48" customHeight="1" x14ac:dyDescent="0.2">
      <c r="A70" s="14" t="s">
        <v>193</v>
      </c>
      <c r="B70" s="15" t="s">
        <v>194</v>
      </c>
      <c r="C70" s="14" t="s">
        <v>55</v>
      </c>
      <c r="D70" s="14" t="s">
        <v>195</v>
      </c>
      <c r="E70" s="15" t="s">
        <v>52</v>
      </c>
      <c r="F70" s="16">
        <v>28.8</v>
      </c>
      <c r="G70" s="17">
        <f t="shared" si="1"/>
        <v>28.8</v>
      </c>
      <c r="H70" s="17">
        <v>664.65</v>
      </c>
      <c r="I70" s="17">
        <v>19141.919999999998</v>
      </c>
      <c r="J70" s="17">
        <f t="shared" si="2"/>
        <v>19141.919999999998</v>
      </c>
      <c r="K70" s="17">
        <f>'[1]BM 04'!M70</f>
        <v>29.52</v>
      </c>
      <c r="L70" s="17">
        <f>'[1]Memória 05'!E57</f>
        <v>0</v>
      </c>
      <c r="M70" s="17">
        <f t="shared" si="3"/>
        <v>29.52</v>
      </c>
      <c r="N70" s="17">
        <f t="shared" si="4"/>
        <v>19620.47</v>
      </c>
      <c r="O70" s="17">
        <f t="shared" si="5"/>
        <v>0</v>
      </c>
      <c r="P70" s="17">
        <f t="shared" si="6"/>
        <v>19620.47</v>
      </c>
      <c r="Q70" s="18">
        <v>2.2641045330384347E-2</v>
      </c>
      <c r="R70" s="32">
        <f t="shared" si="7"/>
        <v>-0.71999999999999886</v>
      </c>
    </row>
    <row r="71" spans="1:18" ht="24" customHeight="1" x14ac:dyDescent="0.2">
      <c r="A71" s="9" t="s">
        <v>196</v>
      </c>
      <c r="B71" s="10"/>
      <c r="C71" s="9"/>
      <c r="D71" s="9" t="s">
        <v>197</v>
      </c>
      <c r="E71" s="9"/>
      <c r="F71" s="11"/>
      <c r="G71" s="17">
        <f t="shared" si="1"/>
        <v>0</v>
      </c>
      <c r="H71" s="9"/>
      <c r="I71" s="12">
        <v>50215.86</v>
      </c>
      <c r="J71" s="20">
        <f>SUM(J72:J75)</f>
        <v>47314.16</v>
      </c>
      <c r="K71" s="17">
        <f>'[1]BM 04'!M71</f>
        <v>0</v>
      </c>
      <c r="L71" s="17">
        <f>'[1]Memória 05'!E58</f>
        <v>0</v>
      </c>
      <c r="M71" s="17"/>
      <c r="N71" s="20">
        <f>SUM(N72:N75)</f>
        <v>47314.16</v>
      </c>
      <c r="O71" s="20">
        <f t="shared" ref="O71:P71" si="20">SUM(O72:O75)</f>
        <v>0</v>
      </c>
      <c r="P71" s="20">
        <f t="shared" si="20"/>
        <v>47314.16</v>
      </c>
      <c r="Q71" s="13">
        <v>5.9395272917462515E-2</v>
      </c>
      <c r="R71" s="32">
        <f t="shared" si="7"/>
        <v>0</v>
      </c>
    </row>
    <row r="72" spans="1:18" ht="36" customHeight="1" x14ac:dyDescent="0.2">
      <c r="A72" s="14" t="s">
        <v>198</v>
      </c>
      <c r="B72" s="15" t="s">
        <v>199</v>
      </c>
      <c r="C72" s="14" t="s">
        <v>55</v>
      </c>
      <c r="D72" s="14" t="s">
        <v>200</v>
      </c>
      <c r="E72" s="15" t="s">
        <v>52</v>
      </c>
      <c r="F72" s="16">
        <v>398.67</v>
      </c>
      <c r="G72" s="17">
        <f t="shared" si="1"/>
        <v>398.67</v>
      </c>
      <c r="H72" s="17">
        <v>40</v>
      </c>
      <c r="I72" s="17">
        <v>15946.8</v>
      </c>
      <c r="J72" s="17">
        <f t="shared" si="2"/>
        <v>15946.8</v>
      </c>
      <c r="K72" s="17">
        <f>'[1]BM 04'!M72</f>
        <v>398.67</v>
      </c>
      <c r="L72" s="17">
        <f>'[1]Memória 05'!E59</f>
        <v>0</v>
      </c>
      <c r="M72" s="17">
        <f t="shared" si="3"/>
        <v>398.67</v>
      </c>
      <c r="N72" s="17">
        <f t="shared" si="4"/>
        <v>15946.8</v>
      </c>
      <c r="O72" s="17">
        <f t="shared" si="5"/>
        <v>0</v>
      </c>
      <c r="P72" s="17">
        <f t="shared" si="6"/>
        <v>15946.8</v>
      </c>
      <c r="Q72" s="18">
        <v>1.8861860339745077E-2</v>
      </c>
      <c r="R72" s="32">
        <f t="shared" si="7"/>
        <v>0</v>
      </c>
    </row>
    <row r="73" spans="1:18" ht="48" customHeight="1" x14ac:dyDescent="0.2">
      <c r="A73" s="14" t="s">
        <v>201</v>
      </c>
      <c r="B73" s="15" t="s">
        <v>202</v>
      </c>
      <c r="C73" s="14" t="s">
        <v>55</v>
      </c>
      <c r="D73" s="14" t="s">
        <v>203</v>
      </c>
      <c r="E73" s="15" t="s">
        <v>60</v>
      </c>
      <c r="F73" s="16">
        <v>102.05</v>
      </c>
      <c r="G73" s="17">
        <v>0</v>
      </c>
      <c r="H73" s="17">
        <v>25.65</v>
      </c>
      <c r="I73" s="17">
        <v>2617.58</v>
      </c>
      <c r="J73" s="17">
        <f t="shared" si="2"/>
        <v>0</v>
      </c>
      <c r="K73" s="17">
        <f>'[1]BM 04'!M73</f>
        <v>0</v>
      </c>
      <c r="L73" s="17">
        <f>'[1]Memória 05'!E60</f>
        <v>0</v>
      </c>
      <c r="M73" s="17">
        <f t="shared" si="3"/>
        <v>0</v>
      </c>
      <c r="N73" s="17">
        <f t="shared" si="4"/>
        <v>0</v>
      </c>
      <c r="O73" s="17">
        <f t="shared" si="5"/>
        <v>0</v>
      </c>
      <c r="P73" s="17">
        <f t="shared" si="6"/>
        <v>0</v>
      </c>
      <c r="Q73" s="18">
        <v>3.0960712110335567E-3</v>
      </c>
      <c r="R73" s="32">
        <f t="shared" si="7"/>
        <v>0</v>
      </c>
    </row>
    <row r="74" spans="1:18" ht="36" customHeight="1" x14ac:dyDescent="0.2">
      <c r="A74" s="14" t="s">
        <v>204</v>
      </c>
      <c r="B74" s="15" t="s">
        <v>205</v>
      </c>
      <c r="C74" s="14" t="s">
        <v>55</v>
      </c>
      <c r="D74" s="14" t="s">
        <v>206</v>
      </c>
      <c r="E74" s="15" t="s">
        <v>60</v>
      </c>
      <c r="F74" s="16">
        <v>4.04</v>
      </c>
      <c r="G74" s="17">
        <v>0</v>
      </c>
      <c r="H74" s="17">
        <v>70.33</v>
      </c>
      <c r="I74" s="17">
        <v>284.13</v>
      </c>
      <c r="J74" s="17">
        <f t="shared" si="2"/>
        <v>0</v>
      </c>
      <c r="K74" s="17">
        <f>'[1]BM 04'!M74</f>
        <v>0</v>
      </c>
      <c r="L74" s="17">
        <f>'[1]Memória 05'!E61</f>
        <v>0</v>
      </c>
      <c r="M74" s="17">
        <f t="shared" si="3"/>
        <v>0</v>
      </c>
      <c r="N74" s="17">
        <f t="shared" si="4"/>
        <v>0</v>
      </c>
      <c r="O74" s="17">
        <f t="shared" si="5"/>
        <v>0</v>
      </c>
      <c r="P74" s="17">
        <f t="shared" si="6"/>
        <v>0</v>
      </c>
      <c r="Q74" s="18">
        <v>3.3606870208015207E-4</v>
      </c>
      <c r="R74" s="32">
        <f t="shared" si="7"/>
        <v>0</v>
      </c>
    </row>
    <row r="75" spans="1:18" ht="48" customHeight="1" x14ac:dyDescent="0.2">
      <c r="A75" s="14" t="s">
        <v>207</v>
      </c>
      <c r="B75" s="15" t="s">
        <v>208</v>
      </c>
      <c r="C75" s="14" t="s">
        <v>55</v>
      </c>
      <c r="D75" s="14" t="s">
        <v>209</v>
      </c>
      <c r="E75" s="15" t="s">
        <v>52</v>
      </c>
      <c r="F75" s="16">
        <v>398.67</v>
      </c>
      <c r="G75" s="17">
        <f t="shared" si="1"/>
        <v>398.67</v>
      </c>
      <c r="H75" s="17">
        <v>78.680000000000007</v>
      </c>
      <c r="I75" s="17">
        <v>31367.35</v>
      </c>
      <c r="J75" s="17">
        <f t="shared" si="2"/>
        <v>31367.360000000001</v>
      </c>
      <c r="K75" s="17">
        <f>'[1]BM 04'!M75</f>
        <v>398.67</v>
      </c>
      <c r="L75" s="17">
        <f>'[1]Memória 05'!E62</f>
        <v>0</v>
      </c>
      <c r="M75" s="17">
        <f t="shared" si="3"/>
        <v>398.67</v>
      </c>
      <c r="N75" s="17">
        <f t="shared" si="4"/>
        <v>31367.360000000001</v>
      </c>
      <c r="O75" s="17">
        <f t="shared" si="5"/>
        <v>0</v>
      </c>
      <c r="P75" s="17">
        <f t="shared" si="6"/>
        <v>31367.360000000001</v>
      </c>
      <c r="Q75" s="18">
        <v>3.7101272664603731E-2</v>
      </c>
      <c r="R75" s="32">
        <f t="shared" si="7"/>
        <v>0</v>
      </c>
    </row>
    <row r="76" spans="1:18" ht="24" customHeight="1" x14ac:dyDescent="0.2">
      <c r="A76" s="9" t="s">
        <v>210</v>
      </c>
      <c r="B76" s="10"/>
      <c r="C76" s="9"/>
      <c r="D76" s="9" t="s">
        <v>211</v>
      </c>
      <c r="E76" s="9"/>
      <c r="F76" s="11"/>
      <c r="G76" s="17">
        <f t="shared" si="1"/>
        <v>0</v>
      </c>
      <c r="H76" s="9"/>
      <c r="I76" s="12">
        <v>28247.09</v>
      </c>
      <c r="J76" s="20">
        <f>SUM(J77:J78)</f>
        <v>24246.309999999998</v>
      </c>
      <c r="K76" s="17">
        <f>'[1]BM 04'!M76</f>
        <v>0</v>
      </c>
      <c r="L76" s="17">
        <f>'[1]Memória 05'!E63</f>
        <v>0</v>
      </c>
      <c r="M76" s="17"/>
      <c r="N76" s="20">
        <f>SUM(N77:N78)</f>
        <v>18425.39</v>
      </c>
      <c r="O76" s="20">
        <f t="shared" ref="O76:P76" si="21">SUM(O77:O78)</f>
        <v>0</v>
      </c>
      <c r="P76" s="20">
        <f t="shared" si="21"/>
        <v>18425.39</v>
      </c>
      <c r="Q76" s="13">
        <v>3.3410632012956194E-2</v>
      </c>
      <c r="R76" s="32">
        <f t="shared" si="7"/>
        <v>0</v>
      </c>
    </row>
    <row r="77" spans="1:18" ht="36" customHeight="1" x14ac:dyDescent="0.2">
      <c r="A77" s="14" t="s">
        <v>212</v>
      </c>
      <c r="B77" s="15" t="s">
        <v>213</v>
      </c>
      <c r="C77" s="14" t="s">
        <v>55</v>
      </c>
      <c r="D77" s="14" t="s">
        <v>214</v>
      </c>
      <c r="E77" s="15" t="s">
        <v>52</v>
      </c>
      <c r="F77" s="16">
        <v>92.29</v>
      </c>
      <c r="G77" s="17">
        <f>F77+[1]Replanihamento!F23</f>
        <v>128.79000000000002</v>
      </c>
      <c r="H77" s="17">
        <v>111.32</v>
      </c>
      <c r="I77" s="17">
        <v>10273.719999999999</v>
      </c>
      <c r="J77" s="17">
        <f t="shared" si="2"/>
        <v>14336.9</v>
      </c>
      <c r="K77" s="17">
        <f>'[1]BM 04'!M77</f>
        <v>76.5</v>
      </c>
      <c r="L77" s="17">
        <f>'[1]Memória 05'!E64</f>
        <v>0</v>
      </c>
      <c r="M77" s="17">
        <f t="shared" si="3"/>
        <v>76.5</v>
      </c>
      <c r="N77" s="17">
        <f t="shared" si="4"/>
        <v>8515.98</v>
      </c>
      <c r="O77" s="17">
        <f t="shared" si="5"/>
        <v>0</v>
      </c>
      <c r="P77" s="17">
        <f t="shared" si="6"/>
        <v>8515.98</v>
      </c>
      <c r="Q77" s="18">
        <v>1.2151746545366205E-2</v>
      </c>
      <c r="R77" s="32">
        <f t="shared" si="7"/>
        <v>52.29000000000002</v>
      </c>
    </row>
    <row r="78" spans="1:18" ht="24" customHeight="1" x14ac:dyDescent="0.2">
      <c r="A78" s="14" t="s">
        <v>215</v>
      </c>
      <c r="B78" s="15" t="s">
        <v>216</v>
      </c>
      <c r="C78" s="14" t="s">
        <v>55</v>
      </c>
      <c r="D78" s="14" t="s">
        <v>217</v>
      </c>
      <c r="E78" s="15" t="s">
        <v>52</v>
      </c>
      <c r="F78" s="16">
        <v>388.11</v>
      </c>
      <c r="G78" s="17">
        <v>213.98</v>
      </c>
      <c r="H78" s="17">
        <v>46.31</v>
      </c>
      <c r="I78" s="17">
        <v>17973.37</v>
      </c>
      <c r="J78" s="17">
        <f t="shared" si="2"/>
        <v>9909.41</v>
      </c>
      <c r="K78" s="17">
        <f>'[1]BM 04'!M78</f>
        <v>213.98</v>
      </c>
      <c r="L78" s="17">
        <f>'[1]Memória 05'!E65</f>
        <v>0</v>
      </c>
      <c r="M78" s="17">
        <f t="shared" si="3"/>
        <v>213.98</v>
      </c>
      <c r="N78" s="17">
        <f t="shared" si="4"/>
        <v>9909.41</v>
      </c>
      <c r="O78" s="17">
        <f t="shared" si="5"/>
        <v>0</v>
      </c>
      <c r="P78" s="17">
        <f t="shared" si="6"/>
        <v>9909.41</v>
      </c>
      <c r="Q78" s="18">
        <v>2.1258885467589986E-2</v>
      </c>
      <c r="R78" s="32">
        <f t="shared" si="7"/>
        <v>0</v>
      </c>
    </row>
    <row r="79" spans="1:18" ht="24" customHeight="1" x14ac:dyDescent="0.2">
      <c r="A79" s="9" t="s">
        <v>218</v>
      </c>
      <c r="B79" s="10"/>
      <c r="C79" s="9"/>
      <c r="D79" s="9" t="s">
        <v>219</v>
      </c>
      <c r="E79" s="9"/>
      <c r="F79" s="11"/>
      <c r="G79" s="17">
        <f t="shared" si="1"/>
        <v>0</v>
      </c>
      <c r="H79" s="9"/>
      <c r="I79" s="12">
        <v>91391.66</v>
      </c>
      <c r="J79" s="20">
        <f>SUM(J80:J88)</f>
        <v>72192.079999999987</v>
      </c>
      <c r="K79" s="17">
        <f>'[1]BM 04'!M79</f>
        <v>0</v>
      </c>
      <c r="L79" s="17">
        <f>'[1]Memória 05'!E66</f>
        <v>0</v>
      </c>
      <c r="M79" s="17"/>
      <c r="N79" s="20">
        <f>SUM(N80:N88)</f>
        <v>42947.479999999996</v>
      </c>
      <c r="O79" s="20">
        <f t="shared" ref="O79:P79" si="22">SUM(O80:O88)</f>
        <v>3490.86</v>
      </c>
      <c r="P79" s="20">
        <f t="shared" si="22"/>
        <v>46438.34</v>
      </c>
      <c r="Q79" s="13">
        <v>0.10809797120033278</v>
      </c>
      <c r="R79" s="32">
        <f t="shared" si="7"/>
        <v>0</v>
      </c>
    </row>
    <row r="80" spans="1:18" ht="48" customHeight="1" x14ac:dyDescent="0.2">
      <c r="A80" s="14" t="s">
        <v>220</v>
      </c>
      <c r="B80" s="15" t="s">
        <v>221</v>
      </c>
      <c r="C80" s="14" t="s">
        <v>55</v>
      </c>
      <c r="D80" s="14" t="s">
        <v>222</v>
      </c>
      <c r="E80" s="15" t="s">
        <v>52</v>
      </c>
      <c r="F80" s="16">
        <v>757.22</v>
      </c>
      <c r="G80" s="17">
        <f t="shared" si="1"/>
        <v>757.22</v>
      </c>
      <c r="H80" s="17">
        <v>3.53</v>
      </c>
      <c r="I80" s="17">
        <v>2672.98</v>
      </c>
      <c r="J80" s="17">
        <f t="shared" si="2"/>
        <v>2672.99</v>
      </c>
      <c r="K80" s="17">
        <f>'[1]BM 04'!M80</f>
        <v>757.22</v>
      </c>
      <c r="L80" s="17">
        <f>'[1]Memória 05'!E67</f>
        <v>0</v>
      </c>
      <c r="M80" s="17">
        <f t="shared" si="3"/>
        <v>757.22</v>
      </c>
      <c r="N80" s="17">
        <f t="shared" si="4"/>
        <v>2672.99</v>
      </c>
      <c r="O80" s="17">
        <f t="shared" si="5"/>
        <v>0</v>
      </c>
      <c r="P80" s="17">
        <f t="shared" si="6"/>
        <v>2672.99</v>
      </c>
      <c r="Q80" s="18">
        <v>3.1615982799641181E-3</v>
      </c>
      <c r="R80" s="32">
        <f t="shared" si="7"/>
        <v>0</v>
      </c>
    </row>
    <row r="81" spans="1:18" ht="48" customHeight="1" x14ac:dyDescent="0.2">
      <c r="A81" s="14" t="s">
        <v>223</v>
      </c>
      <c r="B81" s="15" t="s">
        <v>224</v>
      </c>
      <c r="C81" s="14" t="s">
        <v>55</v>
      </c>
      <c r="D81" s="14" t="s">
        <v>225</v>
      </c>
      <c r="E81" s="15" t="s">
        <v>52</v>
      </c>
      <c r="F81" s="16">
        <v>378.61</v>
      </c>
      <c r="G81" s="17">
        <f t="shared" si="1"/>
        <v>378.61</v>
      </c>
      <c r="H81" s="17">
        <v>5.72</v>
      </c>
      <c r="I81" s="17">
        <v>2165.64</v>
      </c>
      <c r="J81" s="17">
        <f t="shared" si="2"/>
        <v>2165.65</v>
      </c>
      <c r="K81" s="17">
        <f>'[1]BM 04'!M81</f>
        <v>293.27</v>
      </c>
      <c r="L81" s="17">
        <f>'[1]Memória 05'!E68</f>
        <v>0</v>
      </c>
      <c r="M81" s="17">
        <f t="shared" si="3"/>
        <v>293.27</v>
      </c>
      <c r="N81" s="17">
        <f t="shared" si="4"/>
        <v>1677.5</v>
      </c>
      <c r="O81" s="17">
        <f t="shared" si="5"/>
        <v>0</v>
      </c>
      <c r="P81" s="17">
        <f t="shared" si="6"/>
        <v>1677.5</v>
      </c>
      <c r="Q81" s="18">
        <v>2.5615169956458681E-3</v>
      </c>
      <c r="R81" s="32">
        <f t="shared" si="7"/>
        <v>85.340000000000032</v>
      </c>
    </row>
    <row r="82" spans="1:18" ht="48" customHeight="1" x14ac:dyDescent="0.2">
      <c r="A82" s="14" t="s">
        <v>226</v>
      </c>
      <c r="B82" s="15" t="s">
        <v>227</v>
      </c>
      <c r="C82" s="14" t="s">
        <v>55</v>
      </c>
      <c r="D82" s="14" t="s">
        <v>228</v>
      </c>
      <c r="E82" s="15" t="s">
        <v>52</v>
      </c>
      <c r="F82" s="16">
        <v>394</v>
      </c>
      <c r="G82" s="17">
        <v>0</v>
      </c>
      <c r="H82" s="17">
        <v>9.27</v>
      </c>
      <c r="I82" s="17">
        <v>3652.38</v>
      </c>
      <c r="J82" s="17">
        <f t="shared" si="2"/>
        <v>0</v>
      </c>
      <c r="K82" s="17">
        <f>'[1]BM 04'!M82</f>
        <v>0</v>
      </c>
      <c r="L82" s="17">
        <f>'[1]Memória 05'!E69</f>
        <v>0</v>
      </c>
      <c r="M82" s="17">
        <f t="shared" si="3"/>
        <v>0</v>
      </c>
      <c r="N82" s="17">
        <f t="shared" si="4"/>
        <v>0</v>
      </c>
      <c r="O82" s="17">
        <f t="shared" si="5"/>
        <v>0</v>
      </c>
      <c r="P82" s="17">
        <f t="shared" si="6"/>
        <v>0</v>
      </c>
      <c r="Q82" s="18">
        <v>4.3200316971228163E-3</v>
      </c>
      <c r="R82" s="32">
        <f t="shared" si="7"/>
        <v>0</v>
      </c>
    </row>
    <row r="83" spans="1:18" ht="60" customHeight="1" x14ac:dyDescent="0.2">
      <c r="A83" s="14" t="s">
        <v>229</v>
      </c>
      <c r="B83" s="15" t="s">
        <v>230</v>
      </c>
      <c r="C83" s="14" t="s">
        <v>55</v>
      </c>
      <c r="D83" s="14" t="s">
        <v>231</v>
      </c>
      <c r="E83" s="15" t="s">
        <v>52</v>
      </c>
      <c r="F83" s="16">
        <v>470.96</v>
      </c>
      <c r="G83" s="17">
        <f t="shared" si="1"/>
        <v>470.96</v>
      </c>
      <c r="H83" s="17">
        <v>25.95</v>
      </c>
      <c r="I83" s="17">
        <v>12221.41</v>
      </c>
      <c r="J83" s="17">
        <f t="shared" si="2"/>
        <v>12221.41</v>
      </c>
      <c r="K83" s="17">
        <f>'[1]BM 04'!M83</f>
        <v>470.96</v>
      </c>
      <c r="L83" s="17">
        <f>'[1]Memória 05'!E70</f>
        <v>0</v>
      </c>
      <c r="M83" s="17">
        <f t="shared" si="3"/>
        <v>470.96</v>
      </c>
      <c r="N83" s="17">
        <f t="shared" si="4"/>
        <v>12221.41</v>
      </c>
      <c r="O83" s="17">
        <f t="shared" si="5"/>
        <v>0</v>
      </c>
      <c r="P83" s="17">
        <f t="shared" si="6"/>
        <v>12221.41</v>
      </c>
      <c r="Q83" s="18">
        <v>1.4455472481925144E-2</v>
      </c>
      <c r="R83" s="32">
        <f t="shared" si="7"/>
        <v>0</v>
      </c>
    </row>
    <row r="84" spans="1:18" ht="60" customHeight="1" x14ac:dyDescent="0.2">
      <c r="A84" s="14" t="s">
        <v>232</v>
      </c>
      <c r="B84" s="15" t="s">
        <v>233</v>
      </c>
      <c r="C84" s="14" t="s">
        <v>55</v>
      </c>
      <c r="D84" s="14" t="s">
        <v>234</v>
      </c>
      <c r="E84" s="15" t="s">
        <v>52</v>
      </c>
      <c r="F84" s="16">
        <v>286.27</v>
      </c>
      <c r="G84" s="17">
        <f t="shared" ref="G84:G147" si="23">F84</f>
        <v>286.27</v>
      </c>
      <c r="H84" s="17">
        <v>30.24</v>
      </c>
      <c r="I84" s="17">
        <v>8656.7999999999993</v>
      </c>
      <c r="J84" s="17">
        <f t="shared" ref="J84:J147" si="24">ROUND(G84*H84,2)</f>
        <v>8656.7999999999993</v>
      </c>
      <c r="K84" s="17">
        <f>'[1]BM 04'!M84</f>
        <v>286.27</v>
      </c>
      <c r="L84" s="17">
        <f>'[1]Memória 05'!E71</f>
        <v>0</v>
      </c>
      <c r="M84" s="17">
        <f t="shared" ref="M84:M147" si="25">K84+L84</f>
        <v>286.27</v>
      </c>
      <c r="N84" s="17">
        <f t="shared" ref="N84:N147" si="26">ROUND(K84*H84,2)</f>
        <v>8656.7999999999993</v>
      </c>
      <c r="O84" s="17">
        <f t="shared" ref="O84:O147" si="27">ROUND(L84*H84,2)</f>
        <v>0</v>
      </c>
      <c r="P84" s="17">
        <f t="shared" ref="P84:P147" si="28">ROUND(M84*H84,2)</f>
        <v>8656.7999999999993</v>
      </c>
      <c r="Q84" s="18">
        <v>1.023925505989322E-2</v>
      </c>
      <c r="R84" s="32">
        <f t="shared" ref="R84:R147" si="29">G84-M84</f>
        <v>0</v>
      </c>
    </row>
    <row r="85" spans="1:18" ht="48" customHeight="1" x14ac:dyDescent="0.2">
      <c r="A85" s="14" t="s">
        <v>235</v>
      </c>
      <c r="B85" s="15" t="s">
        <v>236</v>
      </c>
      <c r="C85" s="14" t="s">
        <v>55</v>
      </c>
      <c r="D85" s="14" t="s">
        <v>237</v>
      </c>
      <c r="E85" s="15" t="s">
        <v>52</v>
      </c>
      <c r="F85" s="16">
        <v>394</v>
      </c>
      <c r="G85" s="17">
        <v>0</v>
      </c>
      <c r="H85" s="17">
        <v>39.46</v>
      </c>
      <c r="I85" s="17">
        <v>15547.24</v>
      </c>
      <c r="J85" s="17">
        <f t="shared" si="24"/>
        <v>0</v>
      </c>
      <c r="K85" s="17">
        <f>'[1]BM 04'!M85</f>
        <v>0</v>
      </c>
      <c r="L85" s="17">
        <f>'[1]Memória 05'!E72</f>
        <v>0</v>
      </c>
      <c r="M85" s="17">
        <f t="shared" si="25"/>
        <v>0</v>
      </c>
      <c r="N85" s="17">
        <f t="shared" si="26"/>
        <v>0</v>
      </c>
      <c r="O85" s="17">
        <f t="shared" si="27"/>
        <v>0</v>
      </c>
      <c r="P85" s="17">
        <f t="shared" si="28"/>
        <v>0</v>
      </c>
      <c r="Q85" s="18">
        <v>1.8389261140071882E-2</v>
      </c>
      <c r="R85" s="32">
        <f t="shared" si="29"/>
        <v>0</v>
      </c>
    </row>
    <row r="86" spans="1:18" ht="60" customHeight="1" x14ac:dyDescent="0.2">
      <c r="A86" s="14" t="s">
        <v>238</v>
      </c>
      <c r="B86" s="15" t="s">
        <v>239</v>
      </c>
      <c r="C86" s="14" t="s">
        <v>55</v>
      </c>
      <c r="D86" s="14" t="s">
        <v>240</v>
      </c>
      <c r="E86" s="15" t="s">
        <v>52</v>
      </c>
      <c r="F86" s="16">
        <v>171.54</v>
      </c>
      <c r="G86" s="17">
        <f t="shared" si="23"/>
        <v>171.54</v>
      </c>
      <c r="H86" s="17">
        <v>71.38</v>
      </c>
      <c r="I86" s="17">
        <v>12244.52</v>
      </c>
      <c r="J86" s="17">
        <f t="shared" si="24"/>
        <v>12244.53</v>
      </c>
      <c r="K86" s="17">
        <f>'[1]BM 04'!M86</f>
        <v>0</v>
      </c>
      <c r="L86" s="17">
        <f>'[1]Memória 05'!E73</f>
        <v>48.905300000000004</v>
      </c>
      <c r="M86" s="17">
        <f t="shared" si="25"/>
        <v>48.905300000000004</v>
      </c>
      <c r="N86" s="17">
        <f t="shared" si="26"/>
        <v>0</v>
      </c>
      <c r="O86" s="17">
        <f t="shared" si="27"/>
        <v>3490.86</v>
      </c>
      <c r="P86" s="17">
        <f t="shared" si="28"/>
        <v>3490.86</v>
      </c>
      <c r="Q86" s="18">
        <v>1.448280696862163E-2</v>
      </c>
      <c r="R86" s="32">
        <f t="shared" si="29"/>
        <v>122.63469999999998</v>
      </c>
    </row>
    <row r="87" spans="1:18" ht="60" customHeight="1" x14ac:dyDescent="0.2">
      <c r="A87" s="14" t="s">
        <v>238</v>
      </c>
      <c r="B87" s="15" t="s">
        <v>239</v>
      </c>
      <c r="C87" s="14" t="s">
        <v>55</v>
      </c>
      <c r="D87" s="14" t="s">
        <v>240</v>
      </c>
      <c r="E87" s="15" t="s">
        <v>52</v>
      </c>
      <c r="F87" s="16">
        <v>171.54</v>
      </c>
      <c r="G87" s="17">
        <f t="shared" si="23"/>
        <v>171.54</v>
      </c>
      <c r="H87" s="17">
        <v>71.38</v>
      </c>
      <c r="I87" s="17">
        <v>12244.52</v>
      </c>
      <c r="J87" s="17">
        <f t="shared" si="24"/>
        <v>12244.53</v>
      </c>
      <c r="K87" s="17">
        <f>'[1]BM 04'!M87</f>
        <v>0</v>
      </c>
      <c r="L87" s="17">
        <f>'[1]Memória 05'!E74</f>
        <v>0</v>
      </c>
      <c r="M87" s="17">
        <f t="shared" si="25"/>
        <v>0</v>
      </c>
      <c r="N87" s="17">
        <f t="shared" si="26"/>
        <v>0</v>
      </c>
      <c r="O87" s="17">
        <f t="shared" si="27"/>
        <v>0</v>
      </c>
      <c r="P87" s="17">
        <f t="shared" si="28"/>
        <v>0</v>
      </c>
      <c r="Q87" s="18">
        <v>1.448280696862163E-2</v>
      </c>
      <c r="R87" s="32">
        <f t="shared" si="29"/>
        <v>171.54</v>
      </c>
    </row>
    <row r="88" spans="1:18" ht="48" customHeight="1" x14ac:dyDescent="0.2">
      <c r="A88" s="14" t="s">
        <v>241</v>
      </c>
      <c r="B88" s="15" t="s">
        <v>242</v>
      </c>
      <c r="C88" s="14" t="s">
        <v>55</v>
      </c>
      <c r="D88" s="14" t="s">
        <v>243</v>
      </c>
      <c r="E88" s="15" t="s">
        <v>52</v>
      </c>
      <c r="F88" s="16">
        <v>273.63</v>
      </c>
      <c r="G88" s="17">
        <f t="shared" si="23"/>
        <v>273.63</v>
      </c>
      <c r="H88" s="17">
        <v>80.349999999999994</v>
      </c>
      <c r="I88" s="17">
        <v>21986.17</v>
      </c>
      <c r="J88" s="17">
        <f t="shared" si="24"/>
        <v>21986.17</v>
      </c>
      <c r="K88" s="17">
        <f>'[1]BM 04'!M88</f>
        <v>220.51999999999998</v>
      </c>
      <c r="L88" s="17">
        <f>'[1]Memória 05'!E75</f>
        <v>0</v>
      </c>
      <c r="M88" s="17">
        <f t="shared" si="25"/>
        <v>220.51999999999998</v>
      </c>
      <c r="N88" s="17">
        <f t="shared" si="26"/>
        <v>17718.78</v>
      </c>
      <c r="O88" s="17">
        <f t="shared" si="27"/>
        <v>0</v>
      </c>
      <c r="P88" s="17">
        <f t="shared" si="28"/>
        <v>17718.78</v>
      </c>
      <c r="Q88" s="18">
        <v>2.6005221608466467E-2</v>
      </c>
      <c r="R88" s="32">
        <f t="shared" si="29"/>
        <v>53.110000000000014</v>
      </c>
    </row>
    <row r="89" spans="1:18" ht="24" customHeight="1" x14ac:dyDescent="0.2">
      <c r="A89" s="9" t="s">
        <v>244</v>
      </c>
      <c r="B89" s="10"/>
      <c r="C89" s="9"/>
      <c r="D89" s="9" t="s">
        <v>245</v>
      </c>
      <c r="E89" s="9"/>
      <c r="F89" s="11"/>
      <c r="G89" s="17">
        <f t="shared" si="23"/>
        <v>0</v>
      </c>
      <c r="H89" s="9"/>
      <c r="I89" s="12">
        <v>85581.09</v>
      </c>
      <c r="J89" s="20">
        <f>SUM(J90:J99)</f>
        <v>32543.270000000004</v>
      </c>
      <c r="K89" s="17">
        <f>'[1]BM 04'!M89</f>
        <v>0</v>
      </c>
      <c r="L89" s="17">
        <f>'[1]Memória 05'!E76</f>
        <v>0</v>
      </c>
      <c r="M89" s="17"/>
      <c r="N89" s="20">
        <f>SUM(N90:N99)</f>
        <v>6904.6</v>
      </c>
      <c r="O89" s="20">
        <f t="shared" ref="O89:P89" si="30">SUM(O90:O99)</f>
        <v>0</v>
      </c>
      <c r="P89" s="20">
        <f t="shared" si="30"/>
        <v>6904.6</v>
      </c>
      <c r="Q89" s="13">
        <v>0.10122523436069644</v>
      </c>
      <c r="R89" s="32">
        <f t="shared" si="29"/>
        <v>0</v>
      </c>
    </row>
    <row r="90" spans="1:18" ht="36" customHeight="1" x14ac:dyDescent="0.2">
      <c r="A90" s="14" t="s">
        <v>246</v>
      </c>
      <c r="B90" s="15" t="s">
        <v>247</v>
      </c>
      <c r="C90" s="14" t="s">
        <v>55</v>
      </c>
      <c r="D90" s="14" t="s">
        <v>248</v>
      </c>
      <c r="E90" s="15" t="s">
        <v>52</v>
      </c>
      <c r="F90" s="16">
        <v>413.25</v>
      </c>
      <c r="G90" s="17">
        <v>0</v>
      </c>
      <c r="H90" s="17">
        <v>42.06</v>
      </c>
      <c r="I90" s="17">
        <v>17381.29</v>
      </c>
      <c r="J90" s="17">
        <f t="shared" si="24"/>
        <v>0</v>
      </c>
      <c r="K90" s="17">
        <f>'[1]BM 04'!M90</f>
        <v>0</v>
      </c>
      <c r="L90" s="17">
        <f>'[1]Memória 05'!E77</f>
        <v>0</v>
      </c>
      <c r="M90" s="17">
        <f t="shared" si="25"/>
        <v>0</v>
      </c>
      <c r="N90" s="17">
        <f t="shared" si="26"/>
        <v>0</v>
      </c>
      <c r="O90" s="17">
        <f t="shared" si="27"/>
        <v>0</v>
      </c>
      <c r="P90" s="17">
        <f t="shared" si="28"/>
        <v>0</v>
      </c>
      <c r="Q90" s="18">
        <v>2.0558573789387698E-2</v>
      </c>
      <c r="R90" s="32">
        <f t="shared" si="29"/>
        <v>0</v>
      </c>
    </row>
    <row r="91" spans="1:18" ht="36" customHeight="1" x14ac:dyDescent="0.2">
      <c r="A91" s="14" t="s">
        <v>249</v>
      </c>
      <c r="B91" s="15" t="s">
        <v>250</v>
      </c>
      <c r="C91" s="14" t="s">
        <v>55</v>
      </c>
      <c r="D91" s="14" t="s">
        <v>251</v>
      </c>
      <c r="E91" s="15" t="s">
        <v>52</v>
      </c>
      <c r="F91" s="16">
        <v>413.25</v>
      </c>
      <c r="G91" s="17">
        <v>0</v>
      </c>
      <c r="H91" s="17">
        <v>43.51</v>
      </c>
      <c r="I91" s="17">
        <v>17980.5</v>
      </c>
      <c r="J91" s="17">
        <f t="shared" si="24"/>
        <v>0</v>
      </c>
      <c r="K91" s="17">
        <f>'[1]BM 04'!M91</f>
        <v>0</v>
      </c>
      <c r="L91" s="17">
        <f>'[1]Memória 05'!E78</f>
        <v>0</v>
      </c>
      <c r="M91" s="17">
        <f t="shared" si="25"/>
        <v>0</v>
      </c>
      <c r="N91" s="17">
        <f t="shared" si="26"/>
        <v>0</v>
      </c>
      <c r="O91" s="17">
        <f t="shared" si="27"/>
        <v>0</v>
      </c>
      <c r="P91" s="17">
        <f t="shared" si="28"/>
        <v>0</v>
      </c>
      <c r="Q91" s="18">
        <v>2.1267318825017333E-2</v>
      </c>
      <c r="R91" s="32">
        <f t="shared" si="29"/>
        <v>0</v>
      </c>
    </row>
    <row r="92" spans="1:18" ht="24" customHeight="1" x14ac:dyDescent="0.2">
      <c r="A92" s="14" t="s">
        <v>252</v>
      </c>
      <c r="B92" s="15" t="s">
        <v>253</v>
      </c>
      <c r="C92" s="14" t="s">
        <v>50</v>
      </c>
      <c r="D92" s="14" t="s">
        <v>254</v>
      </c>
      <c r="E92" s="15" t="s">
        <v>52</v>
      </c>
      <c r="F92" s="16">
        <v>413.25</v>
      </c>
      <c r="G92" s="17">
        <f t="shared" si="23"/>
        <v>413.25</v>
      </c>
      <c r="H92" s="17">
        <v>17.13</v>
      </c>
      <c r="I92" s="17">
        <v>7078.97</v>
      </c>
      <c r="J92" s="17">
        <f t="shared" si="24"/>
        <v>7078.97</v>
      </c>
      <c r="K92" s="17">
        <f>'[1]BM 04'!M92</f>
        <v>294.47000000000003</v>
      </c>
      <c r="L92" s="17">
        <f>'[1]Memória 05'!E79</f>
        <v>0</v>
      </c>
      <c r="M92" s="17">
        <f t="shared" si="25"/>
        <v>294.47000000000003</v>
      </c>
      <c r="N92" s="17">
        <f t="shared" si="26"/>
        <v>5044.2700000000004</v>
      </c>
      <c r="O92" s="17">
        <f t="shared" si="27"/>
        <v>0</v>
      </c>
      <c r="P92" s="17">
        <f t="shared" si="28"/>
        <v>5044.2700000000004</v>
      </c>
      <c r="Q92" s="18">
        <v>8.3729991903858589E-3</v>
      </c>
      <c r="R92" s="32">
        <f t="shared" si="29"/>
        <v>118.77999999999997</v>
      </c>
    </row>
    <row r="93" spans="1:18" ht="24" customHeight="1" x14ac:dyDescent="0.2">
      <c r="A93" s="14" t="s">
        <v>255</v>
      </c>
      <c r="B93" s="15" t="s">
        <v>256</v>
      </c>
      <c r="C93" s="14" t="s">
        <v>55</v>
      </c>
      <c r="D93" s="14" t="s">
        <v>257</v>
      </c>
      <c r="E93" s="15" t="s">
        <v>60</v>
      </c>
      <c r="F93" s="16">
        <v>296.33</v>
      </c>
      <c r="G93" s="17">
        <v>0</v>
      </c>
      <c r="H93" s="17">
        <v>59.65</v>
      </c>
      <c r="I93" s="17">
        <v>17676.080000000002</v>
      </c>
      <c r="J93" s="17">
        <f t="shared" si="24"/>
        <v>0</v>
      </c>
      <c r="K93" s="17">
        <f>'[1]BM 04'!M93</f>
        <v>0</v>
      </c>
      <c r="L93" s="17">
        <f>'[1]Memória 05'!E80</f>
        <v>0</v>
      </c>
      <c r="M93" s="17">
        <f t="shared" si="25"/>
        <v>0</v>
      </c>
      <c r="N93" s="17">
        <f t="shared" si="26"/>
        <v>0</v>
      </c>
      <c r="O93" s="17">
        <f t="shared" si="27"/>
        <v>0</v>
      </c>
      <c r="P93" s="17">
        <f t="shared" si="28"/>
        <v>0</v>
      </c>
      <c r="Q93" s="18">
        <v>2.0907251129641129E-2</v>
      </c>
      <c r="R93" s="32">
        <f t="shared" si="29"/>
        <v>0</v>
      </c>
    </row>
    <row r="94" spans="1:18" ht="36" customHeight="1" x14ac:dyDescent="0.2">
      <c r="A94" s="14" t="s">
        <v>258</v>
      </c>
      <c r="B94" s="15" t="s">
        <v>259</v>
      </c>
      <c r="C94" s="14" t="s">
        <v>55</v>
      </c>
      <c r="D94" s="14" t="s">
        <v>260</v>
      </c>
      <c r="E94" s="15" t="s">
        <v>52</v>
      </c>
      <c r="F94" s="16">
        <v>85.92</v>
      </c>
      <c r="G94" s="17">
        <f t="shared" si="23"/>
        <v>85.92</v>
      </c>
      <c r="H94" s="17">
        <v>26.63</v>
      </c>
      <c r="I94" s="17">
        <v>2288.04</v>
      </c>
      <c r="J94" s="17">
        <f t="shared" si="24"/>
        <v>2288.0500000000002</v>
      </c>
      <c r="K94" s="17">
        <f>'[1]BM 04'!M94</f>
        <v>0</v>
      </c>
      <c r="L94" s="17">
        <f>'[1]Memória 05'!E81</f>
        <v>0</v>
      </c>
      <c r="M94" s="17">
        <f t="shared" si="25"/>
        <v>0</v>
      </c>
      <c r="N94" s="17">
        <f t="shared" si="26"/>
        <v>0</v>
      </c>
      <c r="O94" s="17">
        <f t="shared" si="27"/>
        <v>0</v>
      </c>
      <c r="P94" s="17">
        <f t="shared" si="28"/>
        <v>0</v>
      </c>
      <c r="Q94" s="18">
        <v>2.7062916028137512E-3</v>
      </c>
      <c r="R94" s="32">
        <f t="shared" si="29"/>
        <v>85.92</v>
      </c>
    </row>
    <row r="95" spans="1:18" ht="36" customHeight="1" x14ac:dyDescent="0.2">
      <c r="A95" s="14" t="s">
        <v>261</v>
      </c>
      <c r="B95" s="15" t="s">
        <v>262</v>
      </c>
      <c r="C95" s="14" t="s">
        <v>55</v>
      </c>
      <c r="D95" s="14" t="s">
        <v>263</v>
      </c>
      <c r="E95" s="15" t="s">
        <v>64</v>
      </c>
      <c r="F95" s="16">
        <v>4.37</v>
      </c>
      <c r="G95" s="17">
        <f t="shared" si="23"/>
        <v>4.37</v>
      </c>
      <c r="H95" s="17">
        <v>145.53</v>
      </c>
      <c r="I95" s="17">
        <v>635.96</v>
      </c>
      <c r="J95" s="17">
        <f t="shared" si="24"/>
        <v>635.97</v>
      </c>
      <c r="K95" s="17">
        <f>'[1]BM 04'!M95</f>
        <v>0</v>
      </c>
      <c r="L95" s="17">
        <f>'[1]Memória 05'!E82</f>
        <v>0</v>
      </c>
      <c r="M95" s="17">
        <f t="shared" si="25"/>
        <v>0</v>
      </c>
      <c r="N95" s="17">
        <f t="shared" si="26"/>
        <v>0</v>
      </c>
      <c r="O95" s="17">
        <f t="shared" si="27"/>
        <v>0</v>
      </c>
      <c r="P95" s="17">
        <f t="shared" si="28"/>
        <v>0</v>
      </c>
      <c r="Q95" s="18">
        <v>7.5221290175234406E-4</v>
      </c>
      <c r="R95" s="32">
        <f t="shared" si="29"/>
        <v>4.37</v>
      </c>
    </row>
    <row r="96" spans="1:18" ht="36" customHeight="1" x14ac:dyDescent="0.2">
      <c r="A96" s="14" t="s">
        <v>264</v>
      </c>
      <c r="B96" s="15" t="s">
        <v>265</v>
      </c>
      <c r="C96" s="14" t="s">
        <v>55</v>
      </c>
      <c r="D96" s="14" t="s">
        <v>266</v>
      </c>
      <c r="E96" s="15" t="s">
        <v>52</v>
      </c>
      <c r="F96" s="16">
        <v>58.61</v>
      </c>
      <c r="G96" s="17">
        <f t="shared" si="23"/>
        <v>58.61</v>
      </c>
      <c r="H96" s="17">
        <v>60.26</v>
      </c>
      <c r="I96" s="17">
        <v>3531.83</v>
      </c>
      <c r="J96" s="17">
        <f t="shared" si="24"/>
        <v>3531.84</v>
      </c>
      <c r="K96" s="17">
        <f>'[1]BM 04'!M96</f>
        <v>0</v>
      </c>
      <c r="L96" s="17">
        <f>'[1]Memória 05'!E83</f>
        <v>0</v>
      </c>
      <c r="M96" s="17">
        <f t="shared" si="25"/>
        <v>0</v>
      </c>
      <c r="N96" s="17">
        <f t="shared" si="26"/>
        <v>0</v>
      </c>
      <c r="O96" s="17">
        <f t="shared" si="27"/>
        <v>0</v>
      </c>
      <c r="P96" s="17">
        <f t="shared" si="28"/>
        <v>0</v>
      </c>
      <c r="Q96" s="18">
        <v>4.177445268249546E-3</v>
      </c>
      <c r="R96" s="32">
        <f t="shared" si="29"/>
        <v>58.61</v>
      </c>
    </row>
    <row r="97" spans="1:18" ht="24" customHeight="1" x14ac:dyDescent="0.2">
      <c r="A97" s="14" t="s">
        <v>267</v>
      </c>
      <c r="B97" s="15" t="s">
        <v>268</v>
      </c>
      <c r="C97" s="14" t="s">
        <v>50</v>
      </c>
      <c r="D97" s="14" t="s">
        <v>269</v>
      </c>
      <c r="E97" s="15" t="s">
        <v>52</v>
      </c>
      <c r="F97" s="16">
        <v>104.27</v>
      </c>
      <c r="G97" s="17">
        <f t="shared" si="23"/>
        <v>104.27</v>
      </c>
      <c r="H97" s="17">
        <v>19.29</v>
      </c>
      <c r="I97" s="17">
        <v>2011.36</v>
      </c>
      <c r="J97" s="17">
        <f t="shared" si="24"/>
        <v>2011.37</v>
      </c>
      <c r="K97" s="17">
        <f>'[1]BM 04'!M97</f>
        <v>96.44</v>
      </c>
      <c r="L97" s="17">
        <f>'[1]Memória 05'!E84</f>
        <v>0</v>
      </c>
      <c r="M97" s="17">
        <f t="shared" si="25"/>
        <v>96.44</v>
      </c>
      <c r="N97" s="17">
        <f t="shared" si="26"/>
        <v>1860.33</v>
      </c>
      <c r="O97" s="17">
        <f t="shared" si="27"/>
        <v>0</v>
      </c>
      <c r="P97" s="17">
        <f t="shared" si="28"/>
        <v>1860.33</v>
      </c>
      <c r="Q97" s="18">
        <v>2.3790347538659583E-3</v>
      </c>
      <c r="R97" s="32">
        <f t="shared" si="29"/>
        <v>7.8299999999999983</v>
      </c>
    </row>
    <row r="98" spans="1:18" ht="24" customHeight="1" x14ac:dyDescent="0.2">
      <c r="A98" s="14" t="s">
        <v>270</v>
      </c>
      <c r="B98" s="15" t="s">
        <v>271</v>
      </c>
      <c r="C98" s="14" t="s">
        <v>55</v>
      </c>
      <c r="D98" s="14" t="s">
        <v>272</v>
      </c>
      <c r="E98" s="15" t="s">
        <v>60</v>
      </c>
      <c r="F98" s="16">
        <v>79.48</v>
      </c>
      <c r="G98" s="17">
        <f t="shared" si="23"/>
        <v>79.48</v>
      </c>
      <c r="H98" s="17">
        <v>174.4</v>
      </c>
      <c r="I98" s="17">
        <v>13861.31</v>
      </c>
      <c r="J98" s="17">
        <f t="shared" si="24"/>
        <v>13861.31</v>
      </c>
      <c r="K98" s="17">
        <f>'[1]BM 04'!M98</f>
        <v>0</v>
      </c>
      <c r="L98" s="17">
        <f>'[1]Memória 05'!E85</f>
        <v>0</v>
      </c>
      <c r="M98" s="17">
        <f t="shared" si="25"/>
        <v>0</v>
      </c>
      <c r="N98" s="17">
        <f t="shared" si="26"/>
        <v>0</v>
      </c>
      <c r="O98" s="17">
        <f t="shared" si="27"/>
        <v>0</v>
      </c>
      <c r="P98" s="17">
        <f t="shared" si="28"/>
        <v>0</v>
      </c>
      <c r="Q98" s="18">
        <v>1.6395144690214452E-2</v>
      </c>
      <c r="R98" s="32">
        <f t="shared" si="29"/>
        <v>79.48</v>
      </c>
    </row>
    <row r="99" spans="1:18" ht="24" customHeight="1" x14ac:dyDescent="0.2">
      <c r="A99" s="14" t="s">
        <v>273</v>
      </c>
      <c r="B99" s="15" t="s">
        <v>274</v>
      </c>
      <c r="C99" s="14" t="s">
        <v>55</v>
      </c>
      <c r="D99" s="14" t="s">
        <v>275</v>
      </c>
      <c r="E99" s="15" t="s">
        <v>52</v>
      </c>
      <c r="F99" s="16">
        <v>200.24</v>
      </c>
      <c r="G99" s="17">
        <f t="shared" si="23"/>
        <v>200.24</v>
      </c>
      <c r="H99" s="17">
        <v>15.66</v>
      </c>
      <c r="I99" s="17">
        <v>3135.75</v>
      </c>
      <c r="J99" s="17">
        <f t="shared" si="24"/>
        <v>3135.76</v>
      </c>
      <c r="K99" s="17">
        <f>'[1]BM 04'!M99</f>
        <v>0</v>
      </c>
      <c r="L99" s="17">
        <f>'[1]Memória 05'!E86</f>
        <v>0</v>
      </c>
      <c r="M99" s="17">
        <f t="shared" si="25"/>
        <v>0</v>
      </c>
      <c r="N99" s="17">
        <f t="shared" si="26"/>
        <v>0</v>
      </c>
      <c r="O99" s="17">
        <f t="shared" si="27"/>
        <v>0</v>
      </c>
      <c r="P99" s="17">
        <f t="shared" si="28"/>
        <v>0</v>
      </c>
      <c r="Q99" s="18">
        <v>3.7089622093683765E-3</v>
      </c>
      <c r="R99" s="32">
        <f t="shared" si="29"/>
        <v>200.24</v>
      </c>
    </row>
    <row r="100" spans="1:18" ht="24" customHeight="1" x14ac:dyDescent="0.2">
      <c r="A100" s="9" t="s">
        <v>276</v>
      </c>
      <c r="B100" s="10"/>
      <c r="C100" s="9"/>
      <c r="D100" s="9" t="s">
        <v>277</v>
      </c>
      <c r="E100" s="9"/>
      <c r="F100" s="11"/>
      <c r="G100" s="17">
        <f t="shared" si="23"/>
        <v>0</v>
      </c>
      <c r="H100" s="9"/>
      <c r="I100" s="12">
        <v>1621.01</v>
      </c>
      <c r="J100" s="20">
        <f>SUM(J101:J103)</f>
        <v>2780.7599999999998</v>
      </c>
      <c r="K100" s="17">
        <f>'[1]BM 04'!M100</f>
        <v>0</v>
      </c>
      <c r="L100" s="17">
        <f>'[1]Memória 05'!E87</f>
        <v>0</v>
      </c>
      <c r="M100" s="17"/>
      <c r="N100" s="20">
        <f>SUM(N101:N103)</f>
        <v>0</v>
      </c>
      <c r="O100" s="20">
        <f t="shared" ref="O100:P100" si="31">SUM(O101:O103)</f>
        <v>1597.1</v>
      </c>
      <c r="P100" s="20">
        <f t="shared" si="31"/>
        <v>1597.1</v>
      </c>
      <c r="Q100" s="13">
        <v>1.9173291337026971E-3</v>
      </c>
      <c r="R100" s="32">
        <f t="shared" si="29"/>
        <v>0</v>
      </c>
    </row>
    <row r="101" spans="1:18" ht="24" customHeight="1" x14ac:dyDescent="0.2">
      <c r="A101" s="14" t="s">
        <v>278</v>
      </c>
      <c r="B101" s="15" t="s">
        <v>279</v>
      </c>
      <c r="C101" s="14" t="s">
        <v>55</v>
      </c>
      <c r="D101" s="14" t="s">
        <v>280</v>
      </c>
      <c r="E101" s="15" t="s">
        <v>60</v>
      </c>
      <c r="F101" s="16">
        <v>48.38</v>
      </c>
      <c r="G101" s="17">
        <f>F101+[1]Replanihamento!F22</f>
        <v>176.67</v>
      </c>
      <c r="H101" s="17">
        <v>9.0399999999999991</v>
      </c>
      <c r="I101" s="17">
        <v>437.35</v>
      </c>
      <c r="J101" s="17">
        <f t="shared" si="24"/>
        <v>1597.1</v>
      </c>
      <c r="K101" s="17">
        <f>'[1]BM 04'!M101</f>
        <v>0</v>
      </c>
      <c r="L101" s="17">
        <f>'[1]Memória 05'!E88</f>
        <v>176.67</v>
      </c>
      <c r="M101" s="17">
        <f t="shared" si="25"/>
        <v>176.67</v>
      </c>
      <c r="N101" s="17">
        <f t="shared" si="26"/>
        <v>0</v>
      </c>
      <c r="O101" s="17">
        <f t="shared" si="27"/>
        <v>1597.1</v>
      </c>
      <c r="P101" s="17">
        <f t="shared" si="28"/>
        <v>1597.1</v>
      </c>
      <c r="Q101" s="18">
        <v>5.1729717683720309E-4</v>
      </c>
      <c r="R101" s="32">
        <f t="shared" si="29"/>
        <v>0</v>
      </c>
    </row>
    <row r="102" spans="1:18" ht="24" customHeight="1" x14ac:dyDescent="0.2">
      <c r="A102" s="14" t="s">
        <v>281</v>
      </c>
      <c r="B102" s="15" t="s">
        <v>282</v>
      </c>
      <c r="C102" s="14" t="s">
        <v>55</v>
      </c>
      <c r="D102" s="14" t="s">
        <v>283</v>
      </c>
      <c r="E102" s="15" t="s">
        <v>60</v>
      </c>
      <c r="F102" s="16">
        <v>12.18</v>
      </c>
      <c r="G102" s="17">
        <f t="shared" si="23"/>
        <v>12.18</v>
      </c>
      <c r="H102" s="17">
        <v>85.08</v>
      </c>
      <c r="I102" s="17">
        <v>1036.27</v>
      </c>
      <c r="J102" s="17">
        <f t="shared" si="24"/>
        <v>1036.27</v>
      </c>
      <c r="K102" s="17">
        <f>'[1]BM 04'!M102</f>
        <v>0</v>
      </c>
      <c r="L102" s="17">
        <f>'[1]Memória 05'!E89</f>
        <v>0</v>
      </c>
      <c r="M102" s="17">
        <f t="shared" si="25"/>
        <v>0</v>
      </c>
      <c r="N102" s="17">
        <f t="shared" si="26"/>
        <v>0</v>
      </c>
      <c r="O102" s="17">
        <f t="shared" si="27"/>
        <v>0</v>
      </c>
      <c r="P102" s="17">
        <f t="shared" si="28"/>
        <v>0</v>
      </c>
      <c r="Q102" s="18">
        <v>1.225699200734168E-3</v>
      </c>
      <c r="R102" s="32">
        <f t="shared" si="29"/>
        <v>12.18</v>
      </c>
    </row>
    <row r="103" spans="1:18" ht="36" customHeight="1" x14ac:dyDescent="0.2">
      <c r="A103" s="14" t="s">
        <v>284</v>
      </c>
      <c r="B103" s="15" t="s">
        <v>285</v>
      </c>
      <c r="C103" s="14" t="s">
        <v>55</v>
      </c>
      <c r="D103" s="14" t="s">
        <v>286</v>
      </c>
      <c r="E103" s="15" t="s">
        <v>60</v>
      </c>
      <c r="F103" s="16">
        <v>1.49</v>
      </c>
      <c r="G103" s="17">
        <f t="shared" si="23"/>
        <v>1.49</v>
      </c>
      <c r="H103" s="17">
        <v>98.92</v>
      </c>
      <c r="I103" s="17">
        <v>147.38999999999999</v>
      </c>
      <c r="J103" s="17">
        <f t="shared" si="24"/>
        <v>147.38999999999999</v>
      </c>
      <c r="K103" s="17">
        <f>'[1]BM 04'!M103</f>
        <v>0</v>
      </c>
      <c r="L103" s="17">
        <f>'[1]Memória 05'!E90</f>
        <v>0</v>
      </c>
      <c r="M103" s="17">
        <f t="shared" si="25"/>
        <v>0</v>
      </c>
      <c r="N103" s="17">
        <f t="shared" si="26"/>
        <v>0</v>
      </c>
      <c r="O103" s="17">
        <f t="shared" si="27"/>
        <v>0</v>
      </c>
      <c r="P103" s="17">
        <f t="shared" si="28"/>
        <v>0</v>
      </c>
      <c r="Q103" s="18">
        <v>1.7433275613132584E-4</v>
      </c>
      <c r="R103" s="32">
        <f t="shared" si="29"/>
        <v>1.49</v>
      </c>
    </row>
    <row r="104" spans="1:18" ht="24" customHeight="1" x14ac:dyDescent="0.2">
      <c r="A104" s="9" t="s">
        <v>287</v>
      </c>
      <c r="B104" s="10"/>
      <c r="C104" s="9"/>
      <c r="D104" s="9" t="s">
        <v>288</v>
      </c>
      <c r="E104" s="9"/>
      <c r="F104" s="11"/>
      <c r="G104" s="17">
        <f t="shared" si="23"/>
        <v>0</v>
      </c>
      <c r="H104" s="9"/>
      <c r="I104" s="12">
        <v>33686.25</v>
      </c>
      <c r="J104" s="20">
        <f>SUM(J105:J110)</f>
        <v>28078.01</v>
      </c>
      <c r="K104" s="17">
        <f>'[1]BM 04'!M104</f>
        <v>0</v>
      </c>
      <c r="L104" s="17">
        <f>'[1]Memória 05'!E91</f>
        <v>0</v>
      </c>
      <c r="M104" s="17"/>
      <c r="N104" s="20">
        <f>SUM(N105:N110)</f>
        <v>0</v>
      </c>
      <c r="O104" s="20">
        <f t="shared" ref="O104:P104" si="32">SUM(O105:O110)</f>
        <v>22643</v>
      </c>
      <c r="P104" s="20">
        <f t="shared" si="32"/>
        <v>22643</v>
      </c>
      <c r="Q104" s="13">
        <v>3.9844065446969779E-2</v>
      </c>
      <c r="R104" s="32">
        <f t="shared" si="29"/>
        <v>0</v>
      </c>
    </row>
    <row r="105" spans="1:18" ht="24" customHeight="1" x14ac:dyDescent="0.2">
      <c r="A105" s="14" t="s">
        <v>289</v>
      </c>
      <c r="B105" s="15" t="s">
        <v>290</v>
      </c>
      <c r="C105" s="14" t="s">
        <v>55</v>
      </c>
      <c r="D105" s="14" t="s">
        <v>291</v>
      </c>
      <c r="E105" s="15" t="s">
        <v>52</v>
      </c>
      <c r="F105" s="16">
        <v>286.27</v>
      </c>
      <c r="G105" s="17">
        <f t="shared" si="23"/>
        <v>286.27</v>
      </c>
      <c r="H105" s="17">
        <v>25.54</v>
      </c>
      <c r="I105" s="17">
        <v>7311.33</v>
      </c>
      <c r="J105" s="17">
        <f t="shared" si="24"/>
        <v>7311.34</v>
      </c>
      <c r="K105" s="17">
        <f>'[1]BM 04'!M105</f>
        <v>0</v>
      </c>
      <c r="L105" s="17">
        <f>'[1]Memória 05'!E92</f>
        <v>286.27</v>
      </c>
      <c r="M105" s="17">
        <f t="shared" si="25"/>
        <v>286.27</v>
      </c>
      <c r="N105" s="17">
        <f t="shared" si="26"/>
        <v>0</v>
      </c>
      <c r="O105" s="17">
        <f t="shared" si="27"/>
        <v>7311.34</v>
      </c>
      <c r="P105" s="17">
        <f t="shared" si="28"/>
        <v>7311.34</v>
      </c>
      <c r="Q105" s="18">
        <v>8.6478343841892031E-3</v>
      </c>
      <c r="R105" s="32">
        <f t="shared" si="29"/>
        <v>0</v>
      </c>
    </row>
    <row r="106" spans="1:18" ht="24" customHeight="1" x14ac:dyDescent="0.2">
      <c r="A106" s="14" t="s">
        <v>292</v>
      </c>
      <c r="B106" s="15" t="s">
        <v>293</v>
      </c>
      <c r="C106" s="14" t="s">
        <v>55</v>
      </c>
      <c r="D106" s="14" t="s">
        <v>294</v>
      </c>
      <c r="E106" s="15" t="s">
        <v>52</v>
      </c>
      <c r="F106" s="16">
        <v>394</v>
      </c>
      <c r="G106" s="17">
        <f t="shared" si="23"/>
        <v>394</v>
      </c>
      <c r="H106" s="17">
        <v>14.18</v>
      </c>
      <c r="I106" s="17">
        <v>5586.92</v>
      </c>
      <c r="J106" s="17">
        <f t="shared" si="24"/>
        <v>5586.92</v>
      </c>
      <c r="K106" s="17">
        <f>'[1]BM 04'!M106</f>
        <v>0</v>
      </c>
      <c r="L106" s="17">
        <f>'[1]Memória 05'!E93</f>
        <v>365.06</v>
      </c>
      <c r="M106" s="17">
        <f t="shared" si="25"/>
        <v>365.06</v>
      </c>
      <c r="N106" s="17">
        <f t="shared" si="26"/>
        <v>0</v>
      </c>
      <c r="O106" s="17">
        <f t="shared" si="27"/>
        <v>5176.55</v>
      </c>
      <c r="P106" s="17">
        <f t="shared" si="28"/>
        <v>5176.55</v>
      </c>
      <c r="Q106" s="18">
        <v>6.6082038258038333E-3</v>
      </c>
      <c r="R106" s="32">
        <f t="shared" si="29"/>
        <v>28.939999999999998</v>
      </c>
    </row>
    <row r="107" spans="1:18" ht="24" customHeight="1" x14ac:dyDescent="0.2">
      <c r="A107" s="14" t="s">
        <v>295</v>
      </c>
      <c r="B107" s="15" t="s">
        <v>296</v>
      </c>
      <c r="C107" s="14" t="s">
        <v>55</v>
      </c>
      <c r="D107" s="14" t="s">
        <v>297</v>
      </c>
      <c r="E107" s="15" t="s">
        <v>52</v>
      </c>
      <c r="F107" s="16">
        <v>286.27</v>
      </c>
      <c r="G107" s="17">
        <f>F107+[1]Replanihamento!F19</f>
        <v>634.6099999999999</v>
      </c>
      <c r="H107" s="17">
        <v>13.37</v>
      </c>
      <c r="I107" s="17">
        <v>3827.42</v>
      </c>
      <c r="J107" s="17">
        <f t="shared" si="24"/>
        <v>8484.74</v>
      </c>
      <c r="K107" s="17">
        <f>'[1]BM 04'!M107</f>
        <v>0</v>
      </c>
      <c r="L107" s="17">
        <f>'[1]Memória 05'!E94</f>
        <v>348.34</v>
      </c>
      <c r="M107" s="17">
        <f t="shared" si="25"/>
        <v>348.34</v>
      </c>
      <c r="N107" s="17">
        <f t="shared" si="26"/>
        <v>0</v>
      </c>
      <c r="O107" s="17">
        <f t="shared" si="27"/>
        <v>4657.3100000000004</v>
      </c>
      <c r="P107" s="17">
        <f t="shared" si="28"/>
        <v>4657.3100000000004</v>
      </c>
      <c r="Q107" s="18">
        <v>4.5270688477655145E-3</v>
      </c>
      <c r="R107" s="32">
        <f t="shared" si="29"/>
        <v>286.26999999999992</v>
      </c>
    </row>
    <row r="108" spans="1:18" ht="24" customHeight="1" x14ac:dyDescent="0.2">
      <c r="A108" s="14" t="s">
        <v>298</v>
      </c>
      <c r="B108" s="15" t="s">
        <v>299</v>
      </c>
      <c r="C108" s="14" t="s">
        <v>55</v>
      </c>
      <c r="D108" s="14" t="s">
        <v>300</v>
      </c>
      <c r="E108" s="15" t="s">
        <v>52</v>
      </c>
      <c r="F108" s="16">
        <v>394</v>
      </c>
      <c r="G108" s="17">
        <f t="shared" si="23"/>
        <v>394</v>
      </c>
      <c r="H108" s="17">
        <v>15.06</v>
      </c>
      <c r="I108" s="17">
        <v>5933.64</v>
      </c>
      <c r="J108" s="17">
        <f t="shared" si="24"/>
        <v>5933.64</v>
      </c>
      <c r="K108" s="17">
        <f>'[1]BM 04'!M108</f>
        <v>0</v>
      </c>
      <c r="L108" s="17">
        <f>'[1]Memória 05'!E95</f>
        <v>365.06</v>
      </c>
      <c r="M108" s="17">
        <f t="shared" si="25"/>
        <v>365.06</v>
      </c>
      <c r="N108" s="17">
        <f t="shared" si="26"/>
        <v>0</v>
      </c>
      <c r="O108" s="17">
        <f t="shared" si="27"/>
        <v>5497.8</v>
      </c>
      <c r="P108" s="17">
        <f t="shared" si="28"/>
        <v>5497.8</v>
      </c>
      <c r="Q108" s="18">
        <v>7.0183039221865823E-3</v>
      </c>
      <c r="R108" s="32">
        <f t="shared" si="29"/>
        <v>28.939999999999998</v>
      </c>
    </row>
    <row r="109" spans="1:18" ht="24" customHeight="1" x14ac:dyDescent="0.2">
      <c r="A109" s="14" t="s">
        <v>301</v>
      </c>
      <c r="B109" s="15" t="s">
        <v>302</v>
      </c>
      <c r="C109" s="14" t="s">
        <v>55</v>
      </c>
      <c r="D109" s="14" t="s">
        <v>303</v>
      </c>
      <c r="E109" s="15" t="s">
        <v>52</v>
      </c>
      <c r="F109" s="16">
        <v>348.34</v>
      </c>
      <c r="G109" s="17">
        <v>0</v>
      </c>
      <c r="H109" s="17">
        <v>29.47</v>
      </c>
      <c r="I109" s="17">
        <v>10265.57</v>
      </c>
      <c r="J109" s="17">
        <f t="shared" si="24"/>
        <v>0</v>
      </c>
      <c r="K109" s="17">
        <f>'[1]BM 04'!M109</f>
        <v>0</v>
      </c>
      <c r="L109" s="17">
        <f>'[1]Memória 05'!E96</f>
        <v>0</v>
      </c>
      <c r="M109" s="17">
        <f t="shared" si="25"/>
        <v>0</v>
      </c>
      <c r="N109" s="17">
        <f t="shared" si="26"/>
        <v>0</v>
      </c>
      <c r="O109" s="17">
        <f t="shared" si="27"/>
        <v>0</v>
      </c>
      <c r="P109" s="17">
        <f t="shared" si="28"/>
        <v>0</v>
      </c>
      <c r="Q109" s="18">
        <v>1.2142106732879129E-2</v>
      </c>
      <c r="R109" s="32">
        <f t="shared" si="29"/>
        <v>0</v>
      </c>
    </row>
    <row r="110" spans="1:18" ht="48" customHeight="1" x14ac:dyDescent="0.2">
      <c r="A110" s="14" t="s">
        <v>304</v>
      </c>
      <c r="B110" s="15" t="s">
        <v>305</v>
      </c>
      <c r="C110" s="14" t="s">
        <v>55</v>
      </c>
      <c r="D110" s="14" t="s">
        <v>306</v>
      </c>
      <c r="E110" s="15" t="s">
        <v>52</v>
      </c>
      <c r="F110" s="16">
        <v>83.21</v>
      </c>
      <c r="G110" s="17">
        <f t="shared" si="23"/>
        <v>83.21</v>
      </c>
      <c r="H110" s="17">
        <v>9.15</v>
      </c>
      <c r="I110" s="17">
        <v>761.37</v>
      </c>
      <c r="J110" s="17">
        <f t="shared" si="24"/>
        <v>761.37</v>
      </c>
      <c r="K110" s="17">
        <f>'[1]BM 04'!M110</f>
        <v>0</v>
      </c>
      <c r="L110" s="17">
        <f>'[1]Memória 05'!E97</f>
        <v>0</v>
      </c>
      <c r="M110" s="17">
        <f t="shared" si="25"/>
        <v>0</v>
      </c>
      <c r="N110" s="17">
        <f t="shared" si="26"/>
        <v>0</v>
      </c>
      <c r="O110" s="17">
        <f t="shared" si="27"/>
        <v>0</v>
      </c>
      <c r="P110" s="17">
        <f t="shared" si="28"/>
        <v>0</v>
      </c>
      <c r="Q110" s="18">
        <v>9.0054773414551578E-4</v>
      </c>
      <c r="R110" s="32">
        <f t="shared" si="29"/>
        <v>83.21</v>
      </c>
    </row>
    <row r="111" spans="1:18" ht="24" customHeight="1" x14ac:dyDescent="0.2">
      <c r="A111" s="9" t="s">
        <v>307</v>
      </c>
      <c r="B111" s="10"/>
      <c r="C111" s="9"/>
      <c r="D111" s="9" t="s">
        <v>308</v>
      </c>
      <c r="E111" s="9"/>
      <c r="F111" s="11"/>
      <c r="G111" s="17">
        <f t="shared" si="23"/>
        <v>0</v>
      </c>
      <c r="H111" s="9"/>
      <c r="I111" s="12">
        <v>45424.14</v>
      </c>
      <c r="J111" s="20">
        <f>SUM(J112:J147)</f>
        <v>45424.23</v>
      </c>
      <c r="K111" s="17">
        <f>'[1]BM 04'!M111</f>
        <v>0</v>
      </c>
      <c r="L111" s="17">
        <f>'[1]Memória 05'!E98</f>
        <v>0</v>
      </c>
      <c r="M111" s="17"/>
      <c r="N111" s="20">
        <f>SUM(N112:N147)</f>
        <v>6341.9800000000005</v>
      </c>
      <c r="O111" s="20">
        <f t="shared" ref="O111:P111" si="33">SUM(O112:O147)</f>
        <v>21215.33</v>
      </c>
      <c r="P111" s="20">
        <f t="shared" si="33"/>
        <v>27557.31</v>
      </c>
      <c r="Q111" s="13">
        <v>5.3727630918618659E-2</v>
      </c>
      <c r="R111" s="32">
        <f t="shared" si="29"/>
        <v>0</v>
      </c>
    </row>
    <row r="112" spans="1:18" ht="24" customHeight="1" x14ac:dyDescent="0.2">
      <c r="A112" s="14" t="s">
        <v>309</v>
      </c>
      <c r="B112" s="15" t="s">
        <v>310</v>
      </c>
      <c r="C112" s="14" t="s">
        <v>55</v>
      </c>
      <c r="D112" s="14" t="s">
        <v>311</v>
      </c>
      <c r="E112" s="15" t="s">
        <v>182</v>
      </c>
      <c r="F112" s="16">
        <v>14</v>
      </c>
      <c r="G112" s="17">
        <f t="shared" si="23"/>
        <v>14</v>
      </c>
      <c r="H112" s="17">
        <v>25.39</v>
      </c>
      <c r="I112" s="17">
        <v>355.46</v>
      </c>
      <c r="J112" s="17">
        <f t="shared" si="24"/>
        <v>355.46</v>
      </c>
      <c r="K112" s="17">
        <f>'[1]BM 04'!M112</f>
        <v>0</v>
      </c>
      <c r="L112" s="17">
        <f>'[1]Memória 05'!E99</f>
        <v>0</v>
      </c>
      <c r="M112" s="17">
        <f t="shared" si="25"/>
        <v>0</v>
      </c>
      <c r="N112" s="17">
        <f t="shared" si="26"/>
        <v>0</v>
      </c>
      <c r="O112" s="17">
        <f t="shared" si="27"/>
        <v>0</v>
      </c>
      <c r="P112" s="17">
        <f t="shared" si="28"/>
        <v>0</v>
      </c>
      <c r="Q112" s="18">
        <v>4.2043776032594534E-4</v>
      </c>
      <c r="R112" s="32">
        <f t="shared" si="29"/>
        <v>14</v>
      </c>
    </row>
    <row r="113" spans="1:18" ht="24" customHeight="1" x14ac:dyDescent="0.2">
      <c r="A113" s="14" t="s">
        <v>312</v>
      </c>
      <c r="B113" s="15" t="s">
        <v>313</v>
      </c>
      <c r="C113" s="14" t="s">
        <v>55</v>
      </c>
      <c r="D113" s="14" t="s">
        <v>314</v>
      </c>
      <c r="E113" s="15" t="s">
        <v>182</v>
      </c>
      <c r="F113" s="16">
        <v>104</v>
      </c>
      <c r="G113" s="17">
        <f t="shared" si="23"/>
        <v>104</v>
      </c>
      <c r="H113" s="17">
        <v>30.37</v>
      </c>
      <c r="I113" s="17">
        <v>3158.48</v>
      </c>
      <c r="J113" s="17">
        <f t="shared" si="24"/>
        <v>3158.48</v>
      </c>
      <c r="K113" s="17">
        <f>'[1]BM 04'!M113</f>
        <v>0</v>
      </c>
      <c r="L113" s="17">
        <f>'[1]Memória 05'!E100</f>
        <v>57</v>
      </c>
      <c r="M113" s="17">
        <f t="shared" si="25"/>
        <v>57</v>
      </c>
      <c r="N113" s="17">
        <f t="shared" si="26"/>
        <v>0</v>
      </c>
      <c r="O113" s="17">
        <f t="shared" si="27"/>
        <v>1731.09</v>
      </c>
      <c r="P113" s="17">
        <f t="shared" si="28"/>
        <v>1731.09</v>
      </c>
      <c r="Q113" s="18">
        <v>3.7358472324151575E-3</v>
      </c>
      <c r="R113" s="32">
        <f t="shared" si="29"/>
        <v>47</v>
      </c>
    </row>
    <row r="114" spans="1:18" ht="24" customHeight="1" x14ac:dyDescent="0.2">
      <c r="A114" s="14" t="s">
        <v>315</v>
      </c>
      <c r="B114" s="15" t="s">
        <v>316</v>
      </c>
      <c r="C114" s="14" t="s">
        <v>55</v>
      </c>
      <c r="D114" s="14" t="s">
        <v>317</v>
      </c>
      <c r="E114" s="15" t="s">
        <v>182</v>
      </c>
      <c r="F114" s="16">
        <v>11</v>
      </c>
      <c r="G114" s="17">
        <f t="shared" si="23"/>
        <v>11</v>
      </c>
      <c r="H114" s="17">
        <v>50.22</v>
      </c>
      <c r="I114" s="17">
        <v>552.41999999999996</v>
      </c>
      <c r="J114" s="17">
        <f t="shared" si="24"/>
        <v>552.41999999999996</v>
      </c>
      <c r="K114" s="17">
        <f>'[1]BM 04'!M114</f>
        <v>0</v>
      </c>
      <c r="L114" s="17">
        <f>'[1]Memória 05'!E101</f>
        <v>0</v>
      </c>
      <c r="M114" s="17">
        <f t="shared" si="25"/>
        <v>0</v>
      </c>
      <c r="N114" s="17">
        <f t="shared" si="26"/>
        <v>0</v>
      </c>
      <c r="O114" s="17">
        <f t="shared" si="27"/>
        <v>0</v>
      </c>
      <c r="P114" s="17">
        <f t="shared" si="28"/>
        <v>0</v>
      </c>
      <c r="Q114" s="18">
        <v>6.5340186676210747E-4</v>
      </c>
      <c r="R114" s="32">
        <f t="shared" si="29"/>
        <v>11</v>
      </c>
    </row>
    <row r="115" spans="1:18" ht="36" customHeight="1" x14ac:dyDescent="0.2">
      <c r="A115" s="14" t="s">
        <v>318</v>
      </c>
      <c r="B115" s="15" t="s">
        <v>319</v>
      </c>
      <c r="C115" s="14" t="s">
        <v>55</v>
      </c>
      <c r="D115" s="14" t="s">
        <v>320</v>
      </c>
      <c r="E115" s="15" t="s">
        <v>182</v>
      </c>
      <c r="F115" s="16">
        <v>9</v>
      </c>
      <c r="G115" s="17">
        <f t="shared" si="23"/>
        <v>9</v>
      </c>
      <c r="H115" s="17">
        <v>29.15</v>
      </c>
      <c r="I115" s="17">
        <v>262.35000000000002</v>
      </c>
      <c r="J115" s="17">
        <f t="shared" si="24"/>
        <v>262.35000000000002</v>
      </c>
      <c r="K115" s="17">
        <f>'[1]BM 04'!M115</f>
        <v>0</v>
      </c>
      <c r="L115" s="17">
        <f>'[1]Memória 05'!E102</f>
        <v>2</v>
      </c>
      <c r="M115" s="17">
        <f t="shared" si="25"/>
        <v>2</v>
      </c>
      <c r="N115" s="17">
        <f t="shared" si="26"/>
        <v>0</v>
      </c>
      <c r="O115" s="17">
        <f t="shared" si="27"/>
        <v>58.3</v>
      </c>
      <c r="P115" s="17">
        <f t="shared" si="28"/>
        <v>58.3</v>
      </c>
      <c r="Q115" s="18">
        <v>3.1030733815763168E-4</v>
      </c>
      <c r="R115" s="32">
        <f t="shared" si="29"/>
        <v>7</v>
      </c>
    </row>
    <row r="116" spans="1:18" ht="36" customHeight="1" x14ac:dyDescent="0.2">
      <c r="A116" s="14" t="s">
        <v>321</v>
      </c>
      <c r="B116" s="15" t="s">
        <v>322</v>
      </c>
      <c r="C116" s="14" t="s">
        <v>55</v>
      </c>
      <c r="D116" s="14" t="s">
        <v>323</v>
      </c>
      <c r="E116" s="15" t="s">
        <v>182</v>
      </c>
      <c r="F116" s="16">
        <v>81</v>
      </c>
      <c r="G116" s="17">
        <f t="shared" si="23"/>
        <v>81</v>
      </c>
      <c r="H116" s="17">
        <v>29.48</v>
      </c>
      <c r="I116" s="17">
        <v>2387.88</v>
      </c>
      <c r="J116" s="17">
        <f t="shared" si="24"/>
        <v>2387.88</v>
      </c>
      <c r="K116" s="17">
        <f>'[1]BM 04'!M116</f>
        <v>0</v>
      </c>
      <c r="L116" s="17">
        <f>'[1]Memória 05'!E103</f>
        <v>72</v>
      </c>
      <c r="M116" s="17">
        <f t="shared" si="25"/>
        <v>72</v>
      </c>
      <c r="N116" s="17">
        <f t="shared" si="26"/>
        <v>0</v>
      </c>
      <c r="O116" s="17">
        <f t="shared" si="27"/>
        <v>2122.56</v>
      </c>
      <c r="P116" s="17">
        <f t="shared" si="28"/>
        <v>2122.56</v>
      </c>
      <c r="Q116" s="18">
        <v>2.824382262778142E-3</v>
      </c>
      <c r="R116" s="32">
        <f t="shared" si="29"/>
        <v>9</v>
      </c>
    </row>
    <row r="117" spans="1:18" ht="36" customHeight="1" x14ac:dyDescent="0.2">
      <c r="A117" s="14" t="s">
        <v>324</v>
      </c>
      <c r="B117" s="15" t="s">
        <v>325</v>
      </c>
      <c r="C117" s="14" t="s">
        <v>55</v>
      </c>
      <c r="D117" s="14" t="s">
        <v>326</v>
      </c>
      <c r="E117" s="15" t="s">
        <v>182</v>
      </c>
      <c r="F117" s="16">
        <v>5</v>
      </c>
      <c r="G117" s="17">
        <f t="shared" si="23"/>
        <v>5</v>
      </c>
      <c r="H117" s="17">
        <v>31.71</v>
      </c>
      <c r="I117" s="17">
        <v>158.55000000000001</v>
      </c>
      <c r="J117" s="17">
        <f t="shared" si="24"/>
        <v>158.55000000000001</v>
      </c>
      <c r="K117" s="17">
        <f>'[1]BM 04'!M117</f>
        <v>0</v>
      </c>
      <c r="L117" s="17">
        <f>'[1]Memória 05'!E104</f>
        <v>4</v>
      </c>
      <c r="M117" s="17">
        <f t="shared" si="25"/>
        <v>4</v>
      </c>
      <c r="N117" s="17">
        <f t="shared" si="26"/>
        <v>0</v>
      </c>
      <c r="O117" s="17">
        <f t="shared" si="27"/>
        <v>126.84</v>
      </c>
      <c r="P117" s="17">
        <f t="shared" si="28"/>
        <v>126.84</v>
      </c>
      <c r="Q117" s="18">
        <v>1.8753279384369165E-4</v>
      </c>
      <c r="R117" s="32">
        <f t="shared" si="29"/>
        <v>1</v>
      </c>
    </row>
    <row r="118" spans="1:18" ht="36" customHeight="1" x14ac:dyDescent="0.2">
      <c r="A118" s="14" t="s">
        <v>327</v>
      </c>
      <c r="B118" s="15" t="s">
        <v>328</v>
      </c>
      <c r="C118" s="14" t="s">
        <v>55</v>
      </c>
      <c r="D118" s="14" t="s">
        <v>329</v>
      </c>
      <c r="E118" s="15" t="s">
        <v>182</v>
      </c>
      <c r="F118" s="16">
        <v>14</v>
      </c>
      <c r="G118" s="17">
        <f t="shared" si="23"/>
        <v>14</v>
      </c>
      <c r="H118" s="17">
        <v>25.04</v>
      </c>
      <c r="I118" s="17">
        <v>350.56</v>
      </c>
      <c r="J118" s="17">
        <f t="shared" si="24"/>
        <v>350.56</v>
      </c>
      <c r="K118" s="17">
        <f>'[1]BM 04'!M118</f>
        <v>0</v>
      </c>
      <c r="L118" s="17">
        <f>'[1]Memória 05'!E105</f>
        <v>16</v>
      </c>
      <c r="M118" s="17">
        <f t="shared" si="25"/>
        <v>16</v>
      </c>
      <c r="N118" s="17">
        <f t="shared" si="26"/>
        <v>0</v>
      </c>
      <c r="O118" s="17">
        <f t="shared" si="27"/>
        <v>400.64</v>
      </c>
      <c r="P118" s="17">
        <f t="shared" si="28"/>
        <v>400.64</v>
      </c>
      <c r="Q118" s="18">
        <v>4.1464204484291736E-4</v>
      </c>
      <c r="R118" s="32">
        <f t="shared" si="29"/>
        <v>-2</v>
      </c>
    </row>
    <row r="119" spans="1:18" ht="36" customHeight="1" x14ac:dyDescent="0.2">
      <c r="A119" s="14" t="s">
        <v>330</v>
      </c>
      <c r="B119" s="15" t="s">
        <v>331</v>
      </c>
      <c r="C119" s="14" t="s">
        <v>55</v>
      </c>
      <c r="D119" s="14" t="s">
        <v>332</v>
      </c>
      <c r="E119" s="15" t="s">
        <v>182</v>
      </c>
      <c r="F119" s="16">
        <v>1</v>
      </c>
      <c r="G119" s="17">
        <f t="shared" si="23"/>
        <v>1</v>
      </c>
      <c r="H119" s="17">
        <v>54.39</v>
      </c>
      <c r="I119" s="17">
        <v>54.39</v>
      </c>
      <c r="J119" s="17">
        <f t="shared" si="24"/>
        <v>54.39</v>
      </c>
      <c r="K119" s="17">
        <f>'[1]BM 04'!M119</f>
        <v>0</v>
      </c>
      <c r="L119" s="17">
        <f>'[1]Memória 05'!E106</f>
        <v>1</v>
      </c>
      <c r="M119" s="17">
        <f t="shared" si="25"/>
        <v>1</v>
      </c>
      <c r="N119" s="17">
        <f t="shared" si="26"/>
        <v>0</v>
      </c>
      <c r="O119" s="17">
        <f t="shared" si="27"/>
        <v>54.39</v>
      </c>
      <c r="P119" s="17">
        <f t="shared" si="28"/>
        <v>54.39</v>
      </c>
      <c r="Q119" s="18">
        <v>6.4332441861610784E-5</v>
      </c>
      <c r="R119" s="32">
        <f t="shared" si="29"/>
        <v>0</v>
      </c>
    </row>
    <row r="120" spans="1:18" ht="36" customHeight="1" x14ac:dyDescent="0.2">
      <c r="A120" s="14" t="s">
        <v>333</v>
      </c>
      <c r="B120" s="15" t="s">
        <v>334</v>
      </c>
      <c r="C120" s="14" t="s">
        <v>55</v>
      </c>
      <c r="D120" s="14" t="s">
        <v>335</v>
      </c>
      <c r="E120" s="15" t="s">
        <v>182</v>
      </c>
      <c r="F120" s="16">
        <v>1</v>
      </c>
      <c r="G120" s="17">
        <f t="shared" si="23"/>
        <v>1</v>
      </c>
      <c r="H120" s="17">
        <v>2160.2399999999998</v>
      </c>
      <c r="I120" s="17">
        <v>2160.2399999999998</v>
      </c>
      <c r="J120" s="17">
        <f t="shared" si="24"/>
        <v>2160.2399999999998</v>
      </c>
      <c r="K120" s="17">
        <f>'[1]BM 04'!M120</f>
        <v>0</v>
      </c>
      <c r="L120" s="17">
        <f>'[1]Memória 05'!E107</f>
        <v>0</v>
      </c>
      <c r="M120" s="17">
        <f t="shared" si="25"/>
        <v>0</v>
      </c>
      <c r="N120" s="17">
        <f t="shared" si="26"/>
        <v>0</v>
      </c>
      <c r="O120" s="17">
        <f t="shared" si="27"/>
        <v>0</v>
      </c>
      <c r="P120" s="17">
        <f t="shared" si="28"/>
        <v>0</v>
      </c>
      <c r="Q120" s="18">
        <v>2.5551298806237555E-3</v>
      </c>
      <c r="R120" s="32">
        <f t="shared" si="29"/>
        <v>1</v>
      </c>
    </row>
    <row r="121" spans="1:18" ht="48" customHeight="1" x14ac:dyDescent="0.2">
      <c r="A121" s="14" t="s">
        <v>336</v>
      </c>
      <c r="B121" s="15" t="s">
        <v>337</v>
      </c>
      <c r="C121" s="14" t="s">
        <v>55</v>
      </c>
      <c r="D121" s="14" t="s">
        <v>338</v>
      </c>
      <c r="E121" s="15" t="s">
        <v>182</v>
      </c>
      <c r="F121" s="16">
        <v>3</v>
      </c>
      <c r="G121" s="17">
        <f t="shared" si="23"/>
        <v>3</v>
      </c>
      <c r="H121" s="17">
        <v>632.46</v>
      </c>
      <c r="I121" s="17">
        <v>1897.38</v>
      </c>
      <c r="J121" s="17">
        <f t="shared" si="24"/>
        <v>1897.38</v>
      </c>
      <c r="K121" s="17">
        <f>'[1]BM 04'!M121</f>
        <v>0</v>
      </c>
      <c r="L121" s="17">
        <f>'[1]Memória 05'!E108</f>
        <v>0</v>
      </c>
      <c r="M121" s="17">
        <f t="shared" si="25"/>
        <v>0</v>
      </c>
      <c r="N121" s="17">
        <f t="shared" si="26"/>
        <v>0</v>
      </c>
      <c r="O121" s="17">
        <f t="shared" si="27"/>
        <v>0</v>
      </c>
      <c r="P121" s="17">
        <f t="shared" si="28"/>
        <v>0</v>
      </c>
      <c r="Q121" s="18">
        <v>2.2442193149362581E-3</v>
      </c>
      <c r="R121" s="32">
        <f t="shared" si="29"/>
        <v>3</v>
      </c>
    </row>
    <row r="122" spans="1:18" ht="36" customHeight="1" x14ac:dyDescent="0.2">
      <c r="A122" s="14" t="s">
        <v>339</v>
      </c>
      <c r="B122" s="15" t="s">
        <v>340</v>
      </c>
      <c r="C122" s="14" t="s">
        <v>55</v>
      </c>
      <c r="D122" s="14" t="s">
        <v>341</v>
      </c>
      <c r="E122" s="15" t="s">
        <v>60</v>
      </c>
      <c r="F122" s="16">
        <v>31.55</v>
      </c>
      <c r="G122" s="17">
        <f t="shared" si="23"/>
        <v>31.55</v>
      </c>
      <c r="H122" s="17">
        <v>13.34</v>
      </c>
      <c r="I122" s="17">
        <v>420.87</v>
      </c>
      <c r="J122" s="17">
        <f t="shared" si="24"/>
        <v>420.88</v>
      </c>
      <c r="K122" s="17">
        <f>'[1]BM 04'!M122</f>
        <v>0</v>
      </c>
      <c r="L122" s="17">
        <f>'[1]Memória 05'!E109</f>
        <v>0</v>
      </c>
      <c r="M122" s="17">
        <f t="shared" si="25"/>
        <v>0</v>
      </c>
      <c r="N122" s="17">
        <f t="shared" si="26"/>
        <v>0</v>
      </c>
      <c r="O122" s="17">
        <f t="shared" si="27"/>
        <v>0</v>
      </c>
      <c r="P122" s="17">
        <f t="shared" si="28"/>
        <v>0</v>
      </c>
      <c r="Q122" s="18">
        <v>4.9780464802897826E-4</v>
      </c>
      <c r="R122" s="32">
        <f t="shared" si="29"/>
        <v>31.55</v>
      </c>
    </row>
    <row r="123" spans="1:18" ht="36" customHeight="1" x14ac:dyDescent="0.2">
      <c r="A123" s="14" t="s">
        <v>342</v>
      </c>
      <c r="B123" s="15" t="s">
        <v>343</v>
      </c>
      <c r="C123" s="14" t="s">
        <v>55</v>
      </c>
      <c r="D123" s="14" t="s">
        <v>344</v>
      </c>
      <c r="E123" s="15" t="s">
        <v>60</v>
      </c>
      <c r="F123" s="16">
        <v>2</v>
      </c>
      <c r="G123" s="17">
        <f t="shared" si="23"/>
        <v>2</v>
      </c>
      <c r="H123" s="17">
        <v>8.7100000000000009</v>
      </c>
      <c r="I123" s="17">
        <v>17.420000000000002</v>
      </c>
      <c r="J123" s="17">
        <f t="shared" si="24"/>
        <v>17.420000000000002</v>
      </c>
      <c r="K123" s="17">
        <f>'[1]BM 04'!M123</f>
        <v>0</v>
      </c>
      <c r="L123" s="17">
        <f>'[1]Memória 05'!E110</f>
        <v>0</v>
      </c>
      <c r="M123" s="17">
        <f t="shared" si="25"/>
        <v>0</v>
      </c>
      <c r="N123" s="17">
        <f t="shared" si="26"/>
        <v>0</v>
      </c>
      <c r="O123" s="17">
        <f t="shared" si="27"/>
        <v>0</v>
      </c>
      <c r="P123" s="17">
        <f t="shared" si="28"/>
        <v>0</v>
      </c>
      <c r="Q123" s="18">
        <v>2.0604359941703617E-5</v>
      </c>
      <c r="R123" s="32">
        <f t="shared" si="29"/>
        <v>2</v>
      </c>
    </row>
    <row r="124" spans="1:18" ht="36" customHeight="1" x14ac:dyDescent="0.2">
      <c r="A124" s="14" t="s">
        <v>345</v>
      </c>
      <c r="B124" s="15" t="s">
        <v>346</v>
      </c>
      <c r="C124" s="14" t="s">
        <v>55</v>
      </c>
      <c r="D124" s="14" t="s">
        <v>347</v>
      </c>
      <c r="E124" s="15" t="s">
        <v>60</v>
      </c>
      <c r="F124" s="16">
        <v>2</v>
      </c>
      <c r="G124" s="17">
        <f t="shared" si="23"/>
        <v>2</v>
      </c>
      <c r="H124" s="17">
        <v>14.18</v>
      </c>
      <c r="I124" s="17">
        <v>28.36</v>
      </c>
      <c r="J124" s="17">
        <f t="shared" si="24"/>
        <v>28.36</v>
      </c>
      <c r="K124" s="17">
        <f>'[1]BM 04'!M124</f>
        <v>0</v>
      </c>
      <c r="L124" s="17">
        <f>'[1]Memória 05'!E111</f>
        <v>0</v>
      </c>
      <c r="M124" s="17">
        <f t="shared" si="25"/>
        <v>0</v>
      </c>
      <c r="N124" s="17">
        <f t="shared" si="26"/>
        <v>0</v>
      </c>
      <c r="O124" s="17">
        <f t="shared" si="27"/>
        <v>0</v>
      </c>
      <c r="P124" s="17">
        <f t="shared" si="28"/>
        <v>0</v>
      </c>
      <c r="Q124" s="18">
        <v>3.3544181856872249E-5</v>
      </c>
      <c r="R124" s="32">
        <f t="shared" si="29"/>
        <v>2</v>
      </c>
    </row>
    <row r="125" spans="1:18" ht="36" customHeight="1" x14ac:dyDescent="0.2">
      <c r="A125" s="14" t="s">
        <v>348</v>
      </c>
      <c r="B125" s="15" t="s">
        <v>349</v>
      </c>
      <c r="C125" s="14" t="s">
        <v>55</v>
      </c>
      <c r="D125" s="14" t="s">
        <v>350</v>
      </c>
      <c r="E125" s="15" t="s">
        <v>60</v>
      </c>
      <c r="F125" s="16">
        <v>35.799999999999997</v>
      </c>
      <c r="G125" s="17">
        <f t="shared" si="23"/>
        <v>35.799999999999997</v>
      </c>
      <c r="H125" s="17">
        <v>16.510000000000002</v>
      </c>
      <c r="I125" s="17">
        <v>591.04999999999995</v>
      </c>
      <c r="J125" s="17">
        <f t="shared" si="24"/>
        <v>591.05999999999995</v>
      </c>
      <c r="K125" s="17">
        <f>'[1]BM 04'!M125</f>
        <v>0</v>
      </c>
      <c r="L125" s="17">
        <f>'[1]Memória 05'!E112</f>
        <v>0</v>
      </c>
      <c r="M125" s="17">
        <f t="shared" si="25"/>
        <v>0</v>
      </c>
      <c r="N125" s="17">
        <f t="shared" si="26"/>
        <v>0</v>
      </c>
      <c r="O125" s="17">
        <f t="shared" si="27"/>
        <v>0</v>
      </c>
      <c r="P125" s="17">
        <f t="shared" si="28"/>
        <v>0</v>
      </c>
      <c r="Q125" s="18">
        <v>6.9909339515177515E-4</v>
      </c>
      <c r="R125" s="32">
        <f t="shared" si="29"/>
        <v>35.799999999999997</v>
      </c>
    </row>
    <row r="126" spans="1:18" ht="36" customHeight="1" x14ac:dyDescent="0.2">
      <c r="A126" s="14" t="s">
        <v>351</v>
      </c>
      <c r="B126" s="15" t="s">
        <v>352</v>
      </c>
      <c r="C126" s="14" t="s">
        <v>55</v>
      </c>
      <c r="D126" s="14" t="s">
        <v>353</v>
      </c>
      <c r="E126" s="15" t="s">
        <v>60</v>
      </c>
      <c r="F126" s="16">
        <v>8.9499999999999993</v>
      </c>
      <c r="G126" s="17">
        <f t="shared" si="23"/>
        <v>8.9499999999999993</v>
      </c>
      <c r="H126" s="17">
        <v>21.07</v>
      </c>
      <c r="I126" s="17">
        <v>188.57</v>
      </c>
      <c r="J126" s="17">
        <f t="shared" si="24"/>
        <v>188.58</v>
      </c>
      <c r="K126" s="17">
        <f>'[1]BM 04'!M126</f>
        <v>0</v>
      </c>
      <c r="L126" s="17">
        <f>'[1]Memória 05'!E113</f>
        <v>0</v>
      </c>
      <c r="M126" s="17">
        <f t="shared" si="25"/>
        <v>0</v>
      </c>
      <c r="N126" s="17">
        <f t="shared" si="26"/>
        <v>0</v>
      </c>
      <c r="O126" s="17">
        <f t="shared" si="27"/>
        <v>0</v>
      </c>
      <c r="P126" s="17">
        <f t="shared" si="28"/>
        <v>0</v>
      </c>
      <c r="Q126" s="18">
        <v>2.2304042217032442E-4</v>
      </c>
      <c r="R126" s="32">
        <f t="shared" si="29"/>
        <v>8.9499999999999993</v>
      </c>
    </row>
    <row r="127" spans="1:18" ht="36" customHeight="1" x14ac:dyDescent="0.2">
      <c r="A127" s="14" t="s">
        <v>354</v>
      </c>
      <c r="B127" s="15" t="s">
        <v>355</v>
      </c>
      <c r="C127" s="14" t="s">
        <v>55</v>
      </c>
      <c r="D127" s="14" t="s">
        <v>356</v>
      </c>
      <c r="E127" s="15" t="s">
        <v>60</v>
      </c>
      <c r="F127" s="16">
        <v>48.2</v>
      </c>
      <c r="G127" s="17">
        <f t="shared" si="23"/>
        <v>48.2</v>
      </c>
      <c r="H127" s="17">
        <v>10.18</v>
      </c>
      <c r="I127" s="17">
        <v>490.67</v>
      </c>
      <c r="J127" s="17">
        <f t="shared" si="24"/>
        <v>490.68</v>
      </c>
      <c r="K127" s="17">
        <f>'[1]BM 04'!M127</f>
        <v>0</v>
      </c>
      <c r="L127" s="17">
        <f>'[1]Memória 05'!E114</f>
        <v>0</v>
      </c>
      <c r="M127" s="17">
        <f t="shared" si="25"/>
        <v>0</v>
      </c>
      <c r="N127" s="17">
        <f t="shared" si="26"/>
        <v>0</v>
      </c>
      <c r="O127" s="17">
        <f t="shared" si="27"/>
        <v>0</v>
      </c>
      <c r="P127" s="17">
        <f t="shared" si="28"/>
        <v>0</v>
      </c>
      <c r="Q127" s="18">
        <v>5.8036402368517306E-4</v>
      </c>
      <c r="R127" s="32">
        <f>G127-M127</f>
        <v>48.2</v>
      </c>
    </row>
    <row r="128" spans="1:18" ht="36" customHeight="1" x14ac:dyDescent="0.2">
      <c r="A128" s="14" t="s">
        <v>357</v>
      </c>
      <c r="B128" s="15" t="s">
        <v>358</v>
      </c>
      <c r="C128" s="14" t="s">
        <v>55</v>
      </c>
      <c r="D128" s="14" t="s">
        <v>359</v>
      </c>
      <c r="E128" s="15" t="s">
        <v>60</v>
      </c>
      <c r="F128" s="16">
        <v>144.75</v>
      </c>
      <c r="G128" s="17">
        <f t="shared" si="23"/>
        <v>144.75</v>
      </c>
      <c r="H128" s="17">
        <v>10.38</v>
      </c>
      <c r="I128" s="17">
        <v>1502.5</v>
      </c>
      <c r="J128" s="17">
        <f t="shared" si="24"/>
        <v>1502.51</v>
      </c>
      <c r="K128" s="17">
        <f>'[1]BM 04'!M128</f>
        <v>144.75</v>
      </c>
      <c r="L128" s="17">
        <f>'[1]Memória 05'!E115</f>
        <v>0</v>
      </c>
      <c r="M128" s="17">
        <f t="shared" si="25"/>
        <v>144.75</v>
      </c>
      <c r="N128" s="17">
        <f t="shared" si="26"/>
        <v>1502.51</v>
      </c>
      <c r="O128" s="17">
        <f t="shared" si="27"/>
        <v>0</v>
      </c>
      <c r="P128" s="17">
        <f t="shared" si="28"/>
        <v>1502.51</v>
      </c>
      <c r="Q128" s="18">
        <v>1.7771556149488914E-3</v>
      </c>
      <c r="R128" s="32">
        <f>G128-M128</f>
        <v>0</v>
      </c>
    </row>
    <row r="129" spans="1:18" ht="36" customHeight="1" x14ac:dyDescent="0.2">
      <c r="A129" s="14" t="s">
        <v>360</v>
      </c>
      <c r="B129" s="15" t="s">
        <v>361</v>
      </c>
      <c r="C129" s="14" t="s">
        <v>55</v>
      </c>
      <c r="D129" s="14" t="s">
        <v>362</v>
      </c>
      <c r="E129" s="15" t="s">
        <v>60</v>
      </c>
      <c r="F129" s="16">
        <v>606.45000000000005</v>
      </c>
      <c r="G129" s="17">
        <f t="shared" si="23"/>
        <v>606.45000000000005</v>
      </c>
      <c r="H129" s="17">
        <v>7.98</v>
      </c>
      <c r="I129" s="17">
        <v>4839.47</v>
      </c>
      <c r="J129" s="17">
        <f t="shared" si="24"/>
        <v>4839.47</v>
      </c>
      <c r="K129" s="17">
        <f>'[1]BM 04'!M129</f>
        <v>606.45000000000005</v>
      </c>
      <c r="L129" s="17">
        <f>'[1]Memória 05'!E116</f>
        <v>0</v>
      </c>
      <c r="M129" s="17">
        <f t="shared" si="25"/>
        <v>606.45000000000005</v>
      </c>
      <c r="N129" s="17">
        <f t="shared" si="26"/>
        <v>4839.47</v>
      </c>
      <c r="O129" s="17">
        <f t="shared" si="27"/>
        <v>0</v>
      </c>
      <c r="P129" s="17">
        <f t="shared" si="28"/>
        <v>4839.47</v>
      </c>
      <c r="Q129" s="18">
        <v>5.7241206548264301E-3</v>
      </c>
      <c r="R129" s="32">
        <f t="shared" si="29"/>
        <v>0</v>
      </c>
    </row>
    <row r="130" spans="1:18" ht="36" customHeight="1" x14ac:dyDescent="0.2">
      <c r="A130" s="14" t="s">
        <v>363</v>
      </c>
      <c r="B130" s="15" t="s">
        <v>364</v>
      </c>
      <c r="C130" s="14" t="s">
        <v>55</v>
      </c>
      <c r="D130" s="14" t="s">
        <v>365</v>
      </c>
      <c r="E130" s="15" t="s">
        <v>60</v>
      </c>
      <c r="F130" s="16">
        <v>817.5</v>
      </c>
      <c r="G130" s="17">
        <f t="shared" si="23"/>
        <v>817.5</v>
      </c>
      <c r="H130" s="17">
        <v>4.21</v>
      </c>
      <c r="I130" s="17">
        <v>3441.67</v>
      </c>
      <c r="J130" s="17">
        <f t="shared" si="24"/>
        <v>3441.68</v>
      </c>
      <c r="K130" s="17">
        <f>'[1]BM 04'!M130</f>
        <v>0</v>
      </c>
      <c r="L130" s="17">
        <f>'[1]Memória 05'!E117</f>
        <v>817.5</v>
      </c>
      <c r="M130" s="17">
        <f t="shared" si="25"/>
        <v>817.5</v>
      </c>
      <c r="N130" s="17">
        <f t="shared" si="26"/>
        <v>0</v>
      </c>
      <c r="O130" s="17">
        <f t="shared" si="27"/>
        <v>3441.68</v>
      </c>
      <c r="P130" s="17">
        <f t="shared" si="28"/>
        <v>3441.68</v>
      </c>
      <c r="Q130" s="18">
        <v>4.0708041033618312E-3</v>
      </c>
      <c r="R130" s="32">
        <f t="shared" si="29"/>
        <v>0</v>
      </c>
    </row>
    <row r="131" spans="1:18" ht="36" customHeight="1" x14ac:dyDescent="0.2">
      <c r="A131" s="14" t="s">
        <v>366</v>
      </c>
      <c r="B131" s="15" t="s">
        <v>367</v>
      </c>
      <c r="C131" s="14" t="s">
        <v>55</v>
      </c>
      <c r="D131" s="14" t="s">
        <v>368</v>
      </c>
      <c r="E131" s="15" t="s">
        <v>60</v>
      </c>
      <c r="F131" s="16">
        <v>1805.7</v>
      </c>
      <c r="G131" s="17">
        <f t="shared" si="23"/>
        <v>1805.7</v>
      </c>
      <c r="H131" s="17">
        <v>5.71</v>
      </c>
      <c r="I131" s="17">
        <v>10310.540000000001</v>
      </c>
      <c r="J131" s="17">
        <f t="shared" si="24"/>
        <v>10310.549999999999</v>
      </c>
      <c r="K131" s="17">
        <f>'[1]BM 04'!M131</f>
        <v>0</v>
      </c>
      <c r="L131" s="17">
        <f>'[1]Memória 05'!E118</f>
        <v>1805.7</v>
      </c>
      <c r="M131" s="17">
        <f t="shared" si="25"/>
        <v>1805.7</v>
      </c>
      <c r="N131" s="17">
        <f t="shared" si="26"/>
        <v>0</v>
      </c>
      <c r="O131" s="17">
        <f t="shared" si="27"/>
        <v>10310.549999999999</v>
      </c>
      <c r="P131" s="17">
        <f t="shared" si="28"/>
        <v>10310.549999999999</v>
      </c>
      <c r="Q131" s="18">
        <v>1.2195297207424387E-2</v>
      </c>
      <c r="R131" s="32">
        <f t="shared" si="29"/>
        <v>0</v>
      </c>
    </row>
    <row r="132" spans="1:18" ht="36" customHeight="1" x14ac:dyDescent="0.2">
      <c r="A132" s="14" t="s">
        <v>369</v>
      </c>
      <c r="B132" s="15" t="s">
        <v>370</v>
      </c>
      <c r="C132" s="14" t="s">
        <v>55</v>
      </c>
      <c r="D132" s="14" t="s">
        <v>371</v>
      </c>
      <c r="E132" s="15" t="s">
        <v>60</v>
      </c>
      <c r="F132" s="16">
        <v>143.69999999999999</v>
      </c>
      <c r="G132" s="17">
        <f t="shared" si="23"/>
        <v>143.69999999999999</v>
      </c>
      <c r="H132" s="17">
        <v>8.06</v>
      </c>
      <c r="I132" s="17">
        <v>1158.22</v>
      </c>
      <c r="J132" s="17">
        <f t="shared" si="24"/>
        <v>1158.22</v>
      </c>
      <c r="K132" s="17">
        <f>'[1]BM 04'!M132</f>
        <v>0</v>
      </c>
      <c r="L132" s="17">
        <f>'[1]Memória 05'!E119</f>
        <v>143.69999999999999</v>
      </c>
      <c r="M132" s="17">
        <f t="shared" si="25"/>
        <v>143.69999999999999</v>
      </c>
      <c r="N132" s="17">
        <f t="shared" si="26"/>
        <v>0</v>
      </c>
      <c r="O132" s="17">
        <f t="shared" si="27"/>
        <v>1158.22</v>
      </c>
      <c r="P132" s="17">
        <f t="shared" si="28"/>
        <v>1158.22</v>
      </c>
      <c r="Q132" s="18">
        <v>1.3699415483168751E-3</v>
      </c>
      <c r="R132" s="32">
        <f t="shared" si="29"/>
        <v>0</v>
      </c>
    </row>
    <row r="133" spans="1:18" ht="36" customHeight="1" x14ac:dyDescent="0.2">
      <c r="A133" s="14" t="s">
        <v>372</v>
      </c>
      <c r="B133" s="15" t="s">
        <v>373</v>
      </c>
      <c r="C133" s="14" t="s">
        <v>55</v>
      </c>
      <c r="D133" s="14" t="s">
        <v>374</v>
      </c>
      <c r="E133" s="15" t="s">
        <v>60</v>
      </c>
      <c r="F133" s="16">
        <v>166</v>
      </c>
      <c r="G133" s="17">
        <f t="shared" si="23"/>
        <v>166</v>
      </c>
      <c r="H133" s="17">
        <v>10.91</v>
      </c>
      <c r="I133" s="17">
        <v>1811.06</v>
      </c>
      <c r="J133" s="17">
        <f t="shared" si="24"/>
        <v>1811.06</v>
      </c>
      <c r="K133" s="17">
        <f>'[1]BM 04'!M133</f>
        <v>0</v>
      </c>
      <c r="L133" s="17">
        <f>'[1]Memória 05'!E120</f>
        <v>166</v>
      </c>
      <c r="M133" s="17">
        <f t="shared" si="25"/>
        <v>166</v>
      </c>
      <c r="N133" s="17">
        <f t="shared" si="26"/>
        <v>0</v>
      </c>
      <c r="O133" s="17">
        <f t="shared" si="27"/>
        <v>1811.06</v>
      </c>
      <c r="P133" s="17">
        <f t="shared" si="28"/>
        <v>1811.06</v>
      </c>
      <c r="Q133" s="18">
        <v>2.1421200985087116E-3</v>
      </c>
      <c r="R133" s="32">
        <f t="shared" si="29"/>
        <v>0</v>
      </c>
    </row>
    <row r="134" spans="1:18" ht="36" customHeight="1" x14ac:dyDescent="0.2">
      <c r="A134" s="14" t="s">
        <v>375</v>
      </c>
      <c r="B134" s="15" t="s">
        <v>376</v>
      </c>
      <c r="C134" s="14" t="s">
        <v>55</v>
      </c>
      <c r="D134" s="14" t="s">
        <v>377</v>
      </c>
      <c r="E134" s="15" t="s">
        <v>60</v>
      </c>
      <c r="F134" s="16">
        <v>190</v>
      </c>
      <c r="G134" s="17">
        <f t="shared" si="23"/>
        <v>190</v>
      </c>
      <c r="H134" s="17">
        <v>17.239999999999998</v>
      </c>
      <c r="I134" s="17">
        <v>3275.6</v>
      </c>
      <c r="J134" s="17">
        <f t="shared" si="24"/>
        <v>3275.6</v>
      </c>
      <c r="K134" s="17">
        <f>'[1]BM 04'!M134</f>
        <v>0</v>
      </c>
      <c r="L134" s="17">
        <f>'[1]Memória 05'!E121</f>
        <v>0</v>
      </c>
      <c r="M134" s="17">
        <f t="shared" si="25"/>
        <v>0</v>
      </c>
      <c r="N134" s="17">
        <f t="shared" si="26"/>
        <v>0</v>
      </c>
      <c r="O134" s="17">
        <f t="shared" si="27"/>
        <v>0</v>
      </c>
      <c r="P134" s="17">
        <f t="shared" si="28"/>
        <v>0</v>
      </c>
      <c r="Q134" s="18">
        <v>3.8743766604503083E-3</v>
      </c>
      <c r="R134" s="32">
        <f t="shared" si="29"/>
        <v>190</v>
      </c>
    </row>
    <row r="135" spans="1:18" ht="36" customHeight="1" x14ac:dyDescent="0.2">
      <c r="A135" s="14" t="s">
        <v>378</v>
      </c>
      <c r="B135" s="15" t="s">
        <v>379</v>
      </c>
      <c r="C135" s="14" t="s">
        <v>55</v>
      </c>
      <c r="D135" s="14" t="s">
        <v>380</v>
      </c>
      <c r="E135" s="15" t="s">
        <v>60</v>
      </c>
      <c r="F135" s="16">
        <v>3.7</v>
      </c>
      <c r="G135" s="17">
        <f t="shared" si="23"/>
        <v>3.7</v>
      </c>
      <c r="H135" s="17">
        <v>19.27</v>
      </c>
      <c r="I135" s="17">
        <v>71.290000000000006</v>
      </c>
      <c r="J135" s="17">
        <f t="shared" si="24"/>
        <v>71.3</v>
      </c>
      <c r="K135" s="17">
        <f>'[1]BM 04'!M135</f>
        <v>0</v>
      </c>
      <c r="L135" s="17">
        <f>'[1]Memória 05'!E122</f>
        <v>0</v>
      </c>
      <c r="M135" s="17">
        <f t="shared" si="25"/>
        <v>0</v>
      </c>
      <c r="N135" s="17">
        <f t="shared" si="26"/>
        <v>0</v>
      </c>
      <c r="O135" s="17">
        <f t="shared" si="27"/>
        <v>0</v>
      </c>
      <c r="P135" s="17">
        <f t="shared" si="28"/>
        <v>0</v>
      </c>
      <c r="Q135" s="18">
        <v>8.4321746282666531E-5</v>
      </c>
      <c r="R135" s="32">
        <f t="shared" si="29"/>
        <v>3.7</v>
      </c>
    </row>
    <row r="136" spans="1:18" ht="36" customHeight="1" x14ac:dyDescent="0.2">
      <c r="A136" s="14" t="s">
        <v>381</v>
      </c>
      <c r="B136" s="15" t="s">
        <v>382</v>
      </c>
      <c r="C136" s="14" t="s">
        <v>55</v>
      </c>
      <c r="D136" s="14" t="s">
        <v>383</v>
      </c>
      <c r="E136" s="15" t="s">
        <v>60</v>
      </c>
      <c r="F136" s="16">
        <v>14.8</v>
      </c>
      <c r="G136" s="17">
        <f t="shared" si="23"/>
        <v>14.8</v>
      </c>
      <c r="H136" s="17">
        <v>29.02</v>
      </c>
      <c r="I136" s="17">
        <v>429.49</v>
      </c>
      <c r="J136" s="17">
        <f t="shared" si="24"/>
        <v>429.5</v>
      </c>
      <c r="K136" s="17">
        <f>'[1]BM 04'!M136</f>
        <v>0</v>
      </c>
      <c r="L136" s="17">
        <f>'[1]Memória 05'!E123</f>
        <v>0</v>
      </c>
      <c r="M136" s="17">
        <f t="shared" si="25"/>
        <v>0</v>
      </c>
      <c r="N136" s="17">
        <f t="shared" si="26"/>
        <v>0</v>
      </c>
      <c r="O136" s="17">
        <f t="shared" si="27"/>
        <v>0</v>
      </c>
      <c r="P136" s="17">
        <f t="shared" si="28"/>
        <v>0</v>
      </c>
      <c r="Q136" s="18">
        <v>5.0800037608279489E-4</v>
      </c>
      <c r="R136" s="32">
        <f t="shared" si="29"/>
        <v>14.8</v>
      </c>
    </row>
    <row r="137" spans="1:18" ht="36" customHeight="1" x14ac:dyDescent="0.2">
      <c r="A137" s="14" t="s">
        <v>384</v>
      </c>
      <c r="B137" s="15" t="s">
        <v>385</v>
      </c>
      <c r="C137" s="14" t="s">
        <v>55</v>
      </c>
      <c r="D137" s="14" t="s">
        <v>386</v>
      </c>
      <c r="E137" s="15" t="s">
        <v>182</v>
      </c>
      <c r="F137" s="16">
        <v>2</v>
      </c>
      <c r="G137" s="17">
        <f t="shared" si="23"/>
        <v>2</v>
      </c>
      <c r="H137" s="17">
        <v>161.1</v>
      </c>
      <c r="I137" s="17">
        <v>322.2</v>
      </c>
      <c r="J137" s="17">
        <f t="shared" si="24"/>
        <v>322.2</v>
      </c>
      <c r="K137" s="17">
        <f>'[1]BM 04'!M137</f>
        <v>0</v>
      </c>
      <c r="L137" s="17">
        <f>'[1]Memória 05'!E124</f>
        <v>0</v>
      </c>
      <c r="M137" s="17">
        <f t="shared" si="25"/>
        <v>0</v>
      </c>
      <c r="N137" s="17">
        <f t="shared" si="26"/>
        <v>0</v>
      </c>
      <c r="O137" s="17">
        <f t="shared" si="27"/>
        <v>0</v>
      </c>
      <c r="P137" s="17">
        <f t="shared" si="28"/>
        <v>0</v>
      </c>
      <c r="Q137" s="18">
        <v>3.8109786298604509E-4</v>
      </c>
      <c r="R137" s="32">
        <f t="shared" si="29"/>
        <v>2</v>
      </c>
    </row>
    <row r="138" spans="1:18" ht="36" customHeight="1" x14ac:dyDescent="0.2">
      <c r="A138" s="14" t="s">
        <v>387</v>
      </c>
      <c r="B138" s="15" t="s">
        <v>388</v>
      </c>
      <c r="C138" s="14" t="s">
        <v>55</v>
      </c>
      <c r="D138" s="14" t="s">
        <v>389</v>
      </c>
      <c r="E138" s="15" t="s">
        <v>182</v>
      </c>
      <c r="F138" s="16">
        <v>1</v>
      </c>
      <c r="G138" s="17">
        <f t="shared" si="23"/>
        <v>1</v>
      </c>
      <c r="H138" s="17">
        <v>35.49</v>
      </c>
      <c r="I138" s="17">
        <v>35.49</v>
      </c>
      <c r="J138" s="17">
        <f t="shared" si="24"/>
        <v>35.49</v>
      </c>
      <c r="K138" s="17">
        <f>'[1]BM 04'!M138</f>
        <v>0</v>
      </c>
      <c r="L138" s="17">
        <f>'[1]Memória 05'!E125</f>
        <v>0</v>
      </c>
      <c r="M138" s="17">
        <f t="shared" si="25"/>
        <v>0</v>
      </c>
      <c r="N138" s="17">
        <f t="shared" si="26"/>
        <v>0</v>
      </c>
      <c r="O138" s="17">
        <f t="shared" si="27"/>
        <v>0</v>
      </c>
      <c r="P138" s="17">
        <f t="shared" si="28"/>
        <v>0</v>
      </c>
      <c r="Q138" s="18">
        <v>4.1977539284217077E-5</v>
      </c>
      <c r="R138" s="32">
        <f t="shared" si="29"/>
        <v>1</v>
      </c>
    </row>
    <row r="139" spans="1:18" ht="24" customHeight="1" x14ac:dyDescent="0.2">
      <c r="A139" s="14" t="s">
        <v>390</v>
      </c>
      <c r="B139" s="15" t="s">
        <v>391</v>
      </c>
      <c r="C139" s="14" t="s">
        <v>55</v>
      </c>
      <c r="D139" s="14" t="s">
        <v>392</v>
      </c>
      <c r="E139" s="15" t="s">
        <v>182</v>
      </c>
      <c r="F139" s="16">
        <v>15</v>
      </c>
      <c r="G139" s="17">
        <f t="shared" si="23"/>
        <v>15</v>
      </c>
      <c r="H139" s="17">
        <v>10.94</v>
      </c>
      <c r="I139" s="17">
        <v>164.1</v>
      </c>
      <c r="J139" s="17">
        <f t="shared" si="24"/>
        <v>164.1</v>
      </c>
      <c r="K139" s="17">
        <f>'[1]BM 04'!M139</f>
        <v>0</v>
      </c>
      <c r="L139" s="17">
        <f>'[1]Memória 05'!E126</f>
        <v>0</v>
      </c>
      <c r="M139" s="17">
        <f t="shared" si="25"/>
        <v>0</v>
      </c>
      <c r="N139" s="17">
        <f t="shared" si="26"/>
        <v>0</v>
      </c>
      <c r="O139" s="17">
        <f t="shared" si="27"/>
        <v>0</v>
      </c>
      <c r="P139" s="17">
        <f t="shared" si="28"/>
        <v>0</v>
      </c>
      <c r="Q139" s="18">
        <v>1.940973287275295E-4</v>
      </c>
      <c r="R139" s="32">
        <f t="shared" si="29"/>
        <v>15</v>
      </c>
    </row>
    <row r="140" spans="1:18" ht="24" customHeight="1" x14ac:dyDescent="0.2">
      <c r="A140" s="14" t="s">
        <v>393</v>
      </c>
      <c r="B140" s="15" t="s">
        <v>394</v>
      </c>
      <c r="C140" s="14" t="s">
        <v>55</v>
      </c>
      <c r="D140" s="14" t="s">
        <v>395</v>
      </c>
      <c r="E140" s="15" t="s">
        <v>182</v>
      </c>
      <c r="F140" s="16">
        <v>8</v>
      </c>
      <c r="G140" s="17">
        <f t="shared" si="23"/>
        <v>8</v>
      </c>
      <c r="H140" s="17">
        <v>11.43</v>
      </c>
      <c r="I140" s="17">
        <v>91.44</v>
      </c>
      <c r="J140" s="17">
        <f t="shared" si="24"/>
        <v>91.44</v>
      </c>
      <c r="K140" s="17">
        <f>'[1]BM 04'!M140</f>
        <v>0</v>
      </c>
      <c r="L140" s="17">
        <f>'[1]Memória 05'!E127</f>
        <v>0</v>
      </c>
      <c r="M140" s="17">
        <f t="shared" si="25"/>
        <v>0</v>
      </c>
      <c r="N140" s="17">
        <f t="shared" si="26"/>
        <v>0</v>
      </c>
      <c r="O140" s="17">
        <f t="shared" si="27"/>
        <v>0</v>
      </c>
      <c r="P140" s="17">
        <f t="shared" si="28"/>
        <v>0</v>
      </c>
      <c r="Q140" s="18">
        <v>1.0815514770777147E-4</v>
      </c>
      <c r="R140" s="32">
        <f t="shared" si="29"/>
        <v>8</v>
      </c>
    </row>
    <row r="141" spans="1:18" ht="24" customHeight="1" x14ac:dyDescent="0.2">
      <c r="A141" s="14" t="s">
        <v>396</v>
      </c>
      <c r="B141" s="15" t="s">
        <v>397</v>
      </c>
      <c r="C141" s="14" t="s">
        <v>55</v>
      </c>
      <c r="D141" s="14" t="s">
        <v>398</v>
      </c>
      <c r="E141" s="15" t="s">
        <v>182</v>
      </c>
      <c r="F141" s="16">
        <v>1</v>
      </c>
      <c r="G141" s="17">
        <f t="shared" si="23"/>
        <v>1</v>
      </c>
      <c r="H141" s="17">
        <v>12.42</v>
      </c>
      <c r="I141" s="17">
        <v>12.42</v>
      </c>
      <c r="J141" s="17">
        <f t="shared" si="24"/>
        <v>12.42</v>
      </c>
      <c r="K141" s="17">
        <f>'[1]BM 04'!M141</f>
        <v>0</v>
      </c>
      <c r="L141" s="17">
        <f>'[1]Memória 05'!E128</f>
        <v>0</v>
      </c>
      <c r="M141" s="17">
        <f t="shared" si="25"/>
        <v>0</v>
      </c>
      <c r="N141" s="17">
        <f t="shared" si="26"/>
        <v>0</v>
      </c>
      <c r="O141" s="17">
        <f t="shared" si="27"/>
        <v>0</v>
      </c>
      <c r="P141" s="17">
        <f t="shared" si="28"/>
        <v>0</v>
      </c>
      <c r="Q141" s="18">
        <v>1.4690364550858722E-5</v>
      </c>
      <c r="R141" s="32">
        <f t="shared" si="29"/>
        <v>1</v>
      </c>
    </row>
    <row r="142" spans="1:18" ht="24" customHeight="1" x14ac:dyDescent="0.2">
      <c r="A142" s="14" t="s">
        <v>399</v>
      </c>
      <c r="B142" s="15" t="s">
        <v>400</v>
      </c>
      <c r="C142" s="14" t="s">
        <v>55</v>
      </c>
      <c r="D142" s="14" t="s">
        <v>401</v>
      </c>
      <c r="E142" s="15" t="s">
        <v>182</v>
      </c>
      <c r="F142" s="16">
        <v>1</v>
      </c>
      <c r="G142" s="17">
        <f t="shared" si="23"/>
        <v>1</v>
      </c>
      <c r="H142" s="17">
        <v>72.72</v>
      </c>
      <c r="I142" s="17">
        <v>72.72</v>
      </c>
      <c r="J142" s="17">
        <f t="shared" si="24"/>
        <v>72.72</v>
      </c>
      <c r="K142" s="17">
        <f>'[1]BM 04'!M142</f>
        <v>0</v>
      </c>
      <c r="L142" s="17">
        <f>'[1]Memória 05'!E129</f>
        <v>0</v>
      </c>
      <c r="M142" s="17">
        <f t="shared" si="25"/>
        <v>0</v>
      </c>
      <c r="N142" s="17">
        <f t="shared" si="26"/>
        <v>0</v>
      </c>
      <c r="O142" s="17">
        <f t="shared" si="27"/>
        <v>0</v>
      </c>
      <c r="P142" s="17">
        <f t="shared" si="28"/>
        <v>0</v>
      </c>
      <c r="Q142" s="18">
        <v>8.6013148964448176E-5</v>
      </c>
      <c r="R142" s="32">
        <f t="shared" si="29"/>
        <v>1</v>
      </c>
    </row>
    <row r="143" spans="1:18" ht="24" customHeight="1" x14ac:dyDescent="0.2">
      <c r="A143" s="14" t="s">
        <v>402</v>
      </c>
      <c r="B143" s="15" t="s">
        <v>403</v>
      </c>
      <c r="C143" s="14" t="s">
        <v>55</v>
      </c>
      <c r="D143" s="14" t="s">
        <v>404</v>
      </c>
      <c r="E143" s="15" t="s">
        <v>182</v>
      </c>
      <c r="F143" s="16">
        <v>2</v>
      </c>
      <c r="G143" s="17">
        <f t="shared" si="23"/>
        <v>2</v>
      </c>
      <c r="H143" s="17">
        <v>76.22</v>
      </c>
      <c r="I143" s="17">
        <v>152.44</v>
      </c>
      <c r="J143" s="17">
        <f t="shared" si="24"/>
        <v>152.44</v>
      </c>
      <c r="K143" s="17">
        <f>'[1]BM 04'!M143</f>
        <v>0</v>
      </c>
      <c r="L143" s="17">
        <f>'[1]Memória 05'!E130</f>
        <v>0</v>
      </c>
      <c r="M143" s="17">
        <f t="shared" si="25"/>
        <v>0</v>
      </c>
      <c r="N143" s="17">
        <f t="shared" si="26"/>
        <v>0</v>
      </c>
      <c r="O143" s="17">
        <f t="shared" si="27"/>
        <v>0</v>
      </c>
      <c r="P143" s="17">
        <f t="shared" si="28"/>
        <v>0</v>
      </c>
      <c r="Q143" s="18">
        <v>1.803058914760792E-4</v>
      </c>
      <c r="R143" s="32">
        <f t="shared" si="29"/>
        <v>2</v>
      </c>
    </row>
    <row r="144" spans="1:18" ht="36" customHeight="1" x14ac:dyDescent="0.2">
      <c r="A144" s="14" t="s">
        <v>405</v>
      </c>
      <c r="B144" s="15" t="s">
        <v>406</v>
      </c>
      <c r="C144" s="14" t="s">
        <v>55</v>
      </c>
      <c r="D144" s="14" t="s">
        <v>407</v>
      </c>
      <c r="E144" s="15" t="s">
        <v>182</v>
      </c>
      <c r="F144" s="16">
        <v>1</v>
      </c>
      <c r="G144" s="17">
        <f t="shared" si="23"/>
        <v>1</v>
      </c>
      <c r="H144" s="17">
        <v>145.30000000000001</v>
      </c>
      <c r="I144" s="17">
        <v>145.30000000000001</v>
      </c>
      <c r="J144" s="17">
        <f t="shared" si="24"/>
        <v>145.30000000000001</v>
      </c>
      <c r="K144" s="17">
        <f>'[1]BM 04'!M144</f>
        <v>0</v>
      </c>
      <c r="L144" s="17">
        <f>'[1]Memória 05'!E131</f>
        <v>0</v>
      </c>
      <c r="M144" s="17">
        <f t="shared" si="25"/>
        <v>0</v>
      </c>
      <c r="N144" s="17">
        <f t="shared" si="26"/>
        <v>0</v>
      </c>
      <c r="O144" s="17">
        <f t="shared" si="27"/>
        <v>0</v>
      </c>
      <c r="P144" s="17">
        <f t="shared" si="28"/>
        <v>0</v>
      </c>
      <c r="Q144" s="18">
        <v>1.7186070605795269E-4</v>
      </c>
      <c r="R144" s="32">
        <f t="shared" si="29"/>
        <v>1</v>
      </c>
    </row>
    <row r="145" spans="1:18" ht="24" customHeight="1" x14ac:dyDescent="0.2">
      <c r="A145" s="14" t="s">
        <v>408</v>
      </c>
      <c r="B145" s="15" t="s">
        <v>409</v>
      </c>
      <c r="C145" s="14" t="s">
        <v>55</v>
      </c>
      <c r="D145" s="14" t="s">
        <v>410</v>
      </c>
      <c r="E145" s="15" t="s">
        <v>182</v>
      </c>
      <c r="F145" s="16">
        <v>10</v>
      </c>
      <c r="G145" s="17">
        <f t="shared" si="23"/>
        <v>10</v>
      </c>
      <c r="H145" s="17">
        <v>176.3</v>
      </c>
      <c r="I145" s="17">
        <v>1763</v>
      </c>
      <c r="J145" s="17">
        <f t="shared" si="24"/>
        <v>1763</v>
      </c>
      <c r="K145" s="17">
        <f>'[1]BM 04'!M145</f>
        <v>0</v>
      </c>
      <c r="L145" s="17">
        <f>'[1]Memória 05'!E132</f>
        <v>0</v>
      </c>
      <c r="M145" s="17">
        <f t="shared" si="25"/>
        <v>0</v>
      </c>
      <c r="N145" s="17">
        <f t="shared" si="26"/>
        <v>0</v>
      </c>
      <c r="O145" s="17">
        <f t="shared" si="27"/>
        <v>0</v>
      </c>
      <c r="P145" s="17">
        <f t="shared" si="28"/>
        <v>0</v>
      </c>
      <c r="Q145" s="18">
        <v>2.0852747748119106E-3</v>
      </c>
      <c r="R145" s="32">
        <f t="shared" si="29"/>
        <v>10</v>
      </c>
    </row>
    <row r="146" spans="1:18" ht="36" customHeight="1" x14ac:dyDescent="0.2">
      <c r="A146" s="14" t="s">
        <v>411</v>
      </c>
      <c r="B146" s="15" t="s">
        <v>412</v>
      </c>
      <c r="C146" s="14" t="s">
        <v>55</v>
      </c>
      <c r="D146" s="14" t="s">
        <v>413</v>
      </c>
      <c r="E146" s="15" t="s">
        <v>182</v>
      </c>
      <c r="F146" s="16">
        <v>3</v>
      </c>
      <c r="G146" s="17">
        <f t="shared" si="23"/>
        <v>3</v>
      </c>
      <c r="H146" s="17">
        <v>96.89</v>
      </c>
      <c r="I146" s="17">
        <v>290.67</v>
      </c>
      <c r="J146" s="17">
        <f t="shared" si="24"/>
        <v>290.67</v>
      </c>
      <c r="K146" s="17">
        <f>'[1]BM 04'!M146</f>
        <v>0</v>
      </c>
      <c r="L146" s="17">
        <f>'[1]Memória 05'!E133</f>
        <v>0</v>
      </c>
      <c r="M146" s="17">
        <f t="shared" si="25"/>
        <v>0</v>
      </c>
      <c r="N146" s="17">
        <f t="shared" si="26"/>
        <v>0</v>
      </c>
      <c r="O146" s="17">
        <f t="shared" si="27"/>
        <v>0</v>
      </c>
      <c r="P146" s="17">
        <f t="shared" si="28"/>
        <v>0</v>
      </c>
      <c r="Q146" s="18">
        <v>3.438042080513772E-4</v>
      </c>
      <c r="R146" s="32">
        <f t="shared" si="29"/>
        <v>3</v>
      </c>
    </row>
    <row r="147" spans="1:18" ht="36" customHeight="1" x14ac:dyDescent="0.2">
      <c r="A147" s="14" t="s">
        <v>414</v>
      </c>
      <c r="B147" s="15" t="s">
        <v>415</v>
      </c>
      <c r="C147" s="14" t="s">
        <v>55</v>
      </c>
      <c r="D147" s="14" t="s">
        <v>416</v>
      </c>
      <c r="E147" s="15" t="s">
        <v>182</v>
      </c>
      <c r="F147" s="16">
        <v>1</v>
      </c>
      <c r="G147" s="17">
        <f t="shared" si="23"/>
        <v>1</v>
      </c>
      <c r="H147" s="17">
        <v>2459.87</v>
      </c>
      <c r="I147" s="17">
        <v>2459.87</v>
      </c>
      <c r="J147" s="17">
        <f t="shared" si="24"/>
        <v>2459.87</v>
      </c>
      <c r="K147" s="17">
        <f>'[1]BM 04'!M147</f>
        <v>0</v>
      </c>
      <c r="L147" s="17">
        <f>'[1]Memória 05'!E134</f>
        <v>0</v>
      </c>
      <c r="M147" s="17">
        <f t="shared" si="25"/>
        <v>0</v>
      </c>
      <c r="N147" s="17">
        <f t="shared" si="26"/>
        <v>0</v>
      </c>
      <c r="O147" s="17">
        <f t="shared" si="27"/>
        <v>0</v>
      </c>
      <c r="P147" s="17">
        <f t="shared" si="28"/>
        <v>0</v>
      </c>
      <c r="Q147" s="18">
        <v>2.9095319684155269E-3</v>
      </c>
      <c r="R147" s="32">
        <f t="shared" si="29"/>
        <v>1</v>
      </c>
    </row>
    <row r="148" spans="1:18" ht="24" customHeight="1" x14ac:dyDescent="0.2">
      <c r="A148" s="9" t="s">
        <v>417</v>
      </c>
      <c r="B148" s="10"/>
      <c r="C148" s="9"/>
      <c r="D148" s="9" t="s">
        <v>418</v>
      </c>
      <c r="E148" s="9"/>
      <c r="F148" s="11"/>
      <c r="G148" s="17">
        <f t="shared" ref="G148:G200" si="34">F148</f>
        <v>0</v>
      </c>
      <c r="H148" s="9"/>
      <c r="I148" s="12">
        <v>21947.1</v>
      </c>
      <c r="J148" s="20">
        <f>SUM(J149:J159)</f>
        <v>21947.120000000003</v>
      </c>
      <c r="K148" s="17">
        <f>'[1]BM 04'!M148</f>
        <v>0</v>
      </c>
      <c r="L148" s="17">
        <f>'[1]Memória 05'!E135</f>
        <v>0</v>
      </c>
      <c r="M148" s="17"/>
      <c r="N148" s="20">
        <f>SUM(N149:N159)</f>
        <v>4466.09</v>
      </c>
      <c r="O148" s="20">
        <f t="shared" ref="O148:P148" si="35">SUM(O149:O159)</f>
        <v>8315</v>
      </c>
      <c r="P148" s="20">
        <f t="shared" si="35"/>
        <v>12781.090000000002</v>
      </c>
      <c r="Q148" s="13">
        <v>2.5959009648482405E-2</v>
      </c>
      <c r="R148" s="32">
        <f t="shared" ref="R148:R211" si="36">G148-M148</f>
        <v>0</v>
      </c>
    </row>
    <row r="149" spans="1:18" ht="60" customHeight="1" x14ac:dyDescent="0.2">
      <c r="A149" s="14" t="s">
        <v>419</v>
      </c>
      <c r="B149" s="15" t="s">
        <v>420</v>
      </c>
      <c r="C149" s="14" t="s">
        <v>55</v>
      </c>
      <c r="D149" s="14" t="s">
        <v>421</v>
      </c>
      <c r="E149" s="15" t="s">
        <v>60</v>
      </c>
      <c r="F149" s="16">
        <v>112.78</v>
      </c>
      <c r="G149" s="17">
        <f t="shared" si="34"/>
        <v>112.78</v>
      </c>
      <c r="H149" s="17">
        <v>39.6</v>
      </c>
      <c r="I149" s="17">
        <v>4466.08</v>
      </c>
      <c r="J149" s="17">
        <f t="shared" ref="J149:J199" si="37">ROUND(G149*H149,2)</f>
        <v>4466.09</v>
      </c>
      <c r="K149" s="17">
        <f>'[1]BM 04'!M149</f>
        <v>112.78</v>
      </c>
      <c r="L149" s="17">
        <f>'[1]Memória 05'!E136</f>
        <v>0</v>
      </c>
      <c r="M149" s="17">
        <f t="shared" ref="M149:M212" si="38">K149+L149</f>
        <v>112.78</v>
      </c>
      <c r="N149" s="17">
        <f t="shared" ref="N149:N199" si="39">ROUND(K149*H149,2)</f>
        <v>4466.09</v>
      </c>
      <c r="O149" s="17">
        <f t="shared" ref="O149:O199" si="40">ROUND(L149*H149,2)</f>
        <v>0</v>
      </c>
      <c r="P149" s="17">
        <f t="shared" ref="P149:P199" si="41">ROUND(M149*H149,2)</f>
        <v>4466.09</v>
      </c>
      <c r="Q149" s="18">
        <v>5.2824753070289145E-3</v>
      </c>
      <c r="R149" s="32">
        <f t="shared" si="36"/>
        <v>0</v>
      </c>
    </row>
    <row r="150" spans="1:18" ht="60" customHeight="1" x14ac:dyDescent="0.2">
      <c r="A150" s="14" t="s">
        <v>422</v>
      </c>
      <c r="B150" s="15" t="s">
        <v>423</v>
      </c>
      <c r="C150" s="14" t="s">
        <v>55</v>
      </c>
      <c r="D150" s="14" t="s">
        <v>424</v>
      </c>
      <c r="E150" s="15" t="s">
        <v>60</v>
      </c>
      <c r="F150" s="16">
        <v>14.66</v>
      </c>
      <c r="G150" s="17">
        <f t="shared" si="34"/>
        <v>14.66</v>
      </c>
      <c r="H150" s="17">
        <v>31.35</v>
      </c>
      <c r="I150" s="17">
        <v>459.59</v>
      </c>
      <c r="J150" s="17">
        <f t="shared" si="37"/>
        <v>459.59</v>
      </c>
      <c r="K150" s="17">
        <f>'[1]BM 04'!M150</f>
        <v>0</v>
      </c>
      <c r="L150" s="17">
        <f>'[1]Memória 05'!E137</f>
        <v>0</v>
      </c>
      <c r="M150" s="17">
        <f t="shared" si="38"/>
        <v>0</v>
      </c>
      <c r="N150" s="17">
        <f t="shared" si="39"/>
        <v>0</v>
      </c>
      <c r="O150" s="17">
        <f t="shared" si="40"/>
        <v>0</v>
      </c>
      <c r="P150" s="17">
        <f t="shared" si="41"/>
        <v>0</v>
      </c>
      <c r="Q150" s="18">
        <v>5.4360262833568114E-4</v>
      </c>
      <c r="R150" s="32">
        <f t="shared" si="36"/>
        <v>14.66</v>
      </c>
    </row>
    <row r="151" spans="1:18" ht="60" customHeight="1" x14ac:dyDescent="0.2">
      <c r="A151" s="14" t="s">
        <v>425</v>
      </c>
      <c r="B151" s="15" t="s">
        <v>426</v>
      </c>
      <c r="C151" s="14" t="s">
        <v>55</v>
      </c>
      <c r="D151" s="14" t="s">
        <v>427</v>
      </c>
      <c r="E151" s="15" t="s">
        <v>60</v>
      </c>
      <c r="F151" s="16">
        <v>26.63</v>
      </c>
      <c r="G151" s="17">
        <f t="shared" si="34"/>
        <v>26.63</v>
      </c>
      <c r="H151" s="17">
        <v>53.5</v>
      </c>
      <c r="I151" s="17">
        <v>1424.7</v>
      </c>
      <c r="J151" s="17">
        <f t="shared" si="37"/>
        <v>1424.71</v>
      </c>
      <c r="K151" s="17">
        <f>'[1]BM 04'!M151</f>
        <v>0</v>
      </c>
      <c r="L151" s="17">
        <f>'[1]Memória 05'!E138</f>
        <v>0</v>
      </c>
      <c r="M151" s="17">
        <f t="shared" si="38"/>
        <v>0</v>
      </c>
      <c r="N151" s="17">
        <f t="shared" si="39"/>
        <v>0</v>
      </c>
      <c r="O151" s="17">
        <f t="shared" si="40"/>
        <v>0</v>
      </c>
      <c r="P151" s="17">
        <f t="shared" si="41"/>
        <v>0</v>
      </c>
      <c r="Q151" s="18">
        <v>1.6851338466673446E-3</v>
      </c>
      <c r="R151" s="32">
        <f t="shared" si="36"/>
        <v>26.63</v>
      </c>
    </row>
    <row r="152" spans="1:18" ht="48" customHeight="1" x14ac:dyDescent="0.2">
      <c r="A152" s="14" t="s">
        <v>428</v>
      </c>
      <c r="B152" s="15" t="s">
        <v>429</v>
      </c>
      <c r="C152" s="14" t="s">
        <v>55</v>
      </c>
      <c r="D152" s="14" t="s">
        <v>430</v>
      </c>
      <c r="E152" s="15" t="s">
        <v>60</v>
      </c>
      <c r="F152" s="16">
        <v>73.53</v>
      </c>
      <c r="G152" s="17">
        <f t="shared" si="34"/>
        <v>73.53</v>
      </c>
      <c r="H152" s="17">
        <v>48.61</v>
      </c>
      <c r="I152" s="17">
        <v>3574.29</v>
      </c>
      <c r="J152" s="17">
        <f t="shared" si="37"/>
        <v>3574.29</v>
      </c>
      <c r="K152" s="17">
        <f>'[1]BM 04'!M152</f>
        <v>0</v>
      </c>
      <c r="L152" s="17">
        <f>'[1]Memória 05'!E139</f>
        <v>73.53</v>
      </c>
      <c r="M152" s="17">
        <f t="shared" si="38"/>
        <v>73.53</v>
      </c>
      <c r="N152" s="17">
        <f t="shared" si="39"/>
        <v>0</v>
      </c>
      <c r="O152" s="17">
        <f t="shared" si="40"/>
        <v>3574.29</v>
      </c>
      <c r="P152" s="17">
        <f t="shared" si="41"/>
        <v>3574.29</v>
      </c>
      <c r="Q152" s="18">
        <v>4.2276669171086006E-3</v>
      </c>
      <c r="R152" s="32">
        <f t="shared" si="36"/>
        <v>0</v>
      </c>
    </row>
    <row r="153" spans="1:18" ht="24" customHeight="1" x14ac:dyDescent="0.2">
      <c r="A153" s="14" t="s">
        <v>431</v>
      </c>
      <c r="B153" s="15" t="s">
        <v>432</v>
      </c>
      <c r="C153" s="14" t="s">
        <v>55</v>
      </c>
      <c r="D153" s="14" t="s">
        <v>433</v>
      </c>
      <c r="E153" s="15" t="s">
        <v>182</v>
      </c>
      <c r="F153" s="16">
        <v>2</v>
      </c>
      <c r="G153" s="17">
        <f t="shared" si="34"/>
        <v>2</v>
      </c>
      <c r="H153" s="17">
        <v>184.08</v>
      </c>
      <c r="I153" s="17">
        <v>368.16</v>
      </c>
      <c r="J153" s="17">
        <f t="shared" si="37"/>
        <v>368.16</v>
      </c>
      <c r="K153" s="17">
        <f>'[1]BM 04'!M153</f>
        <v>0</v>
      </c>
      <c r="L153" s="17">
        <f>'[1]Memória 05'!E140</f>
        <v>2</v>
      </c>
      <c r="M153" s="17">
        <f t="shared" si="38"/>
        <v>2</v>
      </c>
      <c r="N153" s="17">
        <f t="shared" si="39"/>
        <v>0</v>
      </c>
      <c r="O153" s="17">
        <f t="shared" si="40"/>
        <v>368.16</v>
      </c>
      <c r="P153" s="17">
        <f t="shared" si="41"/>
        <v>368.16</v>
      </c>
      <c r="Q153" s="18">
        <v>4.3545930861869139E-4</v>
      </c>
      <c r="R153" s="32">
        <f t="shared" si="36"/>
        <v>0</v>
      </c>
    </row>
    <row r="154" spans="1:18" ht="24" customHeight="1" x14ac:dyDescent="0.2">
      <c r="A154" s="14" t="s">
        <v>434</v>
      </c>
      <c r="B154" s="15" t="s">
        <v>435</v>
      </c>
      <c r="C154" s="14" t="s">
        <v>55</v>
      </c>
      <c r="D154" s="14" t="s">
        <v>436</v>
      </c>
      <c r="E154" s="15" t="s">
        <v>182</v>
      </c>
      <c r="F154" s="16">
        <v>14</v>
      </c>
      <c r="G154" s="17">
        <f t="shared" si="34"/>
        <v>14</v>
      </c>
      <c r="H154" s="17">
        <v>77.11</v>
      </c>
      <c r="I154" s="17">
        <v>1079.54</v>
      </c>
      <c r="J154" s="17">
        <f t="shared" si="37"/>
        <v>1079.54</v>
      </c>
      <c r="K154" s="17">
        <f>'[1]BM 04'!M154</f>
        <v>0</v>
      </c>
      <c r="L154" s="17">
        <f>'[1]Memória 05'!E141</f>
        <v>14</v>
      </c>
      <c r="M154" s="17">
        <f t="shared" si="38"/>
        <v>14</v>
      </c>
      <c r="N154" s="17">
        <f t="shared" si="39"/>
        <v>0</v>
      </c>
      <c r="O154" s="17">
        <f t="shared" si="40"/>
        <v>1079.54</v>
      </c>
      <c r="P154" s="17">
        <f t="shared" si="41"/>
        <v>1079.54</v>
      </c>
      <c r="Q154" s="18">
        <v>1.2768789168465398E-3</v>
      </c>
      <c r="R154" s="32">
        <f t="shared" si="36"/>
        <v>0</v>
      </c>
    </row>
    <row r="155" spans="1:18" ht="24" customHeight="1" x14ac:dyDescent="0.2">
      <c r="A155" s="14" t="s">
        <v>437</v>
      </c>
      <c r="B155" s="15" t="s">
        <v>438</v>
      </c>
      <c r="C155" s="14" t="s">
        <v>55</v>
      </c>
      <c r="D155" s="14" t="s">
        <v>439</v>
      </c>
      <c r="E155" s="15" t="s">
        <v>182</v>
      </c>
      <c r="F155" s="16">
        <v>1</v>
      </c>
      <c r="G155" s="17">
        <f t="shared" si="34"/>
        <v>1</v>
      </c>
      <c r="H155" s="17">
        <v>20.22</v>
      </c>
      <c r="I155" s="17">
        <v>20.22</v>
      </c>
      <c r="J155" s="17">
        <f t="shared" si="37"/>
        <v>20.22</v>
      </c>
      <c r="K155" s="17">
        <f>'[1]BM 04'!M155</f>
        <v>0</v>
      </c>
      <c r="L155" s="17">
        <f>'[1]Memória 05'!E142</f>
        <v>0</v>
      </c>
      <c r="M155" s="17">
        <f t="shared" si="38"/>
        <v>0</v>
      </c>
      <c r="N155" s="17">
        <f t="shared" si="39"/>
        <v>0</v>
      </c>
      <c r="O155" s="17">
        <f t="shared" si="40"/>
        <v>0</v>
      </c>
      <c r="P155" s="17">
        <f t="shared" si="41"/>
        <v>0</v>
      </c>
      <c r="Q155" s="18">
        <v>2.391619736057676E-5</v>
      </c>
      <c r="R155" s="32">
        <f t="shared" si="36"/>
        <v>1</v>
      </c>
    </row>
    <row r="156" spans="1:18" ht="24" customHeight="1" x14ac:dyDescent="0.2">
      <c r="A156" s="14" t="s">
        <v>440</v>
      </c>
      <c r="B156" s="15" t="s">
        <v>441</v>
      </c>
      <c r="C156" s="14" t="s">
        <v>55</v>
      </c>
      <c r="D156" s="14" t="s">
        <v>442</v>
      </c>
      <c r="E156" s="15" t="s">
        <v>182</v>
      </c>
      <c r="F156" s="16">
        <v>1</v>
      </c>
      <c r="G156" s="17">
        <f t="shared" si="34"/>
        <v>1</v>
      </c>
      <c r="H156" s="17">
        <v>16.87</v>
      </c>
      <c r="I156" s="17">
        <v>16.87</v>
      </c>
      <c r="J156" s="17">
        <f t="shared" si="37"/>
        <v>16.87</v>
      </c>
      <c r="K156" s="17">
        <f>'[1]BM 04'!M156</f>
        <v>0</v>
      </c>
      <c r="L156" s="17">
        <f>'[1]Memória 05'!E143</f>
        <v>0</v>
      </c>
      <c r="M156" s="17">
        <f t="shared" si="38"/>
        <v>0</v>
      </c>
      <c r="N156" s="17">
        <f t="shared" si="39"/>
        <v>0</v>
      </c>
      <c r="O156" s="17">
        <f t="shared" si="40"/>
        <v>0</v>
      </c>
      <c r="P156" s="17">
        <f t="shared" si="41"/>
        <v>0</v>
      </c>
      <c r="Q156" s="18">
        <v>1.9953820448710679E-5</v>
      </c>
      <c r="R156" s="32">
        <f t="shared" si="36"/>
        <v>1</v>
      </c>
    </row>
    <row r="157" spans="1:18" ht="36" customHeight="1" x14ac:dyDescent="0.2">
      <c r="A157" s="14" t="s">
        <v>443</v>
      </c>
      <c r="B157" s="15" t="s">
        <v>444</v>
      </c>
      <c r="C157" s="14" t="s">
        <v>55</v>
      </c>
      <c r="D157" s="14" t="s">
        <v>445</v>
      </c>
      <c r="E157" s="15" t="s">
        <v>182</v>
      </c>
      <c r="F157" s="16">
        <v>1</v>
      </c>
      <c r="G157" s="17">
        <f t="shared" si="34"/>
        <v>1</v>
      </c>
      <c r="H157" s="17">
        <v>3293.01</v>
      </c>
      <c r="I157" s="17">
        <v>3293.01</v>
      </c>
      <c r="J157" s="17">
        <f t="shared" si="37"/>
        <v>3293.01</v>
      </c>
      <c r="K157" s="17">
        <f>'[1]BM 04'!M157</f>
        <v>0</v>
      </c>
      <c r="L157" s="17">
        <f>'[1]Memória 05'!E144</f>
        <v>1</v>
      </c>
      <c r="M157" s="17">
        <f t="shared" si="38"/>
        <v>1</v>
      </c>
      <c r="N157" s="17">
        <f t="shared" si="39"/>
        <v>0</v>
      </c>
      <c r="O157" s="17">
        <f t="shared" si="40"/>
        <v>3293.01</v>
      </c>
      <c r="P157" s="17">
        <f t="shared" si="41"/>
        <v>3293.01</v>
      </c>
      <c r="Q157" s="18">
        <v>3.8949691924012302E-3</v>
      </c>
      <c r="R157" s="32">
        <f>G157-M157</f>
        <v>0</v>
      </c>
    </row>
    <row r="158" spans="1:18" ht="36" customHeight="1" x14ac:dyDescent="0.2">
      <c r="A158" s="14" t="s">
        <v>446</v>
      </c>
      <c r="B158" s="15" t="s">
        <v>447</v>
      </c>
      <c r="C158" s="14" t="s">
        <v>55</v>
      </c>
      <c r="D158" s="14" t="s">
        <v>448</v>
      </c>
      <c r="E158" s="15" t="s">
        <v>182</v>
      </c>
      <c r="F158" s="16">
        <v>1</v>
      </c>
      <c r="G158" s="17">
        <f t="shared" si="34"/>
        <v>1</v>
      </c>
      <c r="H158" s="17">
        <v>936.67</v>
      </c>
      <c r="I158" s="17">
        <v>936.67</v>
      </c>
      <c r="J158" s="17">
        <f t="shared" si="37"/>
        <v>936.67</v>
      </c>
      <c r="K158" s="17">
        <f>'[1]BM 04'!M158</f>
        <v>0</v>
      </c>
      <c r="L158" s="17">
        <f>'[1]Memória 05'!E145</f>
        <v>0</v>
      </c>
      <c r="M158" s="17">
        <f t="shared" si="38"/>
        <v>0</v>
      </c>
      <c r="N158" s="17">
        <f t="shared" si="39"/>
        <v>0</v>
      </c>
      <c r="O158" s="17">
        <f t="shared" si="40"/>
        <v>0</v>
      </c>
      <c r="P158" s="17">
        <f t="shared" si="41"/>
        <v>0</v>
      </c>
      <c r="Q158" s="18">
        <v>1.1078924125485377E-3</v>
      </c>
      <c r="R158" s="32">
        <f t="shared" si="36"/>
        <v>1</v>
      </c>
    </row>
    <row r="159" spans="1:18" ht="36" customHeight="1" x14ac:dyDescent="0.2">
      <c r="A159" s="14" t="s">
        <v>449</v>
      </c>
      <c r="B159" s="15" t="s">
        <v>450</v>
      </c>
      <c r="C159" s="14" t="s">
        <v>55</v>
      </c>
      <c r="D159" s="14" t="s">
        <v>451</v>
      </c>
      <c r="E159" s="15" t="s">
        <v>182</v>
      </c>
      <c r="F159" s="16">
        <v>1</v>
      </c>
      <c r="G159" s="17">
        <f t="shared" si="34"/>
        <v>1</v>
      </c>
      <c r="H159" s="17">
        <v>6307.97</v>
      </c>
      <c r="I159" s="17">
        <v>6307.97</v>
      </c>
      <c r="J159" s="17">
        <f t="shared" si="37"/>
        <v>6307.97</v>
      </c>
      <c r="K159" s="17">
        <f>'[1]BM 04'!M159</f>
        <v>0</v>
      </c>
      <c r="L159" s="17">
        <f>'[1]Memória 05'!E146</f>
        <v>0</v>
      </c>
      <c r="M159" s="17">
        <f t="shared" si="38"/>
        <v>0</v>
      </c>
      <c r="N159" s="17">
        <f t="shared" si="39"/>
        <v>0</v>
      </c>
      <c r="O159" s="17">
        <f t="shared" si="40"/>
        <v>0</v>
      </c>
      <c r="P159" s="17">
        <f t="shared" si="41"/>
        <v>0</v>
      </c>
      <c r="Q159" s="18">
        <v>7.4610611011175759E-3</v>
      </c>
      <c r="R159" s="32">
        <f t="shared" si="36"/>
        <v>1</v>
      </c>
    </row>
    <row r="160" spans="1:18" ht="24" customHeight="1" x14ac:dyDescent="0.2">
      <c r="A160" s="9" t="s">
        <v>452</v>
      </c>
      <c r="B160" s="10"/>
      <c r="C160" s="9"/>
      <c r="D160" s="9" t="s">
        <v>453</v>
      </c>
      <c r="E160" s="9"/>
      <c r="F160" s="11"/>
      <c r="G160" s="17">
        <f t="shared" si="34"/>
        <v>0</v>
      </c>
      <c r="H160" s="9"/>
      <c r="I160" s="12">
        <v>14666.38</v>
      </c>
      <c r="J160" s="20">
        <f>SUM(J161:J167)</f>
        <v>18301.13</v>
      </c>
      <c r="K160" s="17">
        <f>'[1]BM 04'!M160</f>
        <v>0</v>
      </c>
      <c r="L160" s="17">
        <f>'[1]Memória 05'!E147</f>
        <v>0</v>
      </c>
      <c r="M160" s="17"/>
      <c r="N160" s="20">
        <f>SUM(N161:N167)</f>
        <v>7403.41</v>
      </c>
      <c r="O160" s="20">
        <f t="shared" ref="O160:P160" si="42">SUM(O161:O167)</f>
        <v>10575.250000000002</v>
      </c>
      <c r="P160" s="20">
        <f t="shared" si="42"/>
        <v>17978.66</v>
      </c>
      <c r="Q160" s="13">
        <v>1.7347380744075953E-2</v>
      </c>
      <c r="R160" s="32">
        <f t="shared" si="36"/>
        <v>0</v>
      </c>
    </row>
    <row r="161" spans="1:19" ht="60" customHeight="1" x14ac:dyDescent="0.2">
      <c r="A161" s="14" t="s">
        <v>454</v>
      </c>
      <c r="B161" s="15" t="s">
        <v>426</v>
      </c>
      <c r="C161" s="14" t="s">
        <v>55</v>
      </c>
      <c r="D161" s="14" t="s">
        <v>427</v>
      </c>
      <c r="E161" s="15" t="s">
        <v>60</v>
      </c>
      <c r="F161" s="16">
        <v>29.14</v>
      </c>
      <c r="G161" s="17">
        <f>F161+[1]Replanihamento!F25</f>
        <v>65.14</v>
      </c>
      <c r="H161" s="17">
        <v>53.5</v>
      </c>
      <c r="I161" s="17">
        <v>1558.99</v>
      </c>
      <c r="J161" s="17">
        <f t="shared" si="37"/>
        <v>3484.99</v>
      </c>
      <c r="K161" s="17">
        <f>'[1]BM 04'!M161</f>
        <v>65.14</v>
      </c>
      <c r="L161" s="17">
        <f>'[1]Memória 05'!E148</f>
        <v>0</v>
      </c>
      <c r="M161" s="17">
        <f t="shared" si="38"/>
        <v>65.14</v>
      </c>
      <c r="N161" s="17">
        <f t="shared" si="39"/>
        <v>3484.99</v>
      </c>
      <c r="O161" s="17">
        <f t="shared" si="40"/>
        <v>0</v>
      </c>
      <c r="P161" s="17">
        <f t="shared" si="41"/>
        <v>3484.99</v>
      </c>
      <c r="Q161" s="18">
        <v>1.8439719348746569E-3</v>
      </c>
      <c r="R161" s="32">
        <f t="shared" si="36"/>
        <v>0</v>
      </c>
    </row>
    <row r="162" spans="1:19" ht="60" customHeight="1" x14ac:dyDescent="0.2">
      <c r="A162" s="14" t="s">
        <v>455</v>
      </c>
      <c r="B162" s="15" t="s">
        <v>456</v>
      </c>
      <c r="C162" s="14" t="s">
        <v>55</v>
      </c>
      <c r="D162" s="14" t="s">
        <v>457</v>
      </c>
      <c r="E162" s="15" t="s">
        <v>60</v>
      </c>
      <c r="F162" s="16">
        <v>37.74</v>
      </c>
      <c r="G162" s="17">
        <f t="shared" si="34"/>
        <v>37.74</v>
      </c>
      <c r="H162" s="17">
        <v>83.79</v>
      </c>
      <c r="I162" s="17">
        <v>3162.23</v>
      </c>
      <c r="J162" s="17">
        <f t="shared" si="37"/>
        <v>3162.23</v>
      </c>
      <c r="K162" s="17">
        <f>'[1]BM 04'!M162</f>
        <v>37.74</v>
      </c>
      <c r="L162" s="17">
        <f>'[1]Memória 05'!E149</f>
        <v>0</v>
      </c>
      <c r="M162" s="17">
        <f t="shared" si="38"/>
        <v>37.74</v>
      </c>
      <c r="N162" s="17">
        <f t="shared" si="39"/>
        <v>3162.23</v>
      </c>
      <c r="O162" s="17">
        <f t="shared" si="40"/>
        <v>0</v>
      </c>
      <c r="P162" s="17">
        <f t="shared" si="41"/>
        <v>3162.23</v>
      </c>
      <c r="Q162" s="18">
        <v>3.740282728958291E-3</v>
      </c>
      <c r="R162" s="32">
        <f t="shared" si="36"/>
        <v>0</v>
      </c>
    </row>
    <row r="163" spans="1:19" ht="60" customHeight="1" x14ac:dyDescent="0.2">
      <c r="A163" s="14" t="s">
        <v>458</v>
      </c>
      <c r="B163" s="15" t="s">
        <v>459</v>
      </c>
      <c r="C163" s="14" t="s">
        <v>55</v>
      </c>
      <c r="D163" s="14" t="s">
        <v>460</v>
      </c>
      <c r="E163" s="15" t="s">
        <v>60</v>
      </c>
      <c r="F163" s="16">
        <v>11.32</v>
      </c>
      <c r="G163" s="17">
        <f>F163+[1]Replanihamento!F26</f>
        <v>17.32</v>
      </c>
      <c r="H163" s="17">
        <v>43.66</v>
      </c>
      <c r="I163" s="17">
        <v>494.23</v>
      </c>
      <c r="J163" s="17">
        <f t="shared" si="37"/>
        <v>756.19</v>
      </c>
      <c r="K163" s="17">
        <f>'[1]BM 04'!M163</f>
        <v>17.32</v>
      </c>
      <c r="L163" s="17">
        <f>'[1]Memória 05'!E150</f>
        <v>0</v>
      </c>
      <c r="M163" s="17">
        <f t="shared" si="38"/>
        <v>17.32</v>
      </c>
      <c r="N163" s="17">
        <f t="shared" si="39"/>
        <v>756.19</v>
      </c>
      <c r="O163" s="17">
        <f t="shared" si="40"/>
        <v>0</v>
      </c>
      <c r="P163" s="17">
        <f t="shared" si="41"/>
        <v>756.19</v>
      </c>
      <c r="Q163" s="18">
        <v>5.8457478840345464E-4</v>
      </c>
      <c r="R163" s="32">
        <f t="shared" si="36"/>
        <v>0</v>
      </c>
    </row>
    <row r="164" spans="1:19" ht="60" customHeight="1" x14ac:dyDescent="0.2">
      <c r="A164" s="14" t="s">
        <v>461</v>
      </c>
      <c r="B164" s="15" t="s">
        <v>462</v>
      </c>
      <c r="C164" s="14" t="s">
        <v>55</v>
      </c>
      <c r="D164" s="14" t="s">
        <v>463</v>
      </c>
      <c r="E164" s="15" t="s">
        <v>60</v>
      </c>
      <c r="F164" s="16">
        <v>88.09</v>
      </c>
      <c r="G164" s="17">
        <f t="shared" si="34"/>
        <v>88.09</v>
      </c>
      <c r="H164" s="17">
        <v>71.06</v>
      </c>
      <c r="I164" s="17">
        <v>6259.67</v>
      </c>
      <c r="J164" s="17">
        <f t="shared" si="37"/>
        <v>6259.68</v>
      </c>
      <c r="K164" s="17">
        <f>'[1]BM 04'!M164</f>
        <v>0</v>
      </c>
      <c r="L164" s="17">
        <f>'[1]Memória 05'!E151</f>
        <v>88.09</v>
      </c>
      <c r="M164" s="17">
        <f t="shared" si="38"/>
        <v>88.09</v>
      </c>
      <c r="N164" s="17">
        <f t="shared" si="39"/>
        <v>0</v>
      </c>
      <c r="O164" s="17">
        <f t="shared" si="40"/>
        <v>6259.68</v>
      </c>
      <c r="P164" s="17">
        <f t="shared" si="41"/>
        <v>6259.68</v>
      </c>
      <c r="Q164" s="18">
        <v>7.4039319056420144E-3</v>
      </c>
      <c r="R164" s="32">
        <f t="shared" si="36"/>
        <v>0</v>
      </c>
    </row>
    <row r="165" spans="1:19" ht="36" customHeight="1" x14ac:dyDescent="0.2">
      <c r="A165" s="14" t="s">
        <v>464</v>
      </c>
      <c r="B165" s="15" t="s">
        <v>465</v>
      </c>
      <c r="C165" s="14" t="s">
        <v>55</v>
      </c>
      <c r="D165" s="14" t="s">
        <v>466</v>
      </c>
      <c r="E165" s="15" t="s">
        <v>182</v>
      </c>
      <c r="F165" s="16">
        <v>1</v>
      </c>
      <c r="G165" s="17">
        <v>7</v>
      </c>
      <c r="H165" s="17">
        <v>563.6</v>
      </c>
      <c r="I165" s="17">
        <v>563.6</v>
      </c>
      <c r="J165" s="17">
        <f t="shared" si="37"/>
        <v>3945.2</v>
      </c>
      <c r="K165" s="17">
        <f>'[1]BM 04'!M165</f>
        <v>0</v>
      </c>
      <c r="L165" s="17">
        <f>'[1]Memória 05'!E152</f>
        <v>7</v>
      </c>
      <c r="M165" s="17">
        <f t="shared" si="38"/>
        <v>7</v>
      </c>
      <c r="N165" s="17">
        <f t="shared" si="39"/>
        <v>0</v>
      </c>
      <c r="O165" s="17">
        <f t="shared" si="40"/>
        <v>3945.2</v>
      </c>
      <c r="P165" s="17">
        <f t="shared" si="41"/>
        <v>3945.2</v>
      </c>
      <c r="Q165" s="18">
        <v>6.6662556045603673E-4</v>
      </c>
      <c r="R165" s="32">
        <f t="shared" si="36"/>
        <v>0</v>
      </c>
    </row>
    <row r="166" spans="1:19" ht="36" customHeight="1" x14ac:dyDescent="0.2">
      <c r="A166" s="14" t="s">
        <v>467</v>
      </c>
      <c r="B166" s="15" t="s">
        <v>468</v>
      </c>
      <c r="C166" s="14" t="s">
        <v>55</v>
      </c>
      <c r="D166" s="14" t="s">
        <v>469</v>
      </c>
      <c r="E166" s="15" t="s">
        <v>182</v>
      </c>
      <c r="F166" s="16">
        <v>11</v>
      </c>
      <c r="G166" s="17">
        <f t="shared" si="34"/>
        <v>11</v>
      </c>
      <c r="H166" s="17">
        <v>33.67</v>
      </c>
      <c r="I166" s="17">
        <v>370.37</v>
      </c>
      <c r="J166" s="17">
        <f t="shared" si="37"/>
        <v>370.37</v>
      </c>
      <c r="K166" s="17">
        <f>'[1]BM 04'!M166</f>
        <v>0</v>
      </c>
      <c r="L166" s="17">
        <f>'[1]Memória 05'!E153</f>
        <v>11</v>
      </c>
      <c r="M166" s="17">
        <f t="shared" si="38"/>
        <v>11</v>
      </c>
      <c r="N166" s="17">
        <f t="shared" si="39"/>
        <v>0</v>
      </c>
      <c r="O166" s="17">
        <f t="shared" si="40"/>
        <v>370.37</v>
      </c>
      <c r="P166" s="17">
        <f t="shared" si="41"/>
        <v>370.37</v>
      </c>
      <c r="Q166" s="18">
        <v>4.3807329458144483E-4</v>
      </c>
      <c r="R166" s="32">
        <f t="shared" si="36"/>
        <v>0</v>
      </c>
    </row>
    <row r="167" spans="1:19" ht="24" customHeight="1" x14ac:dyDescent="0.2">
      <c r="A167" s="14" t="s">
        <v>470</v>
      </c>
      <c r="B167" s="15" t="s">
        <v>471</v>
      </c>
      <c r="C167" s="14" t="s">
        <v>55</v>
      </c>
      <c r="D167" s="14" t="s">
        <v>472</v>
      </c>
      <c r="E167" s="15" t="s">
        <v>182</v>
      </c>
      <c r="F167" s="16">
        <v>7</v>
      </c>
      <c r="G167" s="17">
        <v>1</v>
      </c>
      <c r="H167" s="17">
        <v>322.47000000000003</v>
      </c>
      <c r="I167" s="17">
        <v>2257.29</v>
      </c>
      <c r="J167" s="17">
        <f t="shared" si="37"/>
        <v>322.47000000000003</v>
      </c>
      <c r="K167" s="17">
        <f>'[1]BM 04'!M167</f>
        <v>0</v>
      </c>
      <c r="L167" s="17">
        <f>'[1]Memória 05'!E154</f>
        <v>0</v>
      </c>
      <c r="M167" s="17">
        <f t="shared" si="38"/>
        <v>0</v>
      </c>
      <c r="N167" s="17">
        <f t="shared" si="39"/>
        <v>0</v>
      </c>
      <c r="O167" s="17">
        <f t="shared" si="40"/>
        <v>0</v>
      </c>
      <c r="P167" s="17">
        <f t="shared" si="41"/>
        <v>0</v>
      </c>
      <c r="Q167" s="18">
        <v>2.6699205311600553E-3</v>
      </c>
      <c r="R167" s="32">
        <f t="shared" si="36"/>
        <v>1</v>
      </c>
    </row>
    <row r="168" spans="1:19" ht="24" customHeight="1" x14ac:dyDescent="0.2">
      <c r="A168" s="9" t="s">
        <v>473</v>
      </c>
      <c r="B168" s="10"/>
      <c r="C168" s="9"/>
      <c r="D168" s="9" t="s">
        <v>474</v>
      </c>
      <c r="E168" s="9"/>
      <c r="F168" s="11"/>
      <c r="G168" s="17">
        <f t="shared" si="34"/>
        <v>0</v>
      </c>
      <c r="H168" s="9"/>
      <c r="I168" s="12">
        <v>16742.060000000001</v>
      </c>
      <c r="J168" s="20">
        <f>J169+J176+J183</f>
        <v>16742.060000000001</v>
      </c>
      <c r="K168" s="17">
        <f>'[1]BM 04'!M168</f>
        <v>0</v>
      </c>
      <c r="L168" s="17">
        <f>'[1]Memória 05'!E155</f>
        <v>0</v>
      </c>
      <c r="M168" s="17"/>
      <c r="N168" s="20">
        <f>N169+N176+N183</f>
        <v>0</v>
      </c>
      <c r="O168" s="20">
        <f t="shared" ref="O168:P168" si="43">O169+O176+O183</f>
        <v>10474.490000000002</v>
      </c>
      <c r="P168" s="20">
        <f t="shared" si="43"/>
        <v>10474.490000000002</v>
      </c>
      <c r="Q168" s="13">
        <v>1.980249313464974E-2</v>
      </c>
      <c r="R168" s="32">
        <f t="shared" si="36"/>
        <v>0</v>
      </c>
    </row>
    <row r="169" spans="1:19" ht="24" customHeight="1" x14ac:dyDescent="0.2">
      <c r="A169" s="9" t="s">
        <v>475</v>
      </c>
      <c r="B169" s="10"/>
      <c r="C169" s="9"/>
      <c r="D169" s="9" t="s">
        <v>476</v>
      </c>
      <c r="E169" s="9"/>
      <c r="F169" s="11"/>
      <c r="G169" s="17">
        <f t="shared" si="34"/>
        <v>0</v>
      </c>
      <c r="H169" s="9"/>
      <c r="I169" s="12">
        <v>5831.12</v>
      </c>
      <c r="J169" s="20">
        <f>SUM(J170:J175)</f>
        <v>5831.1200000000008</v>
      </c>
      <c r="K169" s="17">
        <f>'[1]BM 04'!M169</f>
        <v>0</v>
      </c>
      <c r="L169" s="17">
        <f>'[1]Memória 05'!E156</f>
        <v>0</v>
      </c>
      <c r="M169" s="17"/>
      <c r="N169" s="20">
        <f>SUM(N170:N175)</f>
        <v>0</v>
      </c>
      <c r="O169" s="20">
        <f t="shared" ref="O169:P169" si="44">SUM(O170:O175)</f>
        <v>3283.28</v>
      </c>
      <c r="P169" s="20">
        <f t="shared" si="44"/>
        <v>3283.28</v>
      </c>
      <c r="Q169" s="13">
        <v>6.8970433606926982E-3</v>
      </c>
      <c r="R169" s="32">
        <f t="shared" si="36"/>
        <v>0</v>
      </c>
    </row>
    <row r="170" spans="1:19" ht="36" customHeight="1" x14ac:dyDescent="0.2">
      <c r="A170" s="14" t="s">
        <v>477</v>
      </c>
      <c r="B170" s="15" t="s">
        <v>478</v>
      </c>
      <c r="C170" s="14" t="s">
        <v>55</v>
      </c>
      <c r="D170" s="14" t="s">
        <v>479</v>
      </c>
      <c r="E170" s="15" t="s">
        <v>182</v>
      </c>
      <c r="F170" s="16">
        <v>2</v>
      </c>
      <c r="G170" s="17">
        <f t="shared" si="34"/>
        <v>2</v>
      </c>
      <c r="H170" s="17">
        <v>750.89</v>
      </c>
      <c r="I170" s="17">
        <v>1501.78</v>
      </c>
      <c r="J170" s="17">
        <f t="shared" si="37"/>
        <v>1501.78</v>
      </c>
      <c r="K170" s="17">
        <f>'[1]BM 04'!M170</f>
        <v>0</v>
      </c>
      <c r="L170" s="17">
        <f>'[1]Memória 05'!E157</f>
        <v>2</v>
      </c>
      <c r="M170" s="17">
        <f t="shared" si="38"/>
        <v>2</v>
      </c>
      <c r="N170" s="17">
        <f t="shared" si="39"/>
        <v>0</v>
      </c>
      <c r="O170" s="17">
        <f t="shared" si="40"/>
        <v>1501.78</v>
      </c>
      <c r="P170" s="17">
        <f t="shared" si="41"/>
        <v>1501.78</v>
      </c>
      <c r="Q170" s="18">
        <v>1.7763039996126096E-3</v>
      </c>
      <c r="R170" s="32">
        <f t="shared" si="36"/>
        <v>0</v>
      </c>
    </row>
    <row r="171" spans="1:19" ht="36" customHeight="1" x14ac:dyDescent="0.2">
      <c r="A171" s="14" t="s">
        <v>480</v>
      </c>
      <c r="B171" s="15" t="s">
        <v>481</v>
      </c>
      <c r="C171" s="14" t="s">
        <v>55</v>
      </c>
      <c r="D171" s="14" t="s">
        <v>482</v>
      </c>
      <c r="E171" s="15" t="s">
        <v>182</v>
      </c>
      <c r="F171" s="16">
        <v>2</v>
      </c>
      <c r="G171" s="17">
        <f t="shared" si="34"/>
        <v>2</v>
      </c>
      <c r="H171" s="17">
        <v>234.27</v>
      </c>
      <c r="I171" s="17">
        <v>468.54</v>
      </c>
      <c r="J171" s="17">
        <f t="shared" si="37"/>
        <v>468.54</v>
      </c>
      <c r="K171" s="17">
        <f>'[1]BM 04'!M171</f>
        <v>0</v>
      </c>
      <c r="L171" s="17">
        <f>'[1]Memória 05'!E158</f>
        <v>0</v>
      </c>
      <c r="M171" s="17">
        <f t="shared" si="38"/>
        <v>0</v>
      </c>
      <c r="N171" s="17">
        <f t="shared" si="39"/>
        <v>0</v>
      </c>
      <c r="O171" s="17">
        <f t="shared" si="40"/>
        <v>0</v>
      </c>
      <c r="P171" s="17">
        <f t="shared" si="41"/>
        <v>0</v>
      </c>
      <c r="Q171" s="18">
        <v>5.5418868008529358E-4</v>
      </c>
      <c r="R171" s="32">
        <f t="shared" si="36"/>
        <v>2</v>
      </c>
      <c r="S171" s="1">
        <f>SUMIF(D:D,D182,G:G)</f>
        <v>6</v>
      </c>
    </row>
    <row r="172" spans="1:19" ht="60" customHeight="1" x14ac:dyDescent="0.2">
      <c r="A172" s="14" t="s">
        <v>483</v>
      </c>
      <c r="B172" s="15" t="s">
        <v>484</v>
      </c>
      <c r="C172" s="14" t="s">
        <v>55</v>
      </c>
      <c r="D172" s="14" t="s">
        <v>485</v>
      </c>
      <c r="E172" s="15" t="s">
        <v>182</v>
      </c>
      <c r="F172" s="16">
        <v>2</v>
      </c>
      <c r="G172" s="17">
        <f t="shared" si="34"/>
        <v>2</v>
      </c>
      <c r="H172" s="17">
        <v>786.39</v>
      </c>
      <c r="I172" s="17">
        <v>1572.78</v>
      </c>
      <c r="J172" s="17">
        <f t="shared" si="37"/>
        <v>1572.78</v>
      </c>
      <c r="K172" s="17">
        <f>'[1]BM 04'!M172</f>
        <v>0</v>
      </c>
      <c r="L172" s="17">
        <f>'[1]Memória 05'!E159</f>
        <v>2</v>
      </c>
      <c r="M172" s="17">
        <f t="shared" si="38"/>
        <v>2</v>
      </c>
      <c r="N172" s="17">
        <f t="shared" si="39"/>
        <v>0</v>
      </c>
      <c r="O172" s="17">
        <f t="shared" si="40"/>
        <v>1572.78</v>
      </c>
      <c r="P172" s="17">
        <f t="shared" si="41"/>
        <v>1572.78</v>
      </c>
      <c r="Q172" s="18">
        <v>1.8602827341626072E-3</v>
      </c>
      <c r="R172" s="32">
        <f t="shared" si="36"/>
        <v>0</v>
      </c>
    </row>
    <row r="173" spans="1:19" ht="36" customHeight="1" x14ac:dyDescent="0.2">
      <c r="A173" s="14" t="s">
        <v>486</v>
      </c>
      <c r="B173" s="15" t="s">
        <v>487</v>
      </c>
      <c r="C173" s="14" t="s">
        <v>55</v>
      </c>
      <c r="D173" s="14" t="s">
        <v>488</v>
      </c>
      <c r="E173" s="15" t="s">
        <v>182</v>
      </c>
      <c r="F173" s="16">
        <v>2</v>
      </c>
      <c r="G173" s="17">
        <f t="shared" si="34"/>
        <v>2</v>
      </c>
      <c r="H173" s="17">
        <v>74.459999999999994</v>
      </c>
      <c r="I173" s="17">
        <v>148.91999999999999</v>
      </c>
      <c r="J173" s="17">
        <f t="shared" si="37"/>
        <v>148.91999999999999</v>
      </c>
      <c r="K173" s="17">
        <f>'[1]BM 04'!M173</f>
        <v>0</v>
      </c>
      <c r="L173" s="17">
        <f>'[1]Memória 05'!E160</f>
        <v>2</v>
      </c>
      <c r="M173" s="17">
        <f t="shared" si="38"/>
        <v>2</v>
      </c>
      <c r="N173" s="17">
        <f t="shared" si="39"/>
        <v>0</v>
      </c>
      <c r="O173" s="17">
        <f t="shared" si="40"/>
        <v>148.91999999999999</v>
      </c>
      <c r="P173" s="17">
        <f t="shared" si="41"/>
        <v>148.91999999999999</v>
      </c>
      <c r="Q173" s="18">
        <v>1.761424387209244E-4</v>
      </c>
      <c r="R173" s="32">
        <f t="shared" si="36"/>
        <v>0</v>
      </c>
    </row>
    <row r="174" spans="1:19" ht="24" customHeight="1" x14ac:dyDescent="0.2">
      <c r="A174" s="14" t="s">
        <v>489</v>
      </c>
      <c r="B174" s="15" t="s">
        <v>490</v>
      </c>
      <c r="C174" s="14" t="s">
        <v>55</v>
      </c>
      <c r="D174" s="14" t="s">
        <v>491</v>
      </c>
      <c r="E174" s="15" t="s">
        <v>182</v>
      </c>
      <c r="F174" s="16">
        <v>2</v>
      </c>
      <c r="G174" s="17">
        <f t="shared" si="34"/>
        <v>2</v>
      </c>
      <c r="H174" s="17">
        <v>29.9</v>
      </c>
      <c r="I174" s="17">
        <v>59.8</v>
      </c>
      <c r="J174" s="17">
        <f t="shared" si="37"/>
        <v>59.8</v>
      </c>
      <c r="K174" s="17">
        <f>'[1]BM 04'!M174</f>
        <v>0</v>
      </c>
      <c r="L174" s="17">
        <f>'[1]Memória 05'!E161</f>
        <v>2</v>
      </c>
      <c r="M174" s="17">
        <f t="shared" si="38"/>
        <v>2</v>
      </c>
      <c r="N174" s="17">
        <f t="shared" si="39"/>
        <v>0</v>
      </c>
      <c r="O174" s="17">
        <f t="shared" si="40"/>
        <v>59.8</v>
      </c>
      <c r="P174" s="17">
        <f t="shared" si="41"/>
        <v>59.8</v>
      </c>
      <c r="Q174" s="18">
        <v>7.0731384874504958E-5</v>
      </c>
      <c r="R174" s="32">
        <f t="shared" si="36"/>
        <v>0</v>
      </c>
    </row>
    <row r="175" spans="1:19" ht="36" customHeight="1" x14ac:dyDescent="0.2">
      <c r="A175" s="14" t="s">
        <v>492</v>
      </c>
      <c r="B175" s="15" t="s">
        <v>493</v>
      </c>
      <c r="C175" s="14" t="s">
        <v>55</v>
      </c>
      <c r="D175" s="14" t="s">
        <v>494</v>
      </c>
      <c r="E175" s="15" t="s">
        <v>182</v>
      </c>
      <c r="F175" s="16">
        <v>6</v>
      </c>
      <c r="G175" s="17">
        <f t="shared" si="34"/>
        <v>6</v>
      </c>
      <c r="H175" s="17">
        <v>346.55</v>
      </c>
      <c r="I175" s="17">
        <v>2079.3000000000002</v>
      </c>
      <c r="J175" s="17">
        <f t="shared" si="37"/>
        <v>2079.3000000000002</v>
      </c>
      <c r="K175" s="17">
        <f>'[1]BM 04'!M175</f>
        <v>0</v>
      </c>
      <c r="L175" s="17">
        <f>'[1]Memória 05'!E162</f>
        <v>0</v>
      </c>
      <c r="M175" s="17">
        <f t="shared" si="38"/>
        <v>0</v>
      </c>
      <c r="N175" s="17">
        <f t="shared" si="39"/>
        <v>0</v>
      </c>
      <c r="O175" s="17">
        <f t="shared" si="40"/>
        <v>0</v>
      </c>
      <c r="P175" s="17">
        <f t="shared" si="41"/>
        <v>0</v>
      </c>
      <c r="Q175" s="18">
        <v>2.4593941232367586E-3</v>
      </c>
      <c r="R175" s="32">
        <f t="shared" si="36"/>
        <v>6</v>
      </c>
    </row>
    <row r="176" spans="1:19" ht="24" customHeight="1" x14ac:dyDescent="0.2">
      <c r="A176" s="9" t="s">
        <v>495</v>
      </c>
      <c r="B176" s="10"/>
      <c r="C176" s="9"/>
      <c r="D176" s="9" t="s">
        <v>496</v>
      </c>
      <c r="E176" s="9"/>
      <c r="F176" s="11"/>
      <c r="G176" s="17">
        <f t="shared" si="34"/>
        <v>0</v>
      </c>
      <c r="H176" s="9"/>
      <c r="I176" s="12">
        <v>2445.0300000000002</v>
      </c>
      <c r="J176" s="20">
        <f>SUM(J177:J182)</f>
        <v>2445.0300000000002</v>
      </c>
      <c r="K176" s="17">
        <f>'[1]BM 04'!M176</f>
        <v>0</v>
      </c>
      <c r="L176" s="17">
        <f>'[1]Memória 05'!E163</f>
        <v>0</v>
      </c>
      <c r="M176" s="17"/>
      <c r="N176" s="20">
        <f>SUM(N177:N182)</f>
        <v>0</v>
      </c>
      <c r="O176" s="20">
        <f t="shared" ref="O176:P176" si="45">SUM(O177:O182)</f>
        <v>1976.4900000000002</v>
      </c>
      <c r="P176" s="20">
        <f t="shared" si="45"/>
        <v>1976.4900000000002</v>
      </c>
      <c r="Q176" s="13">
        <v>2.8919792300954993E-3</v>
      </c>
      <c r="R176" s="32">
        <f t="shared" si="36"/>
        <v>0</v>
      </c>
    </row>
    <row r="177" spans="1:18" ht="24" customHeight="1" x14ac:dyDescent="0.2">
      <c r="A177" s="14" t="s">
        <v>497</v>
      </c>
      <c r="B177" s="15" t="s">
        <v>498</v>
      </c>
      <c r="C177" s="14" t="s">
        <v>55</v>
      </c>
      <c r="D177" s="14" t="s">
        <v>499</v>
      </c>
      <c r="E177" s="15" t="s">
        <v>182</v>
      </c>
      <c r="F177" s="16">
        <v>2</v>
      </c>
      <c r="G177" s="17">
        <f t="shared" si="34"/>
        <v>2</v>
      </c>
      <c r="H177" s="17">
        <v>542.37</v>
      </c>
      <c r="I177" s="17">
        <v>1084.74</v>
      </c>
      <c r="J177" s="17">
        <f t="shared" si="37"/>
        <v>1084.74</v>
      </c>
      <c r="K177" s="17">
        <f>'[1]BM 04'!M177</f>
        <v>0</v>
      </c>
      <c r="L177" s="17">
        <f>'[1]Memória 05'!E164</f>
        <v>2</v>
      </c>
      <c r="M177" s="17">
        <f t="shared" si="38"/>
        <v>2</v>
      </c>
      <c r="N177" s="17">
        <f t="shared" si="39"/>
        <v>0</v>
      </c>
      <c r="O177" s="17">
        <f t="shared" si="40"/>
        <v>1084.74</v>
      </c>
      <c r="P177" s="17">
        <f t="shared" si="41"/>
        <v>1084.74</v>
      </c>
      <c r="Q177" s="18">
        <v>1.2830294720530186E-3</v>
      </c>
      <c r="R177" s="32">
        <f t="shared" si="36"/>
        <v>0</v>
      </c>
    </row>
    <row r="178" spans="1:18" ht="36" customHeight="1" x14ac:dyDescent="0.2">
      <c r="A178" s="14" t="s">
        <v>500</v>
      </c>
      <c r="B178" s="15" t="s">
        <v>481</v>
      </c>
      <c r="C178" s="14" t="s">
        <v>55</v>
      </c>
      <c r="D178" s="14" t="s">
        <v>482</v>
      </c>
      <c r="E178" s="15" t="s">
        <v>182</v>
      </c>
      <c r="F178" s="16">
        <v>2</v>
      </c>
      <c r="G178" s="17">
        <f t="shared" si="34"/>
        <v>2</v>
      </c>
      <c r="H178" s="17">
        <v>234.27</v>
      </c>
      <c r="I178" s="17">
        <v>468.54</v>
      </c>
      <c r="J178" s="17">
        <f t="shared" si="37"/>
        <v>468.54</v>
      </c>
      <c r="K178" s="17">
        <f>'[1]BM 04'!M178</f>
        <v>0</v>
      </c>
      <c r="L178" s="17">
        <f>'[1]Memória 05'!E165</f>
        <v>0</v>
      </c>
      <c r="M178" s="17">
        <f t="shared" si="38"/>
        <v>0</v>
      </c>
      <c r="N178" s="17">
        <f t="shared" si="39"/>
        <v>0</v>
      </c>
      <c r="O178" s="17">
        <f t="shared" si="40"/>
        <v>0</v>
      </c>
      <c r="P178" s="17">
        <f t="shared" si="41"/>
        <v>0</v>
      </c>
      <c r="Q178" s="18">
        <v>5.5418868008529358E-4</v>
      </c>
      <c r="R178" s="32">
        <f t="shared" si="36"/>
        <v>2</v>
      </c>
    </row>
    <row r="179" spans="1:18" ht="36" customHeight="1" x14ac:dyDescent="0.2">
      <c r="A179" s="14" t="s">
        <v>501</v>
      </c>
      <c r="B179" s="15" t="s">
        <v>502</v>
      </c>
      <c r="C179" s="14" t="s">
        <v>55</v>
      </c>
      <c r="D179" s="14" t="s">
        <v>503</v>
      </c>
      <c r="E179" s="15" t="s">
        <v>182</v>
      </c>
      <c r="F179" s="16">
        <v>3</v>
      </c>
      <c r="G179" s="17">
        <f t="shared" si="34"/>
        <v>3</v>
      </c>
      <c r="H179" s="17">
        <v>141.51</v>
      </c>
      <c r="I179" s="17">
        <v>424.53</v>
      </c>
      <c r="J179" s="17">
        <f t="shared" si="37"/>
        <v>424.53</v>
      </c>
      <c r="K179" s="17">
        <f>'[1]BM 04'!M179</f>
        <v>0</v>
      </c>
      <c r="L179" s="17">
        <f>'[1]Memória 05'!E166</f>
        <v>3</v>
      </c>
      <c r="M179" s="17">
        <f t="shared" si="38"/>
        <v>3</v>
      </c>
      <c r="N179" s="17">
        <f t="shared" si="39"/>
        <v>0</v>
      </c>
      <c r="O179" s="17">
        <f t="shared" si="40"/>
        <v>424.53</v>
      </c>
      <c r="P179" s="17">
        <f t="shared" si="41"/>
        <v>424.53</v>
      </c>
      <c r="Q179" s="18">
        <v>5.0213369265507673E-4</v>
      </c>
      <c r="R179" s="32">
        <f t="shared" si="36"/>
        <v>0</v>
      </c>
    </row>
    <row r="180" spans="1:18" ht="36" customHeight="1" x14ac:dyDescent="0.2">
      <c r="A180" s="14" t="s">
        <v>504</v>
      </c>
      <c r="B180" s="15" t="s">
        <v>487</v>
      </c>
      <c r="C180" s="14" t="s">
        <v>55</v>
      </c>
      <c r="D180" s="14" t="s">
        <v>488</v>
      </c>
      <c r="E180" s="15" t="s">
        <v>182</v>
      </c>
      <c r="F180" s="16">
        <v>3</v>
      </c>
      <c r="G180" s="17">
        <f t="shared" si="34"/>
        <v>3</v>
      </c>
      <c r="H180" s="17">
        <v>74.459999999999994</v>
      </c>
      <c r="I180" s="17">
        <v>223.38</v>
      </c>
      <c r="J180" s="17">
        <f t="shared" si="37"/>
        <v>223.38</v>
      </c>
      <c r="K180" s="17">
        <f>'[1]BM 04'!M180</f>
        <v>0</v>
      </c>
      <c r="L180" s="17">
        <f>'[1]Memória 05'!E167</f>
        <v>3</v>
      </c>
      <c r="M180" s="17">
        <f t="shared" si="38"/>
        <v>3</v>
      </c>
      <c r="N180" s="17">
        <f t="shared" si="39"/>
        <v>0</v>
      </c>
      <c r="O180" s="17">
        <f t="shared" si="40"/>
        <v>223.38</v>
      </c>
      <c r="P180" s="17">
        <f t="shared" si="41"/>
        <v>223.38</v>
      </c>
      <c r="Q180" s="18">
        <v>2.642136580813866E-4</v>
      </c>
      <c r="R180" s="32">
        <f t="shared" si="36"/>
        <v>0</v>
      </c>
    </row>
    <row r="181" spans="1:18" ht="24" customHeight="1" x14ac:dyDescent="0.2">
      <c r="A181" s="14" t="s">
        <v>505</v>
      </c>
      <c r="B181" s="15" t="s">
        <v>490</v>
      </c>
      <c r="C181" s="14" t="s">
        <v>55</v>
      </c>
      <c r="D181" s="14" t="s">
        <v>491</v>
      </c>
      <c r="E181" s="15" t="s">
        <v>182</v>
      </c>
      <c r="F181" s="16">
        <v>1</v>
      </c>
      <c r="G181" s="17">
        <f t="shared" si="34"/>
        <v>1</v>
      </c>
      <c r="H181" s="17">
        <v>29.9</v>
      </c>
      <c r="I181" s="17">
        <v>29.9</v>
      </c>
      <c r="J181" s="17">
        <f t="shared" si="37"/>
        <v>29.9</v>
      </c>
      <c r="K181" s="17">
        <f>'[1]BM 04'!M181</f>
        <v>0</v>
      </c>
      <c r="L181" s="17">
        <f>'[1]Memória 05'!E168</f>
        <v>1</v>
      </c>
      <c r="M181" s="17">
        <f t="shared" si="38"/>
        <v>1</v>
      </c>
      <c r="N181" s="17">
        <f t="shared" si="39"/>
        <v>0</v>
      </c>
      <c r="O181" s="17">
        <f t="shared" si="40"/>
        <v>29.9</v>
      </c>
      <c r="P181" s="17">
        <f t="shared" si="41"/>
        <v>29.9</v>
      </c>
      <c r="Q181" s="18">
        <v>3.5365692437252479E-5</v>
      </c>
      <c r="R181" s="32">
        <f t="shared" si="36"/>
        <v>0</v>
      </c>
    </row>
    <row r="182" spans="1:18" ht="24" customHeight="1" x14ac:dyDescent="0.2">
      <c r="A182" s="14" t="s">
        <v>506</v>
      </c>
      <c r="B182" s="15" t="s">
        <v>507</v>
      </c>
      <c r="C182" s="14" t="s">
        <v>55</v>
      </c>
      <c r="D182" s="14" t="s">
        <v>508</v>
      </c>
      <c r="E182" s="15" t="s">
        <v>182</v>
      </c>
      <c r="F182" s="16">
        <v>2</v>
      </c>
      <c r="G182" s="17">
        <f t="shared" si="34"/>
        <v>2</v>
      </c>
      <c r="H182" s="17">
        <v>106.97</v>
      </c>
      <c r="I182" s="17">
        <v>213.94</v>
      </c>
      <c r="J182" s="17">
        <f t="shared" si="37"/>
        <v>213.94</v>
      </c>
      <c r="K182" s="17">
        <f>'[1]BM 04'!M182</f>
        <v>0</v>
      </c>
      <c r="L182" s="17">
        <f>'[1]Memória 05'!E169</f>
        <v>2</v>
      </c>
      <c r="M182" s="17">
        <f t="shared" si="38"/>
        <v>2</v>
      </c>
      <c r="N182" s="17">
        <f t="shared" si="39"/>
        <v>0</v>
      </c>
      <c r="O182" s="17">
        <f t="shared" si="40"/>
        <v>213.94</v>
      </c>
      <c r="P182" s="17">
        <f t="shared" si="41"/>
        <v>213.94</v>
      </c>
      <c r="Q182" s="18">
        <v>2.5304803478347143E-4</v>
      </c>
      <c r="R182" s="32">
        <f t="shared" si="36"/>
        <v>0</v>
      </c>
    </row>
    <row r="183" spans="1:18" ht="24" customHeight="1" x14ac:dyDescent="0.2">
      <c r="A183" s="9" t="s">
        <v>509</v>
      </c>
      <c r="B183" s="10"/>
      <c r="C183" s="9"/>
      <c r="D183" s="9" t="s">
        <v>510</v>
      </c>
      <c r="E183" s="9"/>
      <c r="F183" s="11"/>
      <c r="G183" s="17">
        <f t="shared" si="34"/>
        <v>0</v>
      </c>
      <c r="H183" s="9"/>
      <c r="I183" s="12">
        <v>8465.91</v>
      </c>
      <c r="J183" s="20">
        <f>SUM(J184:J193)</f>
        <v>8465.91</v>
      </c>
      <c r="K183" s="17">
        <f>'[1]BM 04'!M183</f>
        <v>0</v>
      </c>
      <c r="L183" s="17">
        <f>'[1]Memória 05'!E170</f>
        <v>0</v>
      </c>
      <c r="M183" s="17"/>
      <c r="N183" s="17">
        <f>SUM(N184:N193)</f>
        <v>0</v>
      </c>
      <c r="O183" s="17">
        <f t="shared" ref="O183:P183" si="46">SUM(O184:O193)</f>
        <v>5214.72</v>
      </c>
      <c r="P183" s="17">
        <f t="shared" si="46"/>
        <v>5214.72</v>
      </c>
      <c r="Q183" s="13">
        <v>1.0013470543861543E-2</v>
      </c>
      <c r="R183" s="32">
        <f t="shared" si="36"/>
        <v>0</v>
      </c>
    </row>
    <row r="184" spans="1:18" ht="48" customHeight="1" x14ac:dyDescent="0.2">
      <c r="A184" s="14" t="s">
        <v>511</v>
      </c>
      <c r="B184" s="15" t="s">
        <v>512</v>
      </c>
      <c r="C184" s="14" t="s">
        <v>55</v>
      </c>
      <c r="D184" s="14" t="s">
        <v>513</v>
      </c>
      <c r="E184" s="15" t="s">
        <v>182</v>
      </c>
      <c r="F184" s="16">
        <v>3</v>
      </c>
      <c r="G184" s="17">
        <f t="shared" si="34"/>
        <v>3</v>
      </c>
      <c r="H184" s="17">
        <v>303.42</v>
      </c>
      <c r="I184" s="17">
        <v>910.26</v>
      </c>
      <c r="J184" s="17">
        <f t="shared" si="37"/>
        <v>910.26</v>
      </c>
      <c r="K184" s="17">
        <f>'[1]BM 04'!M184</f>
        <v>0</v>
      </c>
      <c r="L184" s="17">
        <f>'[1]Memória 05'!E171</f>
        <v>3</v>
      </c>
      <c r="M184" s="17">
        <f t="shared" si="38"/>
        <v>3</v>
      </c>
      <c r="N184" s="17">
        <f t="shared" si="39"/>
        <v>0</v>
      </c>
      <c r="O184" s="17">
        <f t="shared" si="40"/>
        <v>910.26</v>
      </c>
      <c r="P184" s="17">
        <f t="shared" si="41"/>
        <v>910.26</v>
      </c>
      <c r="Q184" s="18">
        <v>1.076654688894095E-3</v>
      </c>
      <c r="R184" s="32">
        <f t="shared" si="36"/>
        <v>0</v>
      </c>
    </row>
    <row r="185" spans="1:18" ht="36" customHeight="1" x14ac:dyDescent="0.2">
      <c r="A185" s="14" t="s">
        <v>514</v>
      </c>
      <c r="B185" s="15" t="s">
        <v>481</v>
      </c>
      <c r="C185" s="14" t="s">
        <v>55</v>
      </c>
      <c r="D185" s="14" t="s">
        <v>482</v>
      </c>
      <c r="E185" s="15" t="s">
        <v>182</v>
      </c>
      <c r="F185" s="16">
        <v>3</v>
      </c>
      <c r="G185" s="17">
        <f t="shared" si="34"/>
        <v>3</v>
      </c>
      <c r="H185" s="17">
        <v>234.27</v>
      </c>
      <c r="I185" s="17">
        <v>702.81</v>
      </c>
      <c r="J185" s="17">
        <f t="shared" si="37"/>
        <v>702.81</v>
      </c>
      <c r="K185" s="17">
        <f>'[1]BM 04'!M185</f>
        <v>0</v>
      </c>
      <c r="L185" s="17">
        <f>'[1]Memória 05'!E172</f>
        <v>0</v>
      </c>
      <c r="M185" s="17">
        <f t="shared" si="38"/>
        <v>0</v>
      </c>
      <c r="N185" s="17">
        <f t="shared" si="39"/>
        <v>0</v>
      </c>
      <c r="O185" s="17">
        <f t="shared" si="40"/>
        <v>0</v>
      </c>
      <c r="P185" s="17">
        <f t="shared" si="41"/>
        <v>0</v>
      </c>
      <c r="Q185" s="18">
        <v>8.3128302012794027E-4</v>
      </c>
      <c r="R185" s="32">
        <f t="shared" si="36"/>
        <v>3</v>
      </c>
    </row>
    <row r="186" spans="1:18" ht="60" customHeight="1" x14ac:dyDescent="0.2">
      <c r="A186" s="14" t="s">
        <v>515</v>
      </c>
      <c r="B186" s="15" t="s">
        <v>484</v>
      </c>
      <c r="C186" s="14" t="s">
        <v>55</v>
      </c>
      <c r="D186" s="14" t="s">
        <v>485</v>
      </c>
      <c r="E186" s="15" t="s">
        <v>182</v>
      </c>
      <c r="F186" s="16">
        <v>2</v>
      </c>
      <c r="G186" s="17">
        <f t="shared" si="34"/>
        <v>2</v>
      </c>
      <c r="H186" s="17">
        <v>786.39</v>
      </c>
      <c r="I186" s="17">
        <v>1572.78</v>
      </c>
      <c r="J186" s="17">
        <f t="shared" si="37"/>
        <v>1572.78</v>
      </c>
      <c r="K186" s="17">
        <f>'[1]BM 04'!M186</f>
        <v>0</v>
      </c>
      <c r="L186" s="17">
        <f>'[1]Memória 05'!E173</f>
        <v>2</v>
      </c>
      <c r="M186" s="17">
        <f t="shared" si="38"/>
        <v>2</v>
      </c>
      <c r="N186" s="17">
        <f t="shared" si="39"/>
        <v>0</v>
      </c>
      <c r="O186" s="17">
        <f t="shared" si="40"/>
        <v>1572.78</v>
      </c>
      <c r="P186" s="17">
        <f t="shared" si="41"/>
        <v>1572.78</v>
      </c>
      <c r="Q186" s="18">
        <v>1.8602827341626072E-3</v>
      </c>
      <c r="R186" s="32">
        <f t="shared" si="36"/>
        <v>0</v>
      </c>
    </row>
    <row r="187" spans="1:18" ht="36" customHeight="1" x14ac:dyDescent="0.2">
      <c r="A187" s="14" t="s">
        <v>516</v>
      </c>
      <c r="B187" s="15" t="s">
        <v>487</v>
      </c>
      <c r="C187" s="14" t="s">
        <v>55</v>
      </c>
      <c r="D187" s="14" t="s">
        <v>488</v>
      </c>
      <c r="E187" s="15" t="s">
        <v>182</v>
      </c>
      <c r="F187" s="16">
        <v>2</v>
      </c>
      <c r="G187" s="17">
        <f t="shared" si="34"/>
        <v>2</v>
      </c>
      <c r="H187" s="17">
        <v>74.459999999999994</v>
      </c>
      <c r="I187" s="17">
        <v>148.91999999999999</v>
      </c>
      <c r="J187" s="17">
        <f t="shared" si="37"/>
        <v>148.91999999999999</v>
      </c>
      <c r="K187" s="17">
        <f>'[1]BM 04'!M187</f>
        <v>0</v>
      </c>
      <c r="L187" s="17">
        <f>'[1]Memória 05'!E174</f>
        <v>2</v>
      </c>
      <c r="M187" s="17">
        <f t="shared" si="38"/>
        <v>2</v>
      </c>
      <c r="N187" s="17">
        <f t="shared" si="39"/>
        <v>0</v>
      </c>
      <c r="O187" s="17">
        <f t="shared" si="40"/>
        <v>148.91999999999999</v>
      </c>
      <c r="P187" s="17">
        <f t="shared" si="41"/>
        <v>148.91999999999999</v>
      </c>
      <c r="Q187" s="18">
        <v>1.761424387209244E-4</v>
      </c>
      <c r="R187" s="32">
        <f t="shared" si="36"/>
        <v>0</v>
      </c>
    </row>
    <row r="188" spans="1:18" ht="36" customHeight="1" x14ac:dyDescent="0.2">
      <c r="A188" s="14" t="s">
        <v>517</v>
      </c>
      <c r="B188" s="15" t="s">
        <v>518</v>
      </c>
      <c r="C188" s="14" t="s">
        <v>55</v>
      </c>
      <c r="D188" s="14" t="s">
        <v>519</v>
      </c>
      <c r="E188" s="15" t="s">
        <v>182</v>
      </c>
      <c r="F188" s="16">
        <v>5</v>
      </c>
      <c r="G188" s="17">
        <f t="shared" si="34"/>
        <v>5</v>
      </c>
      <c r="H188" s="17">
        <v>127.57</v>
      </c>
      <c r="I188" s="17">
        <v>637.85</v>
      </c>
      <c r="J188" s="17">
        <f t="shared" si="37"/>
        <v>637.85</v>
      </c>
      <c r="K188" s="17">
        <f>'[1]BM 04'!M188</f>
        <v>0</v>
      </c>
      <c r="L188" s="17">
        <f>'[1]Memória 05'!E175</f>
        <v>3</v>
      </c>
      <c r="M188" s="17">
        <f t="shared" si="38"/>
        <v>3</v>
      </c>
      <c r="N188" s="17">
        <f t="shared" si="39"/>
        <v>0</v>
      </c>
      <c r="O188" s="17">
        <f t="shared" si="40"/>
        <v>382.71</v>
      </c>
      <c r="P188" s="17">
        <f t="shared" si="41"/>
        <v>382.71</v>
      </c>
      <c r="Q188" s="18">
        <v>7.5444839201008337E-4</v>
      </c>
      <c r="R188" s="32">
        <f t="shared" si="36"/>
        <v>2</v>
      </c>
    </row>
    <row r="189" spans="1:18" ht="24" customHeight="1" x14ac:dyDescent="0.2">
      <c r="A189" s="14" t="s">
        <v>520</v>
      </c>
      <c r="B189" s="15" t="s">
        <v>490</v>
      </c>
      <c r="C189" s="14" t="s">
        <v>55</v>
      </c>
      <c r="D189" s="14" t="s">
        <v>491</v>
      </c>
      <c r="E189" s="15" t="s">
        <v>182</v>
      </c>
      <c r="F189" s="16">
        <v>2</v>
      </c>
      <c r="G189" s="17">
        <f t="shared" si="34"/>
        <v>2</v>
      </c>
      <c r="H189" s="17">
        <v>29.9</v>
      </c>
      <c r="I189" s="17">
        <v>59.8</v>
      </c>
      <c r="J189" s="17">
        <f t="shared" si="37"/>
        <v>59.8</v>
      </c>
      <c r="K189" s="17">
        <f>'[1]BM 04'!M189</f>
        <v>0</v>
      </c>
      <c r="L189" s="17">
        <f>'[1]Memória 05'!E176</f>
        <v>2</v>
      </c>
      <c r="M189" s="17">
        <f t="shared" si="38"/>
        <v>2</v>
      </c>
      <c r="N189" s="17">
        <f t="shared" si="39"/>
        <v>0</v>
      </c>
      <c r="O189" s="17">
        <f t="shared" si="40"/>
        <v>59.8</v>
      </c>
      <c r="P189" s="17">
        <f t="shared" si="41"/>
        <v>59.8</v>
      </c>
      <c r="Q189" s="18">
        <v>7.0731384874504958E-5</v>
      </c>
      <c r="R189" s="32">
        <f t="shared" si="36"/>
        <v>0</v>
      </c>
    </row>
    <row r="190" spans="1:18" ht="24" customHeight="1" x14ac:dyDescent="0.2">
      <c r="A190" s="14" t="s">
        <v>521</v>
      </c>
      <c r="B190" s="15" t="s">
        <v>507</v>
      </c>
      <c r="C190" s="14" t="s">
        <v>55</v>
      </c>
      <c r="D190" s="14" t="s">
        <v>508</v>
      </c>
      <c r="E190" s="15" t="s">
        <v>182</v>
      </c>
      <c r="F190" s="16">
        <v>4</v>
      </c>
      <c r="G190" s="17">
        <f t="shared" si="34"/>
        <v>4</v>
      </c>
      <c r="H190" s="17">
        <v>106.97</v>
      </c>
      <c r="I190" s="17">
        <v>427.88</v>
      </c>
      <c r="J190" s="17">
        <f t="shared" si="37"/>
        <v>427.88</v>
      </c>
      <c r="K190" s="17">
        <f>'[1]BM 04'!M190</f>
        <v>0</v>
      </c>
      <c r="L190" s="17">
        <f>'[1]Memória 05'!E177</f>
        <v>2</v>
      </c>
      <c r="M190" s="17">
        <f t="shared" si="38"/>
        <v>2</v>
      </c>
      <c r="N190" s="17">
        <f t="shared" si="39"/>
        <v>0</v>
      </c>
      <c r="O190" s="17">
        <f t="shared" si="40"/>
        <v>213.94</v>
      </c>
      <c r="P190" s="17">
        <f t="shared" si="41"/>
        <v>213.94</v>
      </c>
      <c r="Q190" s="18">
        <v>5.0609606956694285E-4</v>
      </c>
      <c r="R190" s="32">
        <f t="shared" si="36"/>
        <v>2</v>
      </c>
    </row>
    <row r="191" spans="1:18" ht="36" customHeight="1" x14ac:dyDescent="0.2">
      <c r="A191" s="14" t="s">
        <v>522</v>
      </c>
      <c r="B191" s="15" t="s">
        <v>478</v>
      </c>
      <c r="C191" s="14" t="s">
        <v>55</v>
      </c>
      <c r="D191" s="14" t="s">
        <v>479</v>
      </c>
      <c r="E191" s="15" t="s">
        <v>182</v>
      </c>
      <c r="F191" s="16">
        <v>2</v>
      </c>
      <c r="G191" s="17">
        <f t="shared" si="34"/>
        <v>2</v>
      </c>
      <c r="H191" s="17">
        <v>750.89</v>
      </c>
      <c r="I191" s="17">
        <v>1501.78</v>
      </c>
      <c r="J191" s="17">
        <f t="shared" si="37"/>
        <v>1501.78</v>
      </c>
      <c r="K191" s="17">
        <f>'[1]BM 04'!M191</f>
        <v>0</v>
      </c>
      <c r="L191" s="17">
        <f>'[1]Memória 05'!E178</f>
        <v>2</v>
      </c>
      <c r="M191" s="17">
        <f t="shared" si="38"/>
        <v>2</v>
      </c>
      <c r="N191" s="17">
        <f t="shared" si="39"/>
        <v>0</v>
      </c>
      <c r="O191" s="17">
        <f t="shared" si="40"/>
        <v>1501.78</v>
      </c>
      <c r="P191" s="17">
        <f t="shared" si="41"/>
        <v>1501.78</v>
      </c>
      <c r="Q191" s="18">
        <v>1.7763039996126096E-3</v>
      </c>
      <c r="R191" s="32">
        <f t="shared" si="36"/>
        <v>0</v>
      </c>
    </row>
    <row r="192" spans="1:18" ht="36" customHeight="1" x14ac:dyDescent="0.2">
      <c r="A192" s="14" t="s">
        <v>523</v>
      </c>
      <c r="B192" s="15" t="s">
        <v>502</v>
      </c>
      <c r="C192" s="14" t="s">
        <v>55</v>
      </c>
      <c r="D192" s="14" t="s">
        <v>503</v>
      </c>
      <c r="E192" s="15" t="s">
        <v>182</v>
      </c>
      <c r="F192" s="16">
        <v>3</v>
      </c>
      <c r="G192" s="17">
        <f t="shared" si="34"/>
        <v>3</v>
      </c>
      <c r="H192" s="17">
        <v>141.51</v>
      </c>
      <c r="I192" s="17">
        <v>424.53</v>
      </c>
      <c r="J192" s="17">
        <f t="shared" si="37"/>
        <v>424.53</v>
      </c>
      <c r="K192" s="17">
        <f>'[1]BM 04'!M192</f>
        <v>0</v>
      </c>
      <c r="L192" s="17">
        <f>'[1]Memória 05'!E179</f>
        <v>3</v>
      </c>
      <c r="M192" s="17">
        <f t="shared" si="38"/>
        <v>3</v>
      </c>
      <c r="N192" s="17">
        <f t="shared" si="39"/>
        <v>0</v>
      </c>
      <c r="O192" s="17">
        <f t="shared" si="40"/>
        <v>424.53</v>
      </c>
      <c r="P192" s="17">
        <f t="shared" si="41"/>
        <v>424.53</v>
      </c>
      <c r="Q192" s="18">
        <v>5.0213369265507673E-4</v>
      </c>
      <c r="R192" s="32">
        <f t="shared" si="36"/>
        <v>0</v>
      </c>
    </row>
    <row r="193" spans="1:18" ht="25.5" x14ac:dyDescent="0.2">
      <c r="A193" s="14" t="s">
        <v>524</v>
      </c>
      <c r="B193" s="15" t="s">
        <v>493</v>
      </c>
      <c r="C193" s="14" t="s">
        <v>55</v>
      </c>
      <c r="D193" s="14" t="s">
        <v>494</v>
      </c>
      <c r="E193" s="15" t="s">
        <v>182</v>
      </c>
      <c r="F193" s="16">
        <v>6</v>
      </c>
      <c r="G193" s="17">
        <f t="shared" si="34"/>
        <v>6</v>
      </c>
      <c r="H193" s="17">
        <v>346.55</v>
      </c>
      <c r="I193" s="17">
        <v>2079.3000000000002</v>
      </c>
      <c r="J193" s="17">
        <f t="shared" si="37"/>
        <v>2079.3000000000002</v>
      </c>
      <c r="K193" s="17">
        <f>'[1]BM 04'!M193</f>
        <v>0</v>
      </c>
      <c r="L193" s="17">
        <f>'[1]Memória 05'!E180</f>
        <v>0</v>
      </c>
      <c r="M193" s="17">
        <f t="shared" si="38"/>
        <v>0</v>
      </c>
      <c r="N193" s="17">
        <f t="shared" si="39"/>
        <v>0</v>
      </c>
      <c r="O193" s="17">
        <f t="shared" si="40"/>
        <v>0</v>
      </c>
      <c r="P193" s="17">
        <f t="shared" si="41"/>
        <v>0</v>
      </c>
      <c r="Q193" s="18">
        <v>2.4593941232367586E-3</v>
      </c>
      <c r="R193" s="32">
        <f t="shared" si="36"/>
        <v>6</v>
      </c>
    </row>
    <row r="194" spans="1:18" ht="24" customHeight="1" x14ac:dyDescent="0.2">
      <c r="A194" s="9" t="s">
        <v>525</v>
      </c>
      <c r="B194" s="10"/>
      <c r="C194" s="9"/>
      <c r="D194" s="9" t="s">
        <v>526</v>
      </c>
      <c r="E194" s="9"/>
      <c r="F194" s="11"/>
      <c r="G194" s="17">
        <f t="shared" si="34"/>
        <v>0</v>
      </c>
      <c r="H194" s="9"/>
      <c r="I194" s="12">
        <v>12216.75</v>
      </c>
      <c r="J194" s="20">
        <f>SUM(J195:J199)</f>
        <v>15166.03</v>
      </c>
      <c r="K194" s="17">
        <f>'[1]BM 04'!M194</f>
        <v>0</v>
      </c>
      <c r="L194" s="17">
        <f>'[1]Memória 05'!E181</f>
        <v>0</v>
      </c>
      <c r="M194" s="17"/>
      <c r="N194" s="20">
        <f>SUM(N195:N199)</f>
        <v>0</v>
      </c>
      <c r="O194" s="20">
        <f t="shared" ref="O194:P194" si="47">SUM(O195:O199)</f>
        <v>8214.3700000000008</v>
      </c>
      <c r="P194" s="20">
        <f t="shared" si="47"/>
        <v>8214.3700000000008</v>
      </c>
      <c r="Q194" s="13">
        <v>1.4449960638220877E-2</v>
      </c>
      <c r="R194" s="32">
        <f t="shared" si="36"/>
        <v>0</v>
      </c>
    </row>
    <row r="195" spans="1:18" ht="24" customHeight="1" x14ac:dyDescent="0.2">
      <c r="A195" s="14" t="s">
        <v>527</v>
      </c>
      <c r="B195" s="15" t="s">
        <v>528</v>
      </c>
      <c r="C195" s="14" t="s">
        <v>50</v>
      </c>
      <c r="D195" s="14" t="s">
        <v>529</v>
      </c>
      <c r="E195" s="15" t="s">
        <v>52</v>
      </c>
      <c r="F195" s="16">
        <v>14.05</v>
      </c>
      <c r="G195" s="17">
        <f>F195+[1]Replanihamento!F32</f>
        <v>29.78</v>
      </c>
      <c r="H195" s="17">
        <v>394.18</v>
      </c>
      <c r="I195" s="17">
        <v>5538.22</v>
      </c>
      <c r="J195" s="17">
        <f t="shared" si="37"/>
        <v>11738.68</v>
      </c>
      <c r="K195" s="17">
        <f>'[1]BM 04'!M195</f>
        <v>0</v>
      </c>
      <c r="L195" s="17">
        <f>'[1]Memória 05'!E182</f>
        <v>18.850000000000001</v>
      </c>
      <c r="M195" s="17">
        <f t="shared" si="38"/>
        <v>18.850000000000001</v>
      </c>
      <c r="N195" s="17">
        <f t="shared" si="39"/>
        <v>0</v>
      </c>
      <c r="O195" s="17">
        <f t="shared" si="40"/>
        <v>7430.29</v>
      </c>
      <c r="P195" s="17">
        <f t="shared" si="41"/>
        <v>7430.29</v>
      </c>
      <c r="Q195" s="18">
        <v>6.5506015106970043E-3</v>
      </c>
      <c r="R195" s="32">
        <f t="shared" si="36"/>
        <v>10.93</v>
      </c>
    </row>
    <row r="196" spans="1:18" ht="48" customHeight="1" x14ac:dyDescent="0.2">
      <c r="A196" s="14" t="s">
        <v>530</v>
      </c>
      <c r="B196" s="15" t="s">
        <v>531</v>
      </c>
      <c r="C196" s="14" t="s">
        <v>55</v>
      </c>
      <c r="D196" s="14" t="s">
        <v>532</v>
      </c>
      <c r="E196" s="15" t="s">
        <v>182</v>
      </c>
      <c r="F196" s="16">
        <v>3</v>
      </c>
      <c r="G196" s="17">
        <f t="shared" si="34"/>
        <v>3</v>
      </c>
      <c r="H196" s="17">
        <v>881.09</v>
      </c>
      <c r="I196" s="17">
        <v>2643.27</v>
      </c>
      <c r="J196" s="17">
        <f t="shared" si="37"/>
        <v>2643.27</v>
      </c>
      <c r="K196" s="17">
        <f>'[1]BM 04'!M196</f>
        <v>0</v>
      </c>
      <c r="L196" s="17">
        <f>'[1]Memória 05'!E183</f>
        <v>0</v>
      </c>
      <c r="M196" s="17">
        <f t="shared" si="38"/>
        <v>0</v>
      </c>
      <c r="N196" s="17">
        <f t="shared" si="39"/>
        <v>0</v>
      </c>
      <c r="O196" s="17">
        <f t="shared" si="40"/>
        <v>0</v>
      </c>
      <c r="P196" s="17">
        <f t="shared" si="41"/>
        <v>0</v>
      </c>
      <c r="Q196" s="18">
        <v>3.1264573193517178E-3</v>
      </c>
      <c r="R196" s="32">
        <f t="shared" si="36"/>
        <v>3</v>
      </c>
    </row>
    <row r="197" spans="1:18" ht="48" customHeight="1" x14ac:dyDescent="0.2">
      <c r="A197" s="14" t="s">
        <v>533</v>
      </c>
      <c r="B197" s="15" t="s">
        <v>531</v>
      </c>
      <c r="C197" s="14" t="s">
        <v>55</v>
      </c>
      <c r="D197" s="14" t="s">
        <v>532</v>
      </c>
      <c r="E197" s="15" t="s">
        <v>182</v>
      </c>
      <c r="F197" s="16">
        <v>4</v>
      </c>
      <c r="G197" s="17">
        <v>0</v>
      </c>
      <c r="H197" s="17">
        <v>881.09</v>
      </c>
      <c r="I197" s="17">
        <v>3524.36</v>
      </c>
      <c r="J197" s="17">
        <f t="shared" si="37"/>
        <v>0</v>
      </c>
      <c r="K197" s="17">
        <f>'[1]BM 04'!M197</f>
        <v>0</v>
      </c>
      <c r="L197" s="17">
        <f>'[1]Memória 05'!E184</f>
        <v>0</v>
      </c>
      <c r="M197" s="17">
        <f t="shared" si="38"/>
        <v>0</v>
      </c>
      <c r="N197" s="17">
        <f t="shared" si="39"/>
        <v>0</v>
      </c>
      <c r="O197" s="17">
        <f t="shared" si="40"/>
        <v>0</v>
      </c>
      <c r="P197" s="17">
        <f t="shared" si="41"/>
        <v>0</v>
      </c>
      <c r="Q197" s="18">
        <v>4.1686097591356235E-3</v>
      </c>
      <c r="R197" s="32">
        <f t="shared" si="36"/>
        <v>0</v>
      </c>
    </row>
    <row r="198" spans="1:18" ht="24" customHeight="1" x14ac:dyDescent="0.2">
      <c r="A198" s="14" t="s">
        <v>534</v>
      </c>
      <c r="B198" s="15" t="s">
        <v>535</v>
      </c>
      <c r="C198" s="14" t="s">
        <v>55</v>
      </c>
      <c r="D198" s="14" t="s">
        <v>536</v>
      </c>
      <c r="E198" s="15" t="s">
        <v>182</v>
      </c>
      <c r="F198" s="16">
        <v>3</v>
      </c>
      <c r="G198" s="17">
        <v>0</v>
      </c>
      <c r="H198" s="17">
        <v>54.14</v>
      </c>
      <c r="I198" s="17">
        <v>162.41999999999999</v>
      </c>
      <c r="J198" s="17">
        <f t="shared" si="37"/>
        <v>0</v>
      </c>
      <c r="K198" s="17">
        <f>'[1]BM 04'!M198</f>
        <v>0</v>
      </c>
      <c r="L198" s="17">
        <f>'[1]Memória 05'!E185</f>
        <v>0</v>
      </c>
      <c r="M198" s="17">
        <f t="shared" si="38"/>
        <v>0</v>
      </c>
      <c r="N198" s="17">
        <f t="shared" si="39"/>
        <v>0</v>
      </c>
      <c r="O198" s="17">
        <f t="shared" si="40"/>
        <v>0</v>
      </c>
      <c r="P198" s="17">
        <f t="shared" si="41"/>
        <v>0</v>
      </c>
      <c r="Q198" s="18">
        <v>1.9211022627620562E-4</v>
      </c>
      <c r="R198" s="32">
        <f t="shared" si="36"/>
        <v>0</v>
      </c>
    </row>
    <row r="199" spans="1:18" ht="36" customHeight="1" x14ac:dyDescent="0.2">
      <c r="A199" s="14" t="s">
        <v>537</v>
      </c>
      <c r="B199" s="15" t="s">
        <v>538</v>
      </c>
      <c r="C199" s="14" t="s">
        <v>55</v>
      </c>
      <c r="D199" s="14" t="s">
        <v>539</v>
      </c>
      <c r="E199" s="15" t="s">
        <v>182</v>
      </c>
      <c r="F199" s="16">
        <v>4</v>
      </c>
      <c r="G199" s="17">
        <v>9</v>
      </c>
      <c r="H199" s="17">
        <v>87.12</v>
      </c>
      <c r="I199" s="17">
        <v>348.48</v>
      </c>
      <c r="J199" s="17">
        <f t="shared" si="37"/>
        <v>784.08</v>
      </c>
      <c r="K199" s="17">
        <f>'[1]BM 04'!M199</f>
        <v>0</v>
      </c>
      <c r="L199" s="17">
        <f>'[1]Memória 05'!E186</f>
        <v>9</v>
      </c>
      <c r="M199" s="17">
        <f t="shared" si="38"/>
        <v>9</v>
      </c>
      <c r="N199" s="17">
        <f t="shared" si="39"/>
        <v>0</v>
      </c>
      <c r="O199" s="17">
        <f t="shared" si="40"/>
        <v>784.08</v>
      </c>
      <c r="P199" s="17">
        <f t="shared" si="41"/>
        <v>784.08</v>
      </c>
      <c r="Q199" s="18">
        <v>4.1218182276032587E-4</v>
      </c>
      <c r="R199" s="32">
        <f t="shared" si="36"/>
        <v>0</v>
      </c>
    </row>
    <row r="200" spans="1:18" x14ac:dyDescent="0.2">
      <c r="A200" s="9">
        <v>18</v>
      </c>
      <c r="B200" s="10"/>
      <c r="C200" s="9"/>
      <c r="D200" s="9" t="s">
        <v>597</v>
      </c>
      <c r="E200" s="9"/>
      <c r="F200" s="11"/>
      <c r="G200" s="17">
        <f t="shared" si="34"/>
        <v>0</v>
      </c>
      <c r="H200" s="9"/>
      <c r="I200" s="20">
        <f>SUM(I201:I211)</f>
        <v>0</v>
      </c>
      <c r="J200" s="20">
        <f>SUM(J201:J212)</f>
        <v>71119.09</v>
      </c>
      <c r="K200" s="17">
        <f>'[1]BM 04'!M200</f>
        <v>0</v>
      </c>
      <c r="L200" s="17">
        <f>'[1]Memória 05'!E187</f>
        <v>0</v>
      </c>
      <c r="M200" s="17">
        <f t="shared" si="38"/>
        <v>0</v>
      </c>
      <c r="N200" s="20">
        <f>SUM(N201:N211)</f>
        <v>43031.81</v>
      </c>
      <c r="O200" s="20">
        <f t="shared" ref="O200:Q200" si="48">SUM(O201:O211)</f>
        <v>21675.239999999998</v>
      </c>
      <c r="P200" s="20">
        <f t="shared" si="48"/>
        <v>64707.049999999996</v>
      </c>
      <c r="Q200" s="20">
        <f t="shared" si="48"/>
        <v>0</v>
      </c>
      <c r="R200" s="32">
        <f t="shared" si="36"/>
        <v>0</v>
      </c>
    </row>
    <row r="201" spans="1:18" ht="38.25" x14ac:dyDescent="0.2">
      <c r="A201" s="14" t="s">
        <v>598</v>
      </c>
      <c r="B201" s="33">
        <v>94993</v>
      </c>
      <c r="C201" s="34" t="s">
        <v>55</v>
      </c>
      <c r="D201" s="34" t="s">
        <v>599</v>
      </c>
      <c r="E201" s="35" t="s">
        <v>52</v>
      </c>
      <c r="F201" s="16">
        <v>0</v>
      </c>
      <c r="G201" s="17">
        <f>[1]Replanihamento!F16</f>
        <v>390.91</v>
      </c>
      <c r="H201" s="17">
        <f>[1]Replanihamento!H16</f>
        <v>83.55</v>
      </c>
      <c r="I201" s="17">
        <f>F201*H201</f>
        <v>0</v>
      </c>
      <c r="J201" s="17">
        <f t="shared" ref="J201:J212" si="49">ROUND(G201*H201,2)</f>
        <v>32660.53</v>
      </c>
      <c r="K201" s="17">
        <f>'[1]BM 04'!M201</f>
        <v>390.91</v>
      </c>
      <c r="L201" s="17">
        <f>'[1]Memória 05'!E188</f>
        <v>0</v>
      </c>
      <c r="M201" s="17">
        <f t="shared" si="38"/>
        <v>390.91</v>
      </c>
      <c r="N201" s="17">
        <f t="shared" ref="N201:N212" si="50">ROUND(K201*H201,2)</f>
        <v>32660.53</v>
      </c>
      <c r="O201" s="17">
        <f t="shared" ref="O201:O212" si="51">ROUND(L201*H201,2)</f>
        <v>0</v>
      </c>
      <c r="P201" s="17">
        <f t="shared" ref="P201:P212" si="52">ROUND(M201*H201,2)</f>
        <v>32660.53</v>
      </c>
      <c r="Q201" s="18"/>
      <c r="R201" s="32">
        <f t="shared" si="36"/>
        <v>0</v>
      </c>
    </row>
    <row r="202" spans="1:18" ht="28.5" x14ac:dyDescent="0.2">
      <c r="A202" s="14" t="s">
        <v>600</v>
      </c>
      <c r="B202" s="36">
        <v>96113</v>
      </c>
      <c r="C202" s="36" t="s">
        <v>55</v>
      </c>
      <c r="D202" s="30" t="s">
        <v>601</v>
      </c>
      <c r="E202" s="35" t="s">
        <v>52</v>
      </c>
      <c r="F202" s="16">
        <v>0</v>
      </c>
      <c r="G202" s="17">
        <f>[1]Replanihamento!F17</f>
        <v>365.06</v>
      </c>
      <c r="H202" s="17">
        <f>[1]Replanihamento!H17</f>
        <v>35.840000000000003</v>
      </c>
      <c r="I202" s="17">
        <f t="shared" ref="I202:I212" si="53">F202*H202</f>
        <v>0</v>
      </c>
      <c r="J202" s="17">
        <f t="shared" si="49"/>
        <v>13083.75</v>
      </c>
      <c r="K202" s="17">
        <f>'[1]BM 04'!M202</f>
        <v>0</v>
      </c>
      <c r="L202" s="17">
        <f>'[1]Memória 05'!E189</f>
        <v>365.06</v>
      </c>
      <c r="M202" s="17">
        <f t="shared" si="38"/>
        <v>365.06</v>
      </c>
      <c r="N202" s="17">
        <f t="shared" si="50"/>
        <v>0</v>
      </c>
      <c r="O202" s="17">
        <f t="shared" si="51"/>
        <v>13083.75</v>
      </c>
      <c r="P202" s="17">
        <f t="shared" si="52"/>
        <v>13083.75</v>
      </c>
      <c r="Q202" s="18"/>
      <c r="R202" s="32">
        <f t="shared" si="36"/>
        <v>0</v>
      </c>
    </row>
    <row r="203" spans="1:18" ht="28.5" x14ac:dyDescent="0.2">
      <c r="A203" s="14" t="s">
        <v>602</v>
      </c>
      <c r="B203" s="36">
        <v>88497</v>
      </c>
      <c r="C203" s="36" t="s">
        <v>55</v>
      </c>
      <c r="D203" s="30" t="s">
        <v>603</v>
      </c>
      <c r="E203" s="35" t="s">
        <v>52</v>
      </c>
      <c r="F203" s="16">
        <v>0</v>
      </c>
      <c r="G203" s="17">
        <f>[1]Replanihamento!F18</f>
        <v>348.34</v>
      </c>
      <c r="H203" s="17">
        <f>[1]Replanihamento!H18</f>
        <v>14.43</v>
      </c>
      <c r="I203" s="17">
        <f t="shared" si="53"/>
        <v>0</v>
      </c>
      <c r="J203" s="17">
        <f t="shared" si="49"/>
        <v>5026.55</v>
      </c>
      <c r="K203" s="17">
        <f>'[1]BM 04'!M203</f>
        <v>0</v>
      </c>
      <c r="L203" s="17">
        <f>'[1]Memória 05'!E190</f>
        <v>348.34</v>
      </c>
      <c r="M203" s="17">
        <f t="shared" si="38"/>
        <v>348.34</v>
      </c>
      <c r="N203" s="17">
        <f t="shared" si="50"/>
        <v>0</v>
      </c>
      <c r="O203" s="17">
        <f t="shared" si="51"/>
        <v>5026.55</v>
      </c>
      <c r="P203" s="17">
        <f t="shared" si="52"/>
        <v>5026.55</v>
      </c>
      <c r="Q203" s="18"/>
      <c r="R203" s="32">
        <f t="shared" si="36"/>
        <v>0</v>
      </c>
    </row>
    <row r="204" spans="1:18" ht="57" x14ac:dyDescent="0.2">
      <c r="A204" s="14" t="s">
        <v>604</v>
      </c>
      <c r="B204" s="36">
        <v>91304</v>
      </c>
      <c r="C204" s="37" t="s">
        <v>55</v>
      </c>
      <c r="D204" s="30" t="s">
        <v>605</v>
      </c>
      <c r="E204" s="38" t="s">
        <v>34</v>
      </c>
      <c r="F204" s="16">
        <v>0</v>
      </c>
      <c r="G204" s="17">
        <f>[1]Replanihamento!F20</f>
        <v>20</v>
      </c>
      <c r="H204" s="17">
        <f>[1]Replanihamento!H20</f>
        <v>99.29</v>
      </c>
      <c r="I204" s="17">
        <f t="shared" si="53"/>
        <v>0</v>
      </c>
      <c r="J204" s="17">
        <f t="shared" si="49"/>
        <v>1985.8</v>
      </c>
      <c r="K204" s="17">
        <f>'[1]BM 04'!M204</f>
        <v>15</v>
      </c>
      <c r="L204" s="17">
        <f>'[1]Memória 05'!E191</f>
        <v>0</v>
      </c>
      <c r="M204" s="17">
        <f t="shared" si="38"/>
        <v>15</v>
      </c>
      <c r="N204" s="17">
        <f t="shared" si="50"/>
        <v>1489.35</v>
      </c>
      <c r="O204" s="17">
        <f t="shared" si="51"/>
        <v>0</v>
      </c>
      <c r="P204" s="17">
        <f t="shared" si="52"/>
        <v>1489.35</v>
      </c>
      <c r="Q204" s="18"/>
      <c r="R204" s="32">
        <f t="shared" si="36"/>
        <v>5</v>
      </c>
    </row>
    <row r="205" spans="1:18" ht="42.75" x14ac:dyDescent="0.2">
      <c r="A205" s="14" t="s">
        <v>606</v>
      </c>
      <c r="B205" s="36">
        <v>102161</v>
      </c>
      <c r="C205" s="37" t="s">
        <v>55</v>
      </c>
      <c r="D205" s="30" t="s">
        <v>607</v>
      </c>
      <c r="E205" s="38" t="s">
        <v>52</v>
      </c>
      <c r="F205" s="16">
        <v>0</v>
      </c>
      <c r="G205" s="17">
        <v>0</v>
      </c>
      <c r="H205" s="17">
        <f>[1]Replanihamento!H21</f>
        <v>295.51</v>
      </c>
      <c r="I205" s="17">
        <f t="shared" si="53"/>
        <v>0</v>
      </c>
      <c r="J205" s="17">
        <f t="shared" si="49"/>
        <v>0</v>
      </c>
      <c r="K205" s="17">
        <f>'[1]BM 04'!M205</f>
        <v>12.12</v>
      </c>
      <c r="L205" s="17">
        <f>'[1]Memória 05'!E192</f>
        <v>-12.12</v>
      </c>
      <c r="M205" s="17">
        <f t="shared" si="38"/>
        <v>0</v>
      </c>
      <c r="N205" s="17">
        <f t="shared" si="50"/>
        <v>3581.58</v>
      </c>
      <c r="O205" s="17">
        <f t="shared" si="51"/>
        <v>-3581.58</v>
      </c>
      <c r="P205" s="17">
        <f t="shared" si="52"/>
        <v>0</v>
      </c>
      <c r="Q205" s="18"/>
      <c r="R205" s="32" t="s">
        <v>641</v>
      </c>
    </row>
    <row r="206" spans="1:18" ht="42.75" x14ac:dyDescent="0.2">
      <c r="A206" s="14" t="s">
        <v>608</v>
      </c>
      <c r="B206" s="44">
        <v>94569</v>
      </c>
      <c r="C206" s="45" t="s">
        <v>50</v>
      </c>
      <c r="D206" s="46" t="s">
        <v>642</v>
      </c>
      <c r="E206" s="47" t="s">
        <v>52</v>
      </c>
      <c r="F206" s="48">
        <v>0</v>
      </c>
      <c r="G206" s="49">
        <v>12.12</v>
      </c>
      <c r="H206" s="49">
        <f>ROUND(352.47*1.2522*0.9303,2)</f>
        <v>410.6</v>
      </c>
      <c r="I206" s="49">
        <f t="shared" si="53"/>
        <v>0</v>
      </c>
      <c r="J206" s="49">
        <f t="shared" si="49"/>
        <v>4976.47</v>
      </c>
      <c r="K206" s="49">
        <v>0</v>
      </c>
      <c r="L206" s="17">
        <f>'[1]Memória 05'!E193</f>
        <v>12.12</v>
      </c>
      <c r="M206" s="17">
        <f t="shared" si="38"/>
        <v>12.12</v>
      </c>
      <c r="N206" s="17">
        <f t="shared" si="50"/>
        <v>0</v>
      </c>
      <c r="O206" s="17">
        <f t="shared" si="51"/>
        <v>4976.47</v>
      </c>
      <c r="P206" s="17">
        <f t="shared" si="52"/>
        <v>4976.47</v>
      </c>
      <c r="Q206" s="18"/>
      <c r="R206" s="32"/>
    </row>
    <row r="207" spans="1:18" x14ac:dyDescent="0.2">
      <c r="A207" s="14" t="s">
        <v>611</v>
      </c>
      <c r="B207" s="39">
        <v>304</v>
      </c>
      <c r="C207" s="37" t="s">
        <v>50</v>
      </c>
      <c r="D207" s="37" t="s">
        <v>609</v>
      </c>
      <c r="E207" s="38" t="s">
        <v>610</v>
      </c>
      <c r="F207" s="16">
        <v>0</v>
      </c>
      <c r="G207" s="17">
        <f>[1]Replanihamento!F24</f>
        <v>105</v>
      </c>
      <c r="H207" s="17">
        <f>[1]Replanihamento!H24</f>
        <v>41.47</v>
      </c>
      <c r="I207" s="17">
        <f t="shared" si="53"/>
        <v>0</v>
      </c>
      <c r="J207" s="17">
        <f t="shared" si="49"/>
        <v>4354.3500000000004</v>
      </c>
      <c r="K207" s="17">
        <f>'[1]BM 04'!M206</f>
        <v>105</v>
      </c>
      <c r="L207" s="17">
        <f>'[1]Memória 05'!E194</f>
        <v>0</v>
      </c>
      <c r="M207" s="17">
        <f t="shared" si="38"/>
        <v>105</v>
      </c>
      <c r="N207" s="17">
        <f t="shared" si="50"/>
        <v>4354.3500000000004</v>
      </c>
      <c r="O207" s="17">
        <f t="shared" si="51"/>
        <v>0</v>
      </c>
      <c r="P207" s="17">
        <f t="shared" si="52"/>
        <v>4354.3500000000004</v>
      </c>
      <c r="Q207" s="18"/>
      <c r="R207" s="32">
        <f t="shared" si="36"/>
        <v>0</v>
      </c>
    </row>
    <row r="208" spans="1:18" ht="42.75" x14ac:dyDescent="0.2">
      <c r="A208" s="14" t="s">
        <v>613</v>
      </c>
      <c r="B208" s="39">
        <v>89985</v>
      </c>
      <c r="C208" s="37" t="s">
        <v>55</v>
      </c>
      <c r="D208" s="37" t="s">
        <v>612</v>
      </c>
      <c r="E208" s="38" t="s">
        <v>34</v>
      </c>
      <c r="F208" s="16">
        <v>0</v>
      </c>
      <c r="G208" s="17">
        <f>[1]Replanihamento!F27</f>
        <v>4</v>
      </c>
      <c r="H208" s="17">
        <f>[1]Replanihamento!H27</f>
        <v>114.15</v>
      </c>
      <c r="I208" s="17">
        <f t="shared" si="53"/>
        <v>0</v>
      </c>
      <c r="J208" s="17">
        <f t="shared" si="49"/>
        <v>456.6</v>
      </c>
      <c r="K208" s="17">
        <f>'[1]BM 04'!M207</f>
        <v>0</v>
      </c>
      <c r="L208" s="17">
        <f>'[1]Memória 05'!E195</f>
        <v>4</v>
      </c>
      <c r="M208" s="17">
        <f t="shared" si="38"/>
        <v>4</v>
      </c>
      <c r="N208" s="17">
        <f t="shared" si="50"/>
        <v>0</v>
      </c>
      <c r="O208" s="17">
        <f t="shared" si="51"/>
        <v>456.6</v>
      </c>
      <c r="P208" s="17">
        <f t="shared" si="52"/>
        <v>456.6</v>
      </c>
      <c r="Q208" s="18"/>
      <c r="R208" s="32">
        <f t="shared" si="36"/>
        <v>0</v>
      </c>
    </row>
    <row r="209" spans="1:18" ht="25.5" x14ac:dyDescent="0.2">
      <c r="A209" s="14" t="s">
        <v>615</v>
      </c>
      <c r="B209" s="33">
        <v>88485</v>
      </c>
      <c r="C209" s="34" t="s">
        <v>55</v>
      </c>
      <c r="D209" s="34" t="s">
        <v>614</v>
      </c>
      <c r="E209" s="35" t="s">
        <v>52</v>
      </c>
      <c r="F209" s="16">
        <v>0</v>
      </c>
      <c r="G209" s="17">
        <f>[1]Replanihamento!F29</f>
        <v>634.61</v>
      </c>
      <c r="H209" s="17">
        <f>[1]Replanihamento!H29</f>
        <v>2.7</v>
      </c>
      <c r="I209" s="17">
        <f t="shared" si="53"/>
        <v>0</v>
      </c>
      <c r="J209" s="17">
        <f t="shared" si="49"/>
        <v>1713.45</v>
      </c>
      <c r="K209" s="17">
        <f>'[1]BM 04'!M208</f>
        <v>0</v>
      </c>
      <c r="L209" s="17">
        <f>'[1]Memória 05'!E196</f>
        <v>634.61</v>
      </c>
      <c r="M209" s="17">
        <f t="shared" si="38"/>
        <v>634.61</v>
      </c>
      <c r="N209" s="17">
        <f t="shared" si="50"/>
        <v>0</v>
      </c>
      <c r="O209" s="17">
        <f t="shared" si="51"/>
        <v>1713.45</v>
      </c>
      <c r="P209" s="17">
        <f t="shared" si="52"/>
        <v>1713.45</v>
      </c>
      <c r="Q209" s="18"/>
      <c r="R209" s="32">
        <f t="shared" si="36"/>
        <v>0</v>
      </c>
    </row>
    <row r="210" spans="1:18" ht="25.5" x14ac:dyDescent="0.2">
      <c r="A210" s="14" t="s">
        <v>617</v>
      </c>
      <c r="B210" s="33">
        <v>97113</v>
      </c>
      <c r="C210" s="34" t="s">
        <v>55</v>
      </c>
      <c r="D210" s="34" t="s">
        <v>616</v>
      </c>
      <c r="E210" s="35" t="s">
        <v>52</v>
      </c>
      <c r="F210" s="16">
        <v>0</v>
      </c>
      <c r="G210" s="17">
        <f>[1]Replanihamento!F30</f>
        <v>390.91</v>
      </c>
      <c r="H210" s="17">
        <f>[1]Replanihamento!H30</f>
        <v>2.42</v>
      </c>
      <c r="I210" s="17">
        <f t="shared" si="53"/>
        <v>0</v>
      </c>
      <c r="J210" s="17">
        <f t="shared" si="49"/>
        <v>946</v>
      </c>
      <c r="K210" s="17">
        <f>'[1]BM 04'!M209</f>
        <v>390.91</v>
      </c>
      <c r="L210" s="17">
        <f>'[1]Memória 05'!E197</f>
        <v>0</v>
      </c>
      <c r="M210" s="17">
        <f t="shared" si="38"/>
        <v>390.91</v>
      </c>
      <c r="N210" s="17">
        <f t="shared" si="50"/>
        <v>946</v>
      </c>
      <c r="O210" s="17">
        <f t="shared" si="51"/>
        <v>0</v>
      </c>
      <c r="P210" s="17">
        <f t="shared" si="52"/>
        <v>946</v>
      </c>
      <c r="Q210" s="18"/>
      <c r="R210" s="32">
        <f t="shared" si="36"/>
        <v>0</v>
      </c>
    </row>
    <row r="211" spans="1:18" ht="38.25" x14ac:dyDescent="0.2">
      <c r="A211" s="14" t="s">
        <v>643</v>
      </c>
      <c r="B211" s="33">
        <v>91341</v>
      </c>
      <c r="C211" s="34" t="s">
        <v>55</v>
      </c>
      <c r="D211" s="34" t="s">
        <v>187</v>
      </c>
      <c r="E211" s="35" t="s">
        <v>52</v>
      </c>
      <c r="F211" s="16">
        <v>0</v>
      </c>
      <c r="G211" s="17">
        <f>[1]Replanihamento!F31</f>
        <v>3.6000000000000005</v>
      </c>
      <c r="H211" s="17">
        <f>[1]Replanihamento!H31</f>
        <v>908.02</v>
      </c>
      <c r="I211" s="17">
        <f t="shared" si="53"/>
        <v>0</v>
      </c>
      <c r="J211" s="17">
        <f t="shared" si="49"/>
        <v>3268.87</v>
      </c>
      <c r="K211" s="17">
        <f>'[1]BM 04'!M210</f>
        <v>0</v>
      </c>
      <c r="L211" s="17">
        <f>'[1]Memória 05'!E198</f>
        <v>0</v>
      </c>
      <c r="M211" s="17">
        <f t="shared" si="38"/>
        <v>0</v>
      </c>
      <c r="N211" s="17">
        <f t="shared" si="50"/>
        <v>0</v>
      </c>
      <c r="O211" s="17">
        <f t="shared" si="51"/>
        <v>0</v>
      </c>
      <c r="P211" s="17">
        <f t="shared" si="52"/>
        <v>0</v>
      </c>
      <c r="Q211" s="18"/>
      <c r="R211" s="32">
        <f t="shared" si="36"/>
        <v>3.6000000000000005</v>
      </c>
    </row>
    <row r="212" spans="1:18" ht="38.25" x14ac:dyDescent="0.2">
      <c r="A212" s="14" t="s">
        <v>644</v>
      </c>
      <c r="B212" s="33">
        <v>86935</v>
      </c>
      <c r="C212" s="34" t="s">
        <v>55</v>
      </c>
      <c r="D212" s="34" t="s">
        <v>645</v>
      </c>
      <c r="E212" s="35" t="s">
        <v>646</v>
      </c>
      <c r="F212" s="16">
        <v>0</v>
      </c>
      <c r="G212" s="17">
        <v>9</v>
      </c>
      <c r="H212" s="17">
        <f>[1]Replanihamento!H33</f>
        <v>294.08</v>
      </c>
      <c r="I212" s="17">
        <f t="shared" si="53"/>
        <v>0</v>
      </c>
      <c r="J212" s="17">
        <f t="shared" si="49"/>
        <v>2646.72</v>
      </c>
      <c r="K212" s="17">
        <f>'[1]BM 04'!M211</f>
        <v>0</v>
      </c>
      <c r="L212" s="17">
        <f>'[1]Memória 05'!E199</f>
        <v>9</v>
      </c>
      <c r="M212" s="17">
        <f t="shared" si="38"/>
        <v>9</v>
      </c>
      <c r="N212" s="17">
        <f t="shared" si="50"/>
        <v>0</v>
      </c>
      <c r="O212" s="17">
        <f t="shared" si="51"/>
        <v>2646.72</v>
      </c>
      <c r="P212" s="17">
        <f t="shared" si="52"/>
        <v>2646.72</v>
      </c>
      <c r="Q212" s="18"/>
      <c r="R212" s="32"/>
    </row>
    <row r="213" spans="1:18" x14ac:dyDescent="0.2">
      <c r="A213" s="87" t="s">
        <v>540</v>
      </c>
      <c r="B213" s="87"/>
      <c r="C213" s="87"/>
      <c r="D213" s="87"/>
      <c r="E213" s="87"/>
      <c r="F213" s="87"/>
      <c r="G213" s="87"/>
      <c r="H213" s="87"/>
      <c r="I213" s="22">
        <f>I194+I168+I160+I148+I111+I104+I100+I89+I79+I76+I71+I63+I56+I38+I26+I23+I18+I200</f>
        <v>845452.13000000012</v>
      </c>
      <c r="J213" s="22">
        <f>J194+J168+J160+J148+J111+J104+J100+J89+J79+J76+J71+J63+J56+J38+J26+J23+J18+J200+0.45</f>
        <v>843576.3899999999</v>
      </c>
      <c r="K213" s="21"/>
      <c r="L213" s="21"/>
      <c r="M213" s="21"/>
      <c r="N213" s="22">
        <f>N194+N168+N160+N148+N111+N104+N100+N89+N79+N76+N71+N63+N56+N38+N26+N23+N18+N200</f>
        <v>571034.07999999984</v>
      </c>
      <c r="O213" s="22">
        <f t="shared" ref="O213:P213" si="54">O194+O168+O160+O148+O111+O104+O100+O89+O79+O76+O71+O63+O56+O38+O26+O23+O18+O200</f>
        <v>114205.84</v>
      </c>
      <c r="P213" s="22">
        <f t="shared" si="54"/>
        <v>685239.92</v>
      </c>
      <c r="Q213" s="21"/>
      <c r="R213" s="29">
        <f>P213/J213</f>
        <v>0.81230334101692925</v>
      </c>
    </row>
    <row r="214" spans="1:18" ht="60" customHeight="1" x14ac:dyDescent="0.2">
      <c r="A214" s="23"/>
      <c r="B214" s="23"/>
      <c r="C214" s="23"/>
      <c r="D214" s="23"/>
      <c r="E214" s="23"/>
      <c r="F214" s="23"/>
      <c r="G214" s="23"/>
      <c r="H214" s="23"/>
      <c r="I214" s="23"/>
      <c r="J214" s="23"/>
      <c r="K214" s="23"/>
      <c r="L214" s="23"/>
      <c r="M214" s="23"/>
      <c r="N214" s="23"/>
      <c r="O214" s="23"/>
      <c r="P214" s="23"/>
      <c r="Q214" s="23"/>
    </row>
    <row r="215" spans="1:18" ht="70.150000000000006" customHeight="1" x14ac:dyDescent="0.2">
      <c r="A215" s="50"/>
      <c r="B215" s="50"/>
      <c r="C215" s="50"/>
      <c r="D215" s="50"/>
      <c r="E215" s="50"/>
      <c r="F215" s="50"/>
      <c r="G215" s="50"/>
      <c r="H215" s="50"/>
      <c r="I215" s="51">
        <f>I213-J213</f>
        <v>1875.7400000002235</v>
      </c>
      <c r="J215" s="50">
        <v>869005.67</v>
      </c>
      <c r="K215" s="51">
        <f>J213-J215</f>
        <v>-25429.280000000144</v>
      </c>
      <c r="L215" s="50"/>
      <c r="M215" s="50"/>
      <c r="N215" s="50"/>
      <c r="O215" s="50"/>
      <c r="P215" s="50"/>
      <c r="Q215" s="50"/>
    </row>
  </sheetData>
  <mergeCells count="44">
    <mergeCell ref="A213:H213"/>
    <mergeCell ref="A15:Q15"/>
    <mergeCell ref="A16:A17"/>
    <mergeCell ref="B16:B17"/>
    <mergeCell ref="C16:C17"/>
    <mergeCell ref="D16:D17"/>
    <mergeCell ref="E16:E17"/>
    <mergeCell ref="F16:J16"/>
    <mergeCell ref="K16:M16"/>
    <mergeCell ref="N16:P16"/>
    <mergeCell ref="P14:Q14"/>
    <mergeCell ref="A10:D10"/>
    <mergeCell ref="E10:N10"/>
    <mergeCell ref="O10:Q10"/>
    <mergeCell ref="A11:Q11"/>
    <mergeCell ref="A12:Q12"/>
    <mergeCell ref="E13:J13"/>
    <mergeCell ref="M13:O13"/>
    <mergeCell ref="P13:Q13"/>
    <mergeCell ref="A14:B14"/>
    <mergeCell ref="C14:D14"/>
    <mergeCell ref="E14:J14"/>
    <mergeCell ref="K14:L14"/>
    <mergeCell ref="M14:O14"/>
    <mergeCell ref="A8:C8"/>
    <mergeCell ref="E8:M8"/>
    <mergeCell ref="O8:Q8"/>
    <mergeCell ref="A9:D9"/>
    <mergeCell ref="E9:N9"/>
    <mergeCell ref="O9:Q9"/>
    <mergeCell ref="A6:C6"/>
    <mergeCell ref="E6:H6"/>
    <mergeCell ref="I6:M6"/>
    <mergeCell ref="O6:Q6"/>
    <mergeCell ref="A7:C7"/>
    <mergeCell ref="E7:M7"/>
    <mergeCell ref="O7:Q7"/>
    <mergeCell ref="A2:Q2"/>
    <mergeCell ref="A3:Q3"/>
    <mergeCell ref="A4:Q4"/>
    <mergeCell ref="A5:C5"/>
    <mergeCell ref="E5:H5"/>
    <mergeCell ref="I5:M5"/>
    <mergeCell ref="O5:Q5"/>
  </mergeCells>
  <pageMargins left="0.23622047244094491" right="0.23622047244094491" top="0.74803149606299213" bottom="0.74803149606299213" header="0.31496062992125984" footer="0.31496062992125984"/>
  <pageSetup paperSize="9" scale="41" fitToHeight="0" orientation="portrait" r:id="rId1"/>
  <headerFooter scaleWithDoc="0"/>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15</vt:i4>
      </vt:variant>
      <vt:variant>
        <vt:lpstr>Intervalos Nomeados</vt:lpstr>
      </vt:variant>
      <vt:variant>
        <vt:i4>14</vt:i4>
      </vt:variant>
    </vt:vector>
  </HeadingPairs>
  <TitlesOfParts>
    <vt:vector size="29" baseType="lpstr">
      <vt:lpstr>BM 01</vt:lpstr>
      <vt:lpstr>Memória 01</vt:lpstr>
      <vt:lpstr>BM 02</vt:lpstr>
      <vt:lpstr>Memória 02</vt:lpstr>
      <vt:lpstr>BM 03</vt:lpstr>
      <vt:lpstr>Memória 03</vt:lpstr>
      <vt:lpstr>BM 04</vt:lpstr>
      <vt:lpstr>Memória 04</vt:lpstr>
      <vt:lpstr>BM 05</vt:lpstr>
      <vt:lpstr>Memória 05</vt:lpstr>
      <vt:lpstr>BM 06</vt:lpstr>
      <vt:lpstr>Memória 06</vt:lpstr>
      <vt:lpstr>BM 07</vt:lpstr>
      <vt:lpstr>Memória 07</vt:lpstr>
      <vt:lpstr>Planilha1</vt:lpstr>
      <vt:lpstr>'BM 01'!Area_de_impressao</vt:lpstr>
      <vt:lpstr>'BM 02'!Area_de_impressao</vt:lpstr>
      <vt:lpstr>'BM 03'!Area_de_impressao</vt:lpstr>
      <vt:lpstr>'BM 04'!Area_de_impressao</vt:lpstr>
      <vt:lpstr>'BM 05'!Area_de_impressao</vt:lpstr>
      <vt:lpstr>'BM 06'!Area_de_impressao</vt:lpstr>
      <vt:lpstr>'BM 07'!Area_de_impressao</vt:lpstr>
      <vt:lpstr>'Memória 01'!Area_de_impressao</vt:lpstr>
      <vt:lpstr>'Memória 02'!Area_de_impressao</vt:lpstr>
      <vt:lpstr>'Memória 03'!Area_de_impressao</vt:lpstr>
      <vt:lpstr>'Memória 04'!Area_de_impressao</vt:lpstr>
      <vt:lpstr>'Memória 05'!Area_de_impressao</vt:lpstr>
      <vt:lpstr>'Memória 06'!Area_de_impressao</vt:lpstr>
      <vt:lpstr>'Memória 07'!Area_de_impressao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User12549</dc:creator>
  <cp:lastModifiedBy>User12549</cp:lastModifiedBy>
  <dcterms:created xsi:type="dcterms:W3CDTF">2025-02-20T14:46:58Z</dcterms:created>
  <dcterms:modified xsi:type="dcterms:W3CDTF">2025-02-20T16:22:16Z</dcterms:modified>
</cp:coreProperties>
</file>