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 tabRatio="842"/>
  </bookViews>
  <sheets>
    <sheet name="MEMORIA BM 01" sheetId="33" r:id="rId1"/>
    <sheet name="BM01" sheetId="32" r:id="rId2"/>
  </sheets>
  <externalReferences>
    <externalReference r:id="rId3"/>
  </externalReferences>
  <definedNames>
    <definedName name="_xlnm.Print_Area" localSheetId="1">'BM01'!$A$1:$J$256</definedName>
    <definedName name="_xlnm.Print_Area" localSheetId="0">'MEMORIA BM 01'!$A$1:$M$407</definedName>
    <definedName name="_xlnm.Print_Titles" localSheetId="1">'BM01'!$28:$28</definedName>
    <definedName name="_xlnm.Print_Titles" localSheetId="0">'MEMORIA BM 01'!$12:$12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1" i="32" l="1"/>
  <c r="G53" i="32" l="1"/>
  <c r="K55" i="33"/>
  <c r="K54" i="33"/>
  <c r="L54" i="33" s="1"/>
  <c r="L55" i="33"/>
  <c r="L53" i="33" s="1"/>
  <c r="L141" i="33"/>
  <c r="K110" i="33"/>
  <c r="K102" i="33"/>
  <c r="K204" i="33" l="1"/>
  <c r="F103" i="32" l="1"/>
  <c r="F104" i="32"/>
  <c r="F105" i="32"/>
  <c r="F106" i="32"/>
  <c r="F107" i="32"/>
  <c r="F108" i="32"/>
  <c r="F109" i="32"/>
  <c r="F102" i="32"/>
  <c r="L204" i="33" l="1"/>
  <c r="K206" i="33"/>
  <c r="L206" i="33" s="1"/>
  <c r="K205" i="33"/>
  <c r="L205" i="33" s="1"/>
  <c r="K155" i="33"/>
  <c r="L155" i="33" s="1"/>
  <c r="K154" i="33"/>
  <c r="L154" i="33" s="1"/>
  <c r="K153" i="33"/>
  <c r="L153" i="33" s="1"/>
  <c r="K152" i="33"/>
  <c r="L152" i="33" s="1"/>
  <c r="K151" i="33"/>
  <c r="L151" i="33" s="1"/>
  <c r="K148" i="33"/>
  <c r="L148" i="33" s="1"/>
  <c r="K147" i="33"/>
  <c r="L147" i="33" s="1"/>
  <c r="K146" i="33"/>
  <c r="L146" i="33" s="1"/>
  <c r="K145" i="33"/>
  <c r="L145" i="33" s="1"/>
  <c r="K144" i="33"/>
  <c r="L144" i="33" s="1"/>
  <c r="K51" i="33"/>
  <c r="L51" i="33" s="1"/>
  <c r="K50" i="33"/>
  <c r="L50" i="33" s="1"/>
  <c r="K49" i="33"/>
  <c r="L49" i="33" s="1"/>
  <c r="K48" i="33"/>
  <c r="L48" i="33" s="1"/>
  <c r="K47" i="33"/>
  <c r="L47" i="33" s="1"/>
  <c r="K41" i="33"/>
  <c r="L41" i="33" s="1"/>
  <c r="K40" i="33"/>
  <c r="L40" i="33" s="1"/>
  <c r="K42" i="33"/>
  <c r="L42" i="33" s="1"/>
  <c r="K43" i="33"/>
  <c r="L43" i="33" s="1"/>
  <c r="K44" i="33"/>
  <c r="L44" i="33" s="1"/>
  <c r="K39" i="33"/>
  <c r="L203" i="33" l="1"/>
  <c r="L150" i="33"/>
  <c r="L46" i="33"/>
  <c r="G44" i="32" s="1"/>
  <c r="L143" i="33"/>
  <c r="K140" i="33"/>
  <c r="L140" i="33" s="1"/>
  <c r="K103" i="33"/>
  <c r="L103" i="33" s="1"/>
  <c r="K104" i="33"/>
  <c r="L104" i="33" s="1"/>
  <c r="K105" i="33"/>
  <c r="L105" i="33" s="1"/>
  <c r="K106" i="33"/>
  <c r="L106" i="33" s="1"/>
  <c r="K107" i="33"/>
  <c r="L107" i="33" s="1"/>
  <c r="K108" i="33"/>
  <c r="L108" i="33" s="1"/>
  <c r="K109" i="33"/>
  <c r="L109" i="33" s="1"/>
  <c r="L110" i="33"/>
  <c r="K111" i="33"/>
  <c r="L111" i="33" s="1"/>
  <c r="K112" i="33"/>
  <c r="L112" i="33" s="1"/>
  <c r="K113" i="33"/>
  <c r="L113" i="33" s="1"/>
  <c r="K114" i="33"/>
  <c r="L114" i="33" s="1"/>
  <c r="K115" i="33"/>
  <c r="L115" i="33" s="1"/>
  <c r="K116" i="33"/>
  <c r="L116" i="33" s="1"/>
  <c r="K117" i="33"/>
  <c r="L117" i="33" s="1"/>
  <c r="K118" i="33"/>
  <c r="L118" i="33" s="1"/>
  <c r="K119" i="33"/>
  <c r="L119" i="33" s="1"/>
  <c r="K120" i="33"/>
  <c r="L120" i="33" s="1"/>
  <c r="K121" i="33"/>
  <c r="L121" i="33" s="1"/>
  <c r="K122" i="33"/>
  <c r="L122" i="33" s="1"/>
  <c r="K123" i="33"/>
  <c r="L123" i="33" s="1"/>
  <c r="K124" i="33"/>
  <c r="L124" i="33" s="1"/>
  <c r="K125" i="33"/>
  <c r="L125" i="33" s="1"/>
  <c r="K126" i="33"/>
  <c r="L126" i="33" s="1"/>
  <c r="K127" i="33"/>
  <c r="L127" i="33" s="1"/>
  <c r="K128" i="33"/>
  <c r="L128" i="33" s="1"/>
  <c r="K129" i="33"/>
  <c r="L129" i="33" s="1"/>
  <c r="K130" i="33"/>
  <c r="L130" i="33" s="1"/>
  <c r="K131" i="33"/>
  <c r="L131" i="33" s="1"/>
  <c r="K132" i="33"/>
  <c r="L132" i="33" s="1"/>
  <c r="K133" i="33"/>
  <c r="L133" i="33" s="1"/>
  <c r="K134" i="33"/>
  <c r="L134" i="33" s="1"/>
  <c r="K135" i="33"/>
  <c r="L135" i="33" s="1"/>
  <c r="K136" i="33"/>
  <c r="L136" i="33" s="1"/>
  <c r="K137" i="33"/>
  <c r="L137" i="33" s="1"/>
  <c r="K138" i="33"/>
  <c r="L138" i="33" s="1"/>
  <c r="K139" i="33"/>
  <c r="L139" i="33" s="1"/>
  <c r="L102" i="33"/>
  <c r="K99" i="33"/>
  <c r="L99" i="33" s="1"/>
  <c r="K98" i="33"/>
  <c r="L98" i="33" s="1"/>
  <c r="K97" i="33"/>
  <c r="L97" i="33" s="1"/>
  <c r="K96" i="33"/>
  <c r="L96" i="33" s="1"/>
  <c r="K95" i="33"/>
  <c r="L95" i="33" s="1"/>
  <c r="K94" i="33"/>
  <c r="L94" i="33" s="1"/>
  <c r="K93" i="33"/>
  <c r="L93" i="33" s="1"/>
  <c r="K92" i="33"/>
  <c r="L92" i="33" s="1"/>
  <c r="K91" i="33"/>
  <c r="L91" i="33" s="1"/>
  <c r="K90" i="33"/>
  <c r="L90" i="33" s="1"/>
  <c r="K89" i="33"/>
  <c r="L89" i="33" s="1"/>
  <c r="K88" i="33"/>
  <c r="L88" i="33" s="1"/>
  <c r="K87" i="33"/>
  <c r="L87" i="33" s="1"/>
  <c r="K86" i="33"/>
  <c r="L86" i="33" s="1"/>
  <c r="K85" i="33"/>
  <c r="L85" i="33" s="1"/>
  <c r="K84" i="33"/>
  <c r="L84" i="33" s="1"/>
  <c r="K83" i="33"/>
  <c r="L83" i="33" s="1"/>
  <c r="K82" i="33"/>
  <c r="L82" i="33" s="1"/>
  <c r="K81" i="33"/>
  <c r="L81" i="33" s="1"/>
  <c r="K80" i="33"/>
  <c r="L80" i="33" s="1"/>
  <c r="K79" i="33"/>
  <c r="L79" i="33" s="1"/>
  <c r="K78" i="33"/>
  <c r="L78" i="33" s="1"/>
  <c r="K77" i="33"/>
  <c r="L77" i="33" s="1"/>
  <c r="K76" i="33"/>
  <c r="L76" i="33" s="1"/>
  <c r="K75" i="33"/>
  <c r="L75" i="33" s="1"/>
  <c r="K74" i="33"/>
  <c r="L74" i="33" s="1"/>
  <c r="K73" i="33"/>
  <c r="L73" i="33" s="1"/>
  <c r="K72" i="33"/>
  <c r="L72" i="33" s="1"/>
  <c r="K71" i="33"/>
  <c r="L71" i="33" s="1"/>
  <c r="K70" i="33"/>
  <c r="L70" i="33" s="1"/>
  <c r="K69" i="33"/>
  <c r="L69" i="33" s="1"/>
  <c r="K68" i="33"/>
  <c r="L68" i="33" s="1"/>
  <c r="K67" i="33"/>
  <c r="L67" i="33" s="1"/>
  <c r="K66" i="33"/>
  <c r="L66" i="33" s="1"/>
  <c r="K65" i="33"/>
  <c r="L65" i="33" s="1"/>
  <c r="K64" i="33"/>
  <c r="L64" i="33" s="1"/>
  <c r="K63" i="33"/>
  <c r="L63" i="33" s="1"/>
  <c r="K62" i="33"/>
  <c r="L62" i="33" s="1"/>
  <c r="K61" i="33"/>
  <c r="L61" i="33" s="1"/>
  <c r="K194" i="33"/>
  <c r="L194" i="33" s="1"/>
  <c r="K195" i="33"/>
  <c r="L195" i="33" s="1"/>
  <c r="K196" i="33"/>
  <c r="L196" i="33" s="1"/>
  <c r="K192" i="33"/>
  <c r="L192" i="33" s="1"/>
  <c r="K193" i="33"/>
  <c r="L193" i="33" s="1"/>
  <c r="K184" i="33"/>
  <c r="L184" i="33" s="1"/>
  <c r="K185" i="33"/>
  <c r="L185" i="33" s="1"/>
  <c r="K186" i="33"/>
  <c r="L186" i="33" s="1"/>
  <c r="K187" i="33"/>
  <c r="L187" i="33" s="1"/>
  <c r="K188" i="33"/>
  <c r="L188" i="33" s="1"/>
  <c r="K189" i="33"/>
  <c r="L189" i="33" s="1"/>
  <c r="K190" i="33"/>
  <c r="L190" i="33" s="1"/>
  <c r="K191" i="33"/>
  <c r="L191" i="33" s="1"/>
  <c r="K176" i="33"/>
  <c r="L176" i="33" s="1"/>
  <c r="K177" i="33"/>
  <c r="L177" i="33" s="1"/>
  <c r="K178" i="33"/>
  <c r="L178" i="33" s="1"/>
  <c r="K179" i="33"/>
  <c r="L179" i="33" s="1"/>
  <c r="K180" i="33"/>
  <c r="L180" i="33" s="1"/>
  <c r="K181" i="33"/>
  <c r="L181" i="33" s="1"/>
  <c r="K182" i="33"/>
  <c r="L182" i="33" s="1"/>
  <c r="K183" i="33"/>
  <c r="L183" i="33" s="1"/>
  <c r="K174" i="33"/>
  <c r="L174" i="33" s="1"/>
  <c r="K173" i="33"/>
  <c r="L173" i="33" s="1"/>
  <c r="K172" i="33"/>
  <c r="L172" i="33" s="1"/>
  <c r="K171" i="33"/>
  <c r="L171" i="33" s="1"/>
  <c r="K170" i="33"/>
  <c r="L170" i="33" s="1"/>
  <c r="K169" i="33"/>
  <c r="L169" i="33" s="1"/>
  <c r="K168" i="33"/>
  <c r="L168" i="33" s="1"/>
  <c r="K167" i="33"/>
  <c r="L167" i="33" s="1"/>
  <c r="K166" i="33"/>
  <c r="L166" i="33" s="1"/>
  <c r="K165" i="33"/>
  <c r="L165" i="33" s="1"/>
  <c r="K175" i="33"/>
  <c r="L175" i="33" s="1"/>
  <c r="K164" i="33"/>
  <c r="L164" i="33" s="1"/>
  <c r="K163" i="33"/>
  <c r="L163" i="33" s="1"/>
  <c r="K162" i="33"/>
  <c r="L162" i="33" s="1"/>
  <c r="K161" i="33"/>
  <c r="L161" i="33" s="1"/>
  <c r="K160" i="33"/>
  <c r="L160" i="33" s="1"/>
  <c r="K159" i="33"/>
  <c r="L159" i="33" s="1"/>
  <c r="K158" i="33"/>
  <c r="L158" i="33" s="1"/>
  <c r="L101" i="33" l="1"/>
  <c r="L60" i="33"/>
  <c r="G49" i="32" s="1"/>
  <c r="L157" i="33"/>
  <c r="B211" i="33" l="1"/>
  <c r="B208" i="33"/>
  <c r="B203" i="33"/>
  <c r="B200" i="33"/>
  <c r="B198" i="33"/>
  <c r="B157" i="33"/>
  <c r="B150" i="33"/>
  <c r="B143" i="33"/>
  <c r="B101" i="33"/>
  <c r="B60" i="33"/>
  <c r="B58" i="33"/>
  <c r="B53" i="33"/>
  <c r="B46" i="33"/>
  <c r="B38" i="33"/>
  <c r="B36" i="33"/>
  <c r="K16" i="33"/>
  <c r="L16" i="33" s="1"/>
  <c r="K19" i="33"/>
  <c r="B33" i="33"/>
  <c r="B30" i="33"/>
  <c r="B27" i="33"/>
  <c r="B24" i="33"/>
  <c r="B21" i="33"/>
  <c r="B18" i="33"/>
  <c r="B15" i="33"/>
  <c r="B12" i="33"/>
  <c r="K251" i="33"/>
  <c r="L251" i="33" s="1"/>
  <c r="L250" i="33" s="1"/>
  <c r="M250" i="33"/>
  <c r="B250" i="33"/>
  <c r="A250" i="33"/>
  <c r="K248" i="33"/>
  <c r="L248" i="33" s="1"/>
  <c r="L247" i="33" s="1"/>
  <c r="M247" i="33"/>
  <c r="B247" i="33"/>
  <c r="A247" i="33"/>
  <c r="K245" i="33"/>
  <c r="L245" i="33" s="1"/>
  <c r="M244" i="33"/>
  <c r="B244" i="33"/>
  <c r="A244" i="33"/>
  <c r="K242" i="33"/>
  <c r="L242" i="33" s="1"/>
  <c r="M241" i="33"/>
  <c r="B241" i="33"/>
  <c r="A241" i="33"/>
  <c r="K239" i="33"/>
  <c r="L238" i="33" s="1"/>
  <c r="M238" i="33"/>
  <c r="B238" i="33"/>
  <c r="A238" i="33"/>
  <c r="K236" i="33"/>
  <c r="L236" i="33" s="1"/>
  <c r="M235" i="33"/>
  <c r="B235" i="33"/>
  <c r="A235" i="33"/>
  <c r="K233" i="33"/>
  <c r="L232" i="33" s="1"/>
  <c r="M232" i="33"/>
  <c r="B232" i="33"/>
  <c r="A232" i="33"/>
  <c r="K230" i="33"/>
  <c r="L230" i="33" s="1"/>
  <c r="M229" i="33"/>
  <c r="B229" i="33"/>
  <c r="A229" i="33"/>
  <c r="E227" i="33"/>
  <c r="K227" i="33" s="1"/>
  <c r="L226" i="33" s="1"/>
  <c r="M226" i="33"/>
  <c r="B226" i="33"/>
  <c r="A226" i="33"/>
  <c r="E224" i="33"/>
  <c r="K224" i="33" s="1"/>
  <c r="M223" i="33"/>
  <c r="B223" i="33"/>
  <c r="A223" i="33"/>
  <c r="K221" i="33"/>
  <c r="L221" i="33" s="1"/>
  <c r="M220" i="33"/>
  <c r="B220" i="33"/>
  <c r="A220" i="33"/>
  <c r="K218" i="33"/>
  <c r="L217" i="33" s="1"/>
  <c r="M217" i="33"/>
  <c r="B217" i="33"/>
  <c r="A217" i="33"/>
  <c r="E215" i="33"/>
  <c r="K215" i="33" s="1"/>
  <c r="L215" i="33" s="1"/>
  <c r="L214" i="33" s="1"/>
  <c r="M214" i="33"/>
  <c r="B214" i="33"/>
  <c r="A214" i="33"/>
  <c r="L211" i="33"/>
  <c r="M211" i="33"/>
  <c r="L208" i="33"/>
  <c r="M208" i="33"/>
  <c r="L200" i="33"/>
  <c r="B10" i="33"/>
  <c r="L241" i="33" l="1"/>
  <c r="L220" i="33"/>
  <c r="L229" i="33"/>
  <c r="L235" i="33"/>
  <c r="L224" i="33"/>
  <c r="L223" i="33"/>
  <c r="L218" i="33"/>
  <c r="L227" i="33"/>
  <c r="L233" i="33"/>
  <c r="L239" i="33"/>
  <c r="L244" i="33"/>
  <c r="A157" i="33" l="1"/>
  <c r="A150" i="33"/>
  <c r="A143" i="33"/>
  <c r="M101" i="33"/>
  <c r="L39" i="33"/>
  <c r="L38" i="33" s="1"/>
  <c r="G43" i="32" s="1"/>
  <c r="K34" i="33"/>
  <c r="L33" i="33" s="1"/>
  <c r="K31" i="33"/>
  <c r="L31" i="33" s="1"/>
  <c r="K28" i="33"/>
  <c r="L28" i="33" s="1"/>
  <c r="L27" i="33" s="1"/>
  <c r="K25" i="33"/>
  <c r="L25" i="33" s="1"/>
  <c r="L24" i="33" s="1"/>
  <c r="K22" i="33"/>
  <c r="L22" i="33" s="1"/>
  <c r="L21" i="33" s="1"/>
  <c r="L19" i="33"/>
  <c r="L18" i="33" s="1"/>
  <c r="M18" i="33"/>
  <c r="L15" i="33"/>
  <c r="K13" i="33"/>
  <c r="L13" i="33" s="1"/>
  <c r="L12" i="33" s="1"/>
  <c r="M12" i="33"/>
  <c r="L30" i="33" l="1"/>
  <c r="L34" i="33"/>
  <c r="G32" i="32" l="1"/>
  <c r="G113" i="32" l="1"/>
  <c r="G52" i="32"/>
  <c r="G51" i="32"/>
  <c r="G50" i="32"/>
  <c r="L22" i="32"/>
  <c r="G34" i="32"/>
  <c r="G33" i="32"/>
  <c r="H33" i="32" s="1"/>
  <c r="F272" i="32"/>
  <c r="F100" i="32"/>
  <c r="H109" i="32"/>
  <c r="H108" i="32"/>
  <c r="H156" i="32"/>
  <c r="H157" i="32"/>
  <c r="H158" i="32"/>
  <c r="F250" i="32" l="1"/>
  <c r="H250" i="32"/>
  <c r="I250" i="32"/>
  <c r="J250" i="32" s="1"/>
  <c r="F251" i="32"/>
  <c r="H251" i="32"/>
  <c r="I251" i="32"/>
  <c r="J251" i="32" s="1"/>
  <c r="F252" i="32"/>
  <c r="F246" i="32" s="1"/>
  <c r="H252" i="32"/>
  <c r="I252" i="32"/>
  <c r="J252" i="32" s="1"/>
  <c r="I249" i="32"/>
  <c r="J249" i="32" s="1"/>
  <c r="H249" i="32"/>
  <c r="F249" i="32"/>
  <c r="I248" i="32"/>
  <c r="H248" i="32"/>
  <c r="F248" i="32"/>
  <c r="I244" i="32"/>
  <c r="J244" i="32" s="1"/>
  <c r="H244" i="32"/>
  <c r="F244" i="32"/>
  <c r="I243" i="32"/>
  <c r="J243" i="32" s="1"/>
  <c r="H243" i="32"/>
  <c r="F243" i="32"/>
  <c r="I242" i="32"/>
  <c r="H242" i="32"/>
  <c r="F242" i="32"/>
  <c r="F240" i="32" s="1"/>
  <c r="I238" i="32"/>
  <c r="J238" i="32" s="1"/>
  <c r="H238" i="32"/>
  <c r="F238" i="32"/>
  <c r="I237" i="32"/>
  <c r="J237" i="32" s="1"/>
  <c r="H237" i="32"/>
  <c r="F237" i="32"/>
  <c r="I236" i="32"/>
  <c r="H236" i="32"/>
  <c r="F236" i="32"/>
  <c r="I232" i="32"/>
  <c r="J232" i="32" s="1"/>
  <c r="H232" i="32"/>
  <c r="F232" i="32"/>
  <c r="I231" i="32"/>
  <c r="J231" i="32" s="1"/>
  <c r="H231" i="32"/>
  <c r="F231" i="32"/>
  <c r="I230" i="32"/>
  <c r="J230" i="32" s="1"/>
  <c r="H230" i="32"/>
  <c r="F230" i="32"/>
  <c r="I229" i="32"/>
  <c r="H229" i="32"/>
  <c r="F229" i="32"/>
  <c r="I225" i="32"/>
  <c r="H225" i="32"/>
  <c r="F225" i="32"/>
  <c r="F223" i="32" s="1"/>
  <c r="F221" i="32"/>
  <c r="F219" i="32" s="1"/>
  <c r="H221" i="32"/>
  <c r="I221" i="32"/>
  <c r="F217" i="32"/>
  <c r="H217" i="32"/>
  <c r="I217" i="32"/>
  <c r="J217" i="32" s="1"/>
  <c r="F215" i="32"/>
  <c r="H215" i="32"/>
  <c r="I215" i="32"/>
  <c r="F216" i="32"/>
  <c r="H216" i="32"/>
  <c r="I216" i="32"/>
  <c r="J216" i="32" s="1"/>
  <c r="H211" i="32"/>
  <c r="I211" i="32"/>
  <c r="J211" i="32" s="1"/>
  <c r="F211" i="32"/>
  <c r="I206" i="32"/>
  <c r="H206" i="32"/>
  <c r="F206" i="32"/>
  <c r="F204" i="32" s="1"/>
  <c r="F158" i="32"/>
  <c r="I158" i="32"/>
  <c r="J158" i="32" s="1"/>
  <c r="F157" i="32"/>
  <c r="I157" i="32"/>
  <c r="J157" i="32" s="1"/>
  <c r="F156" i="32"/>
  <c r="I156" i="32"/>
  <c r="J156" i="32" s="1"/>
  <c r="F147" i="32"/>
  <c r="I147" i="32"/>
  <c r="J147" i="32" s="1"/>
  <c r="F146" i="32"/>
  <c r="I146" i="32"/>
  <c r="J146" i="32" s="1"/>
  <c r="F145" i="32"/>
  <c r="I145" i="32"/>
  <c r="J145" i="32" s="1"/>
  <c r="F144" i="32"/>
  <c r="I144" i="32"/>
  <c r="J144" i="32" s="1"/>
  <c r="F143" i="32"/>
  <c r="I143" i="32"/>
  <c r="J143" i="32" s="1"/>
  <c r="F142" i="32"/>
  <c r="I142" i="32"/>
  <c r="F141" i="32"/>
  <c r="I141" i="32"/>
  <c r="J141" i="32" s="1"/>
  <c r="F140" i="32"/>
  <c r="I140" i="32"/>
  <c r="J140" i="32" s="1"/>
  <c r="F139" i="32"/>
  <c r="I139" i="32"/>
  <c r="J139" i="32" s="1"/>
  <c r="F138" i="32"/>
  <c r="I138" i="32"/>
  <c r="J138" i="32" s="1"/>
  <c r="F137" i="32"/>
  <c r="I137" i="32"/>
  <c r="J137" i="32" s="1"/>
  <c r="F136" i="32"/>
  <c r="I136" i="32"/>
  <c r="J136" i="32" s="1"/>
  <c r="F135" i="32"/>
  <c r="I135" i="32"/>
  <c r="J135" i="32" s="1"/>
  <c r="F134" i="32"/>
  <c r="I134" i="32"/>
  <c r="J134" i="32" s="1"/>
  <c r="F125" i="32"/>
  <c r="F126" i="32"/>
  <c r="F127" i="32"/>
  <c r="F128" i="32"/>
  <c r="F129" i="32"/>
  <c r="F130" i="32"/>
  <c r="F131" i="32"/>
  <c r="F132" i="32"/>
  <c r="F133" i="32"/>
  <c r="H125" i="32"/>
  <c r="I125" i="32"/>
  <c r="J125" i="32" s="1"/>
  <c r="H126" i="32"/>
  <c r="I126" i="32"/>
  <c r="J126" i="32" s="1"/>
  <c r="H127" i="32"/>
  <c r="I127" i="32"/>
  <c r="J127" i="32" s="1"/>
  <c r="H128" i="32"/>
  <c r="I128" i="32"/>
  <c r="J128" i="32" s="1"/>
  <c r="H129" i="32"/>
  <c r="I129" i="32"/>
  <c r="J129" i="32" s="1"/>
  <c r="H130" i="32"/>
  <c r="I130" i="32"/>
  <c r="J130" i="32" s="1"/>
  <c r="H131" i="32"/>
  <c r="I131" i="32"/>
  <c r="J131" i="32" s="1"/>
  <c r="H132" i="32"/>
  <c r="I132" i="32"/>
  <c r="J132" i="32" s="1"/>
  <c r="H133" i="32"/>
  <c r="I133" i="32"/>
  <c r="J133" i="32" s="1"/>
  <c r="I109" i="32"/>
  <c r="I108" i="32"/>
  <c r="J108" i="32" s="1"/>
  <c r="F71" i="32"/>
  <c r="H71" i="32"/>
  <c r="I71" i="32"/>
  <c r="J71" i="32" s="1"/>
  <c r="F72" i="32"/>
  <c r="H72" i="32"/>
  <c r="I72" i="32"/>
  <c r="J72" i="32" s="1"/>
  <c r="F73" i="32"/>
  <c r="H73" i="32"/>
  <c r="I73" i="32"/>
  <c r="J73" i="32" s="1"/>
  <c r="F74" i="32"/>
  <c r="H74" i="32"/>
  <c r="I74" i="32"/>
  <c r="J74" i="32" s="1"/>
  <c r="F75" i="32"/>
  <c r="H75" i="32"/>
  <c r="I75" i="32"/>
  <c r="J75" i="32" s="1"/>
  <c r="F76" i="32"/>
  <c r="H76" i="32"/>
  <c r="I76" i="32"/>
  <c r="J76" i="32" s="1"/>
  <c r="F77" i="32"/>
  <c r="H77" i="32"/>
  <c r="I77" i="32"/>
  <c r="J77" i="32" s="1"/>
  <c r="F78" i="32"/>
  <c r="H78" i="32"/>
  <c r="I78" i="32"/>
  <c r="J78" i="32" s="1"/>
  <c r="F79" i="32"/>
  <c r="H79" i="32"/>
  <c r="I79" i="32"/>
  <c r="J79" i="32" s="1"/>
  <c r="F80" i="32"/>
  <c r="H80" i="32"/>
  <c r="I80" i="32"/>
  <c r="J80" i="32" s="1"/>
  <c r="H60" i="32"/>
  <c r="I60" i="32"/>
  <c r="J60" i="32" s="1"/>
  <c r="F60" i="32"/>
  <c r="H59" i="32"/>
  <c r="I59" i="32"/>
  <c r="J59" i="32" s="1"/>
  <c r="F59" i="32"/>
  <c r="F39" i="32"/>
  <c r="I39" i="32"/>
  <c r="J39" i="32" s="1"/>
  <c r="F38" i="32"/>
  <c r="I38" i="32"/>
  <c r="J38" i="32" s="1"/>
  <c r="F37" i="32"/>
  <c r="I37" i="32"/>
  <c r="J37" i="32" s="1"/>
  <c r="F36" i="32"/>
  <c r="I36" i="32"/>
  <c r="J36" i="32" s="1"/>
  <c r="F213" i="32" l="1"/>
  <c r="J221" i="32"/>
  <c r="J219" i="32" s="1"/>
  <c r="I219" i="32"/>
  <c r="J229" i="32"/>
  <c r="J227" i="32" s="1"/>
  <c r="I227" i="32"/>
  <c r="J225" i="32"/>
  <c r="J223" i="32" s="1"/>
  <c r="I223" i="32"/>
  <c r="J242" i="32"/>
  <c r="J240" i="32" s="1"/>
  <c r="I240" i="32"/>
  <c r="J206" i="32"/>
  <c r="J204" i="32" s="1"/>
  <c r="I204" i="32"/>
  <c r="F234" i="32"/>
  <c r="J248" i="32"/>
  <c r="J246" i="32" s="1"/>
  <c r="I246" i="32"/>
  <c r="J236" i="32"/>
  <c r="J234" i="32" s="1"/>
  <c r="I234" i="32"/>
  <c r="J215" i="32"/>
  <c r="J213" i="32" s="1"/>
  <c r="I213" i="32"/>
  <c r="J142" i="32"/>
  <c r="J109" i="32"/>
  <c r="F227" i="32"/>
  <c r="F210" i="32" l="1"/>
  <c r="F208" i="32" s="1"/>
  <c r="F200" i="32"/>
  <c r="F199" i="32"/>
  <c r="F195" i="32"/>
  <c r="F194" i="32"/>
  <c r="F193" i="32"/>
  <c r="F192" i="32"/>
  <c r="F191" i="32"/>
  <c r="F190" i="32"/>
  <c r="F189" i="32"/>
  <c r="F185" i="32"/>
  <c r="F184" i="32"/>
  <c r="F183" i="32"/>
  <c r="F182" i="32"/>
  <c r="F181" i="32"/>
  <c r="F180" i="32"/>
  <c r="F179" i="32"/>
  <c r="F178" i="32"/>
  <c r="F177" i="32"/>
  <c r="F176" i="32"/>
  <c r="F175" i="32"/>
  <c r="F174" i="32"/>
  <c r="F173" i="32"/>
  <c r="F172" i="32"/>
  <c r="F171" i="32"/>
  <c r="F170" i="32"/>
  <c r="F169" i="32"/>
  <c r="F168" i="32"/>
  <c r="F167" i="32"/>
  <c r="F166" i="32"/>
  <c r="F165" i="32"/>
  <c r="F164" i="32"/>
  <c r="F163" i="32"/>
  <c r="F162" i="32"/>
  <c r="F155" i="32"/>
  <c r="F154" i="32"/>
  <c r="F153" i="32"/>
  <c r="F152" i="32"/>
  <c r="F151" i="32"/>
  <c r="F124" i="32"/>
  <c r="F120" i="32"/>
  <c r="F119" i="32"/>
  <c r="F118" i="32"/>
  <c r="F117" i="32"/>
  <c r="F116" i="32"/>
  <c r="F115" i="32"/>
  <c r="F114" i="32"/>
  <c r="F113" i="32"/>
  <c r="F98" i="32"/>
  <c r="F97" i="32"/>
  <c r="F96" i="32"/>
  <c r="F95" i="32"/>
  <c r="F91" i="32"/>
  <c r="F90" i="32"/>
  <c r="F89" i="32"/>
  <c r="F88" i="32"/>
  <c r="F87" i="32"/>
  <c r="F86" i="32"/>
  <c r="F85" i="32"/>
  <c r="F84" i="32"/>
  <c r="F70" i="32"/>
  <c r="F68" i="32" s="1"/>
  <c r="F66" i="32"/>
  <c r="F65" i="32"/>
  <c r="F64" i="32"/>
  <c r="F58" i="32"/>
  <c r="F57" i="32"/>
  <c r="F53" i="32"/>
  <c r="F52" i="32"/>
  <c r="F51" i="32"/>
  <c r="F50" i="32"/>
  <c r="F49" i="32"/>
  <c r="F45" i="32"/>
  <c r="F44" i="32"/>
  <c r="F43" i="32"/>
  <c r="F33" i="32"/>
  <c r="F34" i="32"/>
  <c r="F35" i="32"/>
  <c r="F32" i="32"/>
  <c r="F62" i="32" l="1"/>
  <c r="F111" i="32"/>
  <c r="F149" i="32"/>
  <c r="F55" i="32"/>
  <c r="F187" i="32"/>
  <c r="F197" i="32"/>
  <c r="F30" i="32"/>
  <c r="F47" i="32"/>
  <c r="F41" i="32"/>
  <c r="F82" i="32"/>
  <c r="F122" i="32"/>
  <c r="F93" i="32"/>
  <c r="F160" i="32"/>
  <c r="F254" i="32" l="1"/>
  <c r="J21" i="32" s="1"/>
  <c r="K22" i="32" l="1"/>
  <c r="AL26" i="32"/>
  <c r="I210" i="32" l="1"/>
  <c r="I200" i="32"/>
  <c r="J200" i="32" s="1"/>
  <c r="I199" i="32"/>
  <c r="I190" i="32"/>
  <c r="J190" i="32" s="1"/>
  <c r="I191" i="32"/>
  <c r="J191" i="32" s="1"/>
  <c r="I192" i="32"/>
  <c r="J192" i="32" s="1"/>
  <c r="I193" i="32"/>
  <c r="J193" i="32" s="1"/>
  <c r="I194" i="32"/>
  <c r="J194" i="32" s="1"/>
  <c r="I195" i="32"/>
  <c r="J195" i="32" s="1"/>
  <c r="I189" i="32"/>
  <c r="I163" i="32"/>
  <c r="J163" i="32" s="1"/>
  <c r="I164" i="32"/>
  <c r="J164" i="32" s="1"/>
  <c r="I165" i="32"/>
  <c r="J165" i="32" s="1"/>
  <c r="I166" i="32"/>
  <c r="J166" i="32" s="1"/>
  <c r="I167" i="32"/>
  <c r="J167" i="32" s="1"/>
  <c r="I168" i="32"/>
  <c r="J168" i="32" s="1"/>
  <c r="I169" i="32"/>
  <c r="J169" i="32" s="1"/>
  <c r="I170" i="32"/>
  <c r="J170" i="32" s="1"/>
  <c r="I171" i="32"/>
  <c r="J171" i="32" s="1"/>
  <c r="I172" i="32"/>
  <c r="J172" i="32" s="1"/>
  <c r="I173" i="32"/>
  <c r="J173" i="32" s="1"/>
  <c r="I174" i="32"/>
  <c r="J174" i="32" s="1"/>
  <c r="I175" i="32"/>
  <c r="J175" i="32" s="1"/>
  <c r="I176" i="32"/>
  <c r="J176" i="32" s="1"/>
  <c r="I177" i="32"/>
  <c r="J177" i="32" s="1"/>
  <c r="I178" i="32"/>
  <c r="J178" i="32" s="1"/>
  <c r="I179" i="32"/>
  <c r="J179" i="32" s="1"/>
  <c r="I180" i="32"/>
  <c r="J180" i="32" s="1"/>
  <c r="I181" i="32"/>
  <c r="J181" i="32" s="1"/>
  <c r="I182" i="32"/>
  <c r="J182" i="32" s="1"/>
  <c r="I183" i="32"/>
  <c r="J183" i="32" s="1"/>
  <c r="I184" i="32"/>
  <c r="J184" i="32" s="1"/>
  <c r="I185" i="32"/>
  <c r="J185" i="32" s="1"/>
  <c r="I162" i="32"/>
  <c r="I152" i="32"/>
  <c r="J152" i="32" s="1"/>
  <c r="I153" i="32"/>
  <c r="J153" i="32" s="1"/>
  <c r="I154" i="32"/>
  <c r="I155" i="32"/>
  <c r="J155" i="32" s="1"/>
  <c r="I151" i="32"/>
  <c r="I114" i="32"/>
  <c r="J114" i="32" s="1"/>
  <c r="I115" i="32"/>
  <c r="J115" i="32" s="1"/>
  <c r="I116" i="32"/>
  <c r="J116" i="32" s="1"/>
  <c r="I117" i="32"/>
  <c r="J117" i="32" s="1"/>
  <c r="I118" i="32"/>
  <c r="J118" i="32" s="1"/>
  <c r="I119" i="32"/>
  <c r="J119" i="32" s="1"/>
  <c r="I120" i="32"/>
  <c r="J120" i="32" s="1"/>
  <c r="I113" i="32"/>
  <c r="I103" i="32"/>
  <c r="J103" i="32" s="1"/>
  <c r="I104" i="32"/>
  <c r="J104" i="32" s="1"/>
  <c r="I105" i="32"/>
  <c r="J105" i="32" s="1"/>
  <c r="I106" i="32"/>
  <c r="J106" i="32" s="1"/>
  <c r="I107" i="32"/>
  <c r="J107" i="32" s="1"/>
  <c r="I102" i="32"/>
  <c r="I96" i="32"/>
  <c r="J96" i="32" s="1"/>
  <c r="I97" i="32"/>
  <c r="J97" i="32" s="1"/>
  <c r="I98" i="32"/>
  <c r="J98" i="32" s="1"/>
  <c r="I95" i="32"/>
  <c r="I85" i="32"/>
  <c r="J85" i="32" s="1"/>
  <c r="I86" i="32"/>
  <c r="J86" i="32" s="1"/>
  <c r="I87" i="32"/>
  <c r="J87" i="32" s="1"/>
  <c r="I88" i="32"/>
  <c r="J88" i="32" s="1"/>
  <c r="I89" i="32"/>
  <c r="J89" i="32" s="1"/>
  <c r="I90" i="32"/>
  <c r="J90" i="32" s="1"/>
  <c r="I91" i="32"/>
  <c r="J91" i="32" s="1"/>
  <c r="I84" i="32"/>
  <c r="I65" i="32"/>
  <c r="J65" i="32" s="1"/>
  <c r="I66" i="32"/>
  <c r="J66" i="32" s="1"/>
  <c r="I64" i="32"/>
  <c r="I58" i="32"/>
  <c r="I57" i="32"/>
  <c r="I52" i="32"/>
  <c r="J52" i="32" s="1"/>
  <c r="I53" i="32"/>
  <c r="J53" i="32" s="1"/>
  <c r="I51" i="32"/>
  <c r="I50" i="32"/>
  <c r="I49" i="32"/>
  <c r="I45" i="32"/>
  <c r="I44" i="32"/>
  <c r="I43" i="32"/>
  <c r="H210" i="32"/>
  <c r="H200" i="32"/>
  <c r="H199" i="32"/>
  <c r="H190" i="32"/>
  <c r="H191" i="32"/>
  <c r="H192" i="32"/>
  <c r="H193" i="32"/>
  <c r="H194" i="32"/>
  <c r="H195" i="32"/>
  <c r="H189" i="32"/>
  <c r="H164" i="32"/>
  <c r="H165" i="32"/>
  <c r="H166" i="32"/>
  <c r="H167" i="32"/>
  <c r="H168" i="32"/>
  <c r="H169" i="32"/>
  <c r="H170" i="32"/>
  <c r="H171" i="32"/>
  <c r="H172" i="32"/>
  <c r="H173" i="32"/>
  <c r="H174" i="32"/>
  <c r="H175" i="32"/>
  <c r="H176" i="32"/>
  <c r="H177" i="32"/>
  <c r="H178" i="32"/>
  <c r="H179" i="32"/>
  <c r="H180" i="32"/>
  <c r="H181" i="32"/>
  <c r="H182" i="32"/>
  <c r="H183" i="32"/>
  <c r="H184" i="32"/>
  <c r="H185" i="32"/>
  <c r="H163" i="32"/>
  <c r="H162" i="32"/>
  <c r="H152" i="32"/>
  <c r="H153" i="32"/>
  <c r="H154" i="32"/>
  <c r="H155" i="32"/>
  <c r="H151" i="32"/>
  <c r="I124" i="32"/>
  <c r="I122" i="32" s="1"/>
  <c r="H114" i="32"/>
  <c r="H115" i="32"/>
  <c r="H116" i="32"/>
  <c r="H117" i="32"/>
  <c r="H118" i="32"/>
  <c r="H119" i="32"/>
  <c r="H120" i="32"/>
  <c r="H113" i="32"/>
  <c r="H103" i="32"/>
  <c r="H104" i="32"/>
  <c r="H105" i="32"/>
  <c r="H106" i="32"/>
  <c r="H107" i="32"/>
  <c r="H102" i="32"/>
  <c r="H96" i="32"/>
  <c r="H97" i="32"/>
  <c r="H98" i="32"/>
  <c r="H95" i="32"/>
  <c r="H44" i="32"/>
  <c r="H45" i="32"/>
  <c r="H43" i="32"/>
  <c r="H50" i="32"/>
  <c r="H51" i="32"/>
  <c r="H52" i="32"/>
  <c r="H53" i="32"/>
  <c r="H49" i="32"/>
  <c r="H58" i="32"/>
  <c r="H57" i="32"/>
  <c r="H65" i="32"/>
  <c r="H66" i="32"/>
  <c r="H64" i="32"/>
  <c r="H85" i="32"/>
  <c r="H86" i="32"/>
  <c r="H87" i="32"/>
  <c r="H88" i="32"/>
  <c r="H89" i="32"/>
  <c r="H90" i="32"/>
  <c r="H91" i="32"/>
  <c r="H84" i="32"/>
  <c r="J58" i="32" l="1"/>
  <c r="I55" i="32"/>
  <c r="I47" i="32"/>
  <c r="I62" i="32"/>
  <c r="J162" i="32"/>
  <c r="J160" i="32" s="1"/>
  <c r="I160" i="32"/>
  <c r="I187" i="32"/>
  <c r="J199" i="32"/>
  <c r="J197" i="32" s="1"/>
  <c r="I197" i="32"/>
  <c r="J84" i="32"/>
  <c r="J82" i="32" s="1"/>
  <c r="I82" i="32"/>
  <c r="J95" i="32"/>
  <c r="J93" i="32" s="1"/>
  <c r="I93" i="32"/>
  <c r="J210" i="32"/>
  <c r="J208" i="32" s="1"/>
  <c r="I208" i="32"/>
  <c r="J154" i="32"/>
  <c r="I149" i="32"/>
  <c r="J113" i="32"/>
  <c r="J111" i="32" s="1"/>
  <c r="I111" i="32"/>
  <c r="J102" i="32"/>
  <c r="J100" i="32" s="1"/>
  <c r="I100" i="32"/>
  <c r="J57" i="32"/>
  <c r="J55" i="32" s="1"/>
  <c r="J151" i="32"/>
  <c r="J124" i="32"/>
  <c r="J122" i="32" s="1"/>
  <c r="J64" i="32"/>
  <c r="J62" i="32" s="1"/>
  <c r="J189" i="32"/>
  <c r="J187" i="32" s="1"/>
  <c r="H124" i="32"/>
  <c r="J51" i="32"/>
  <c r="J50" i="32"/>
  <c r="J49" i="32"/>
  <c r="J45" i="32"/>
  <c r="J44" i="32"/>
  <c r="J43" i="32"/>
  <c r="J149" i="32" l="1"/>
  <c r="J47" i="32"/>
  <c r="J41" i="32"/>
  <c r="I33" i="32"/>
  <c r="I34" i="32"/>
  <c r="I35" i="32"/>
  <c r="I32" i="32"/>
  <c r="H34" i="32"/>
  <c r="H35" i="32"/>
  <c r="H32" i="32"/>
  <c r="I30" i="32" l="1"/>
  <c r="J32" i="32"/>
  <c r="J35" i="32"/>
  <c r="J34" i="32"/>
  <c r="J33" i="32"/>
  <c r="J30" i="32" l="1"/>
  <c r="I70" i="32" l="1"/>
  <c r="H70" i="32"/>
  <c r="I68" i="32" l="1"/>
  <c r="I254" i="32" s="1"/>
  <c r="J24" i="32" s="1"/>
  <c r="J22" i="32" s="1"/>
  <c r="J70" i="32"/>
  <c r="J68" i="32" s="1"/>
  <c r="J254" i="32" s="1"/>
</calcChain>
</file>

<file path=xl/sharedStrings.xml><?xml version="1.0" encoding="utf-8"?>
<sst xmlns="http://schemas.openxmlformats.org/spreadsheetml/2006/main" count="740" uniqueCount="437">
  <si>
    <t>SERVIÇOS PRELIMINARES</t>
  </si>
  <si>
    <t>1.1</t>
  </si>
  <si>
    <t>ESTRUTURA</t>
  </si>
  <si>
    <t>COBERTA</t>
  </si>
  <si>
    <t>PAVIMENTAÇÃO</t>
  </si>
  <si>
    <t>m</t>
  </si>
  <si>
    <t xml:space="preserve">m </t>
  </si>
  <si>
    <t>un</t>
  </si>
  <si>
    <t>PINTURA</t>
  </si>
  <si>
    <t>Total</t>
  </si>
  <si>
    <t>Item</t>
  </si>
  <si>
    <t>2.1</t>
  </si>
  <si>
    <t>MOVIMENTO DE TERRA</t>
  </si>
  <si>
    <t>2.2</t>
  </si>
  <si>
    <t>ITEM</t>
  </si>
  <si>
    <t>QUANT</t>
  </si>
  <si>
    <t>m²</t>
  </si>
  <si>
    <t>m³</t>
  </si>
  <si>
    <t>FUNDAÇÃO</t>
  </si>
  <si>
    <t>1.2</t>
  </si>
  <si>
    <t>1.3</t>
  </si>
  <si>
    <t>1.4</t>
  </si>
  <si>
    <t>Muro em alvenaria bloco cerâmico, e= 0,09m, c/ alv de pedra 0,35 x 0,60m, colunas (9x20cm) e cintamento (9x15cm) superior e inferior concreto armado fck = 15,0 Mpa cada 3,00m, chapisco e reboco</t>
  </si>
  <si>
    <t>Bancada em granito cinza andorinha, e=2cm</t>
  </si>
  <si>
    <t>2.3</t>
  </si>
  <si>
    <t xml:space="preserve"> </t>
  </si>
  <si>
    <t>DESCRIÇÃO DOS SERVIÇOS</t>
  </si>
  <si>
    <t>UND</t>
  </si>
  <si>
    <t xml:space="preserve">PREÇO UNITÁRIO </t>
  </si>
  <si>
    <t>BM 01</t>
  </si>
  <si>
    <t>ACUMULADO</t>
  </si>
  <si>
    <t>QUANTIDADE</t>
  </si>
  <si>
    <t>ORGÃO / PREFEITRURA MUNICIPAL DE SOUSA</t>
  </si>
  <si>
    <t>DATA DA MEDIÇÃO</t>
  </si>
  <si>
    <t>SALDO DO CONTRATO (R$)</t>
  </si>
  <si>
    <t>VALOR DAS MEDIÇÕES ANTERIORES (R$)</t>
  </si>
  <si>
    <t xml:space="preserve">VALOR DESTA MEDIÇÃO (R$) </t>
  </si>
  <si>
    <t>MEDIDO NO PERÍODO</t>
  </si>
  <si>
    <t>VALOR CONTRATADO</t>
  </si>
  <si>
    <t>ACUMULADO INCLUINDO O PERÍODO</t>
  </si>
  <si>
    <t>ETAPA 01: CONSTRUÇÃO DA ESCOLA</t>
  </si>
  <si>
    <t>1.1.1</t>
  </si>
  <si>
    <t>1.1.2</t>
  </si>
  <si>
    <t>M</t>
  </si>
  <si>
    <t>1.1.3</t>
  </si>
  <si>
    <t>1.1.4</t>
  </si>
  <si>
    <t>1.1.5</t>
  </si>
  <si>
    <t>1.1.6</t>
  </si>
  <si>
    <t>1.1.7</t>
  </si>
  <si>
    <t>1.1.8</t>
  </si>
  <si>
    <t>mês</t>
  </si>
  <si>
    <t>1.2.1</t>
  </si>
  <si>
    <t>ESCAVACAO MECANICA DE VALA EM MATERIAL DE 2A. CATEGORIA ATE 2 M DE PROFUNDIDADE COM UTILIZACAO DE ESCAVADEIRA HIDRAULICA</t>
  </si>
  <si>
    <t>1.2.2</t>
  </si>
  <si>
    <t>REATERRO MANUAL DE VALAS COM COMPACTAÇÃO MECANIZADA. AF_04/2016</t>
  </si>
  <si>
    <t>1.2.3</t>
  </si>
  <si>
    <t>ATERRO MANUAL DE VALAS COM SOLO ARGILO-ARENOSO E COMPACTAÇÃO MECANIZADA. AF_05/2016</t>
  </si>
  <si>
    <t>INFRAESTRUTURA</t>
  </si>
  <si>
    <t>1.3.1</t>
  </si>
  <si>
    <t>EMBASAMENTO C/PEDRA ARGAMASSADA UTILIZADO ARG.CIM/AREIA 1:4 (ADAPTADO SINAPI 95467)</t>
  </si>
  <si>
    <t>1.3.2</t>
  </si>
  <si>
    <t>ALVENARIA DE VEDAÇÃO DE BLOCOS CERÂMICOS FURADOS NA HORIZONTAL DE 9X19X19CM (ESPESSURA 9CM) DE PAREDES COM ÁREA LÍQUIDA MAIOR OU IGUAL A 6M² COM VÃOS E ARGAMASSA DE ASSENTAMENTO COM PREPARO MANUAL. AF_06/2014</t>
  </si>
  <si>
    <t>1.3.3</t>
  </si>
  <si>
    <t>LASTRO DE CONCRETO MAGRO, APLICADO EM BLOCOS DE COROAMENTO OU SAPATAS. AF_08/2017</t>
  </si>
  <si>
    <t>1.3.4</t>
  </si>
  <si>
    <t>CONCRETO ARMADO (PREPARO E LANÇAMENTO) PARA SAPATAS COM FCK=25MPA COM FORMA DE TABUA COM APROVEITAMENTO DE 2 VEZES COM BETONEIRA</t>
  </si>
  <si>
    <t>1.3.5</t>
  </si>
  <si>
    <t>CONCRETO ARMADO (PREPARO E LANÇAMENTO) PARA RADIER COM FCK=25MPA COM TABUA DE MADEIRA COM APROVEITAMENTO DE 3 VEZES COM BETONEIRA</t>
  </si>
  <si>
    <t>SUPERESTRUTURA</t>
  </si>
  <si>
    <t>1.4.1</t>
  </si>
  <si>
    <t>CONCRETO ARMADO (PREPARO E LANÇAMENTO) PARA VIGA COM FCK=25MPA, COM FORMA EM CHAPA DE MADEIRA COMPENSADA RESINADA, COM APROVEITAMENTO DE 3 VEZES COM BETONEIRA</t>
  </si>
  <si>
    <t>1.4.2</t>
  </si>
  <si>
    <t>CONCRETO ARMADO (PREPARO E LANÇAMENTO) PARA PILARES COM FCK=25MPA, COM FORMA EM CHAPA DE MADEIRA COMPENSADA RESINADA, COM APROVEITAMENTO DE 3 VEZES COM BETONEIRA</t>
  </si>
  <si>
    <t>1.4.3</t>
  </si>
  <si>
    <t>Prateleira em granito cinza andorinha, esp= 2cm</t>
  </si>
  <si>
    <t>1.4.4</t>
  </si>
  <si>
    <t>LAJE PRÉ-MOLDADA UNIDIRECIONAL, BIAPOIADA, PARA FORRO, ENCHIMENTO EM CERÂMICA, VIGOTA CONVENCIONAL, ALTURA TOTAL DA LAJE (ENCHIMENTO+CAPA) = (8+3). AF_11/2020</t>
  </si>
  <si>
    <t>1.5</t>
  </si>
  <si>
    <t>PAREDES E PAINEIS</t>
  </si>
  <si>
    <t>1.5.1</t>
  </si>
  <si>
    <t>ALVENARIA DE VEDAÇÃO DE BLOCOS CERÂMICOS FURADOS NA HORIZONTAL DE 9X19X19CM (ESPESSURA 9CM) DE PAREDES COM ÁREA LÍQUIDA MAIOR OU IGUAL A 6M² SEM VÃOS E ARGAMASSA DE ASSENTAMENTO COM PREPARO MANUAL. AF_06/2014</t>
  </si>
  <si>
    <t>M²</t>
  </si>
  <si>
    <t>1.5.2</t>
  </si>
  <si>
    <t>COBOGO DE CONCRETO (ELEMENTO VAZADO)10X29X39CM ABERTURA COM VIDRO, ASSENTADO COM ARGAMASSA TRAÇO 1:4 (CIMENTO E AREIA MEDIA NÃO PNEIRADA)</t>
  </si>
  <si>
    <t>1.5.3</t>
  </si>
  <si>
    <t>1.6</t>
  </si>
  <si>
    <t>ESQUADRIAS, FERRAGENS E VIDROS</t>
  </si>
  <si>
    <t>1.6.1</t>
  </si>
  <si>
    <t>KIT DE PORTA DE MADEIRA FRISADA, SEMI-OCA (LEVE OU MÉDIA), PADRÃO POPULAR, 70X210CM, ESPESSURA DE 3CM, ITENS INCLUSOS: DOBRADIÇAS, MONTAGEM E INSTALAÇÃO DO BATENTE, SEM FECHADURA - FORNECIMENTO E INSTALAÇÃO. AF_12/2019</t>
  </si>
  <si>
    <t>1.6.2</t>
  </si>
  <si>
    <t>KIT DE PORTA DE MADEIRA FRISADA, SEMI-OCA (LEVE OU MÉDIA), PADRÃO MÉDIO, 80X210CM, ESPESSURA DE 3,5CM, ITENS INCLUSOS: DOBRADIÇAS, MONTAGEM E INSTALAÇÃO DO BATENTE, SEM FECHADURA - FORNECIMENTO E INSTALAÇÃO. AF_12/2019</t>
  </si>
  <si>
    <t>1.6.3</t>
  </si>
  <si>
    <t>KIT DE PORTA DE MADEIRA FRISADA, SEMI-OCA (LEVE OU MÉDIA), PADRÃO MÉDIO, 190X210CM, ESPESSURA DE 3,5CM, ITENS INCLUSOS: DOBRADIÇAS, MONTAGEM E INSTALAÇÃO DO BATENTE, SEM FECHADURA - FORNECIMENTO E INSTALAÇÃO. AF_12/2019</t>
  </si>
  <si>
    <t>1.6.4</t>
  </si>
  <si>
    <t>JANELA DE AÇO TIPO BASCULANTE PARA VIDROS, COM BATENTE, FERRAGENS E PINTURA ANTICORROSIVA. EXCLUSIVE VIDROS, ACABAMENTO, ALIZAR E CONTRAMARCO. FORNECIMENTO E INSTALAÇÃO. AF_12/2019</t>
  </si>
  <si>
    <t>1.6.5</t>
  </si>
  <si>
    <t>Gradil Nylofor 3D, malha 20x5cm, Ø 5mm 250x103 cm, pintura branca, Belgo ou similar, inclusive postes e acessórios</t>
  </si>
  <si>
    <t>1.6.6</t>
  </si>
  <si>
    <t>Portão em ferro, em gradil metálico, padrão belgo ou equivalente, de correr</t>
  </si>
  <si>
    <t>1.6.7</t>
  </si>
  <si>
    <t>Barra de apoio, reta, fixa, em aço inox, l=90cm, d=1 1/2", Jackwal ou similar</t>
  </si>
  <si>
    <t>1.6.8</t>
  </si>
  <si>
    <t>1.6.9</t>
  </si>
  <si>
    <t>VIDRO FANTASIA CANELADO 4MM</t>
  </si>
  <si>
    <t>1.6.10</t>
  </si>
  <si>
    <t>FECHADURA DE EMBUTIR COM CILINDRO, EXTERNA, COMPLETA, ACABAMENTO PADRÃO MÉDIO, INCLUSO EXECUÇÃO DE FURO - FORNECIMENTO E INSTALAÇÃO. AF_12/2019</t>
  </si>
  <si>
    <t>1.6.11</t>
  </si>
  <si>
    <t>FECHADURA DE EMBUTIR COM CILINDRO, EXTERNA, COMPLETA, ACABAMENTO PADRÃO POPULAR, INCLUSO EXECUÇÃO DE FURO - FORNECIMENTO E INSTALAÇÃO. AF_12/2019</t>
  </si>
  <si>
    <t>1.7</t>
  </si>
  <si>
    <t>1.7.1</t>
  </si>
  <si>
    <t>FABRICAÇÃO E INSTALAÇÃO DE ESTRUTURA PONTALETADA DE MADEIRA NÃO APARELHADA PARA TELHADOS COM ATÉ 2 ÁGUAS E PARA TELHA CERÂMICA OU DE CONCRETO, INCLUSO TRANSPORTE VERTICAL. AF_12/2015</t>
  </si>
  <si>
    <t>1.7.2</t>
  </si>
  <si>
    <t>TRAMA DE MADEIRA COMPOSTA POR RIPAS, CAIBROS E TERÇAS PARA TELHADOS DE ATÉ 2 ÁGUAS PARA TELHA CERÂMICA CAPA-CANAL, INCLUSO TRANSPORTE VERTICAL. AF_07/2019</t>
  </si>
  <si>
    <t>1.7.3</t>
  </si>
  <si>
    <t>TELHAMENTO COM TELHA CERÂMICA CAPA-CANAL, TIPO PLAN, COM ATÉ 2 ÁGUAS, INCLUSO TRANSPORTE VERTICAL. AF_07/2019</t>
  </si>
  <si>
    <t>1.7.4</t>
  </si>
  <si>
    <t>CUMEEIRA PARA TELHA CERÂMICA EMBOÇADA COM ARGAMASSA TRAÇO 1:2:9 (CIMENTO, CAL E AREIA) PARA TELHADOS COM ATÉ 2 ÁGUAS, INCLUSO TRANSPORTE VERTICAL. AF_07/2019</t>
  </si>
  <si>
    <t>1.7.5</t>
  </si>
  <si>
    <t>ALGEROZ (RUFO) DE CONCRETO ARMADO FCK=20MPA L=40CM E H=5CM - ORSE (00304)</t>
  </si>
  <si>
    <t>1.7.6</t>
  </si>
  <si>
    <t>EMBOÇAMENTO COM ARGAMASSA TRAÇO 1:2:9 (CIMENTO, CAL E AREIA). AF_07/2019</t>
  </si>
  <si>
    <t>1.7.7</t>
  </si>
  <si>
    <t>Impermeabilização com aplicação de argamassa polimérica tipo Denvertec 100 ou similar</t>
  </si>
  <si>
    <t>1.7.8</t>
  </si>
  <si>
    <t>FORRO EM RÉGUAS DE PVC, FRISADO, PARA AMBIENTES RESIDENCIAIS, INCLUSIVE ESTRUTURA DE FIXAÇÃO. AF_05/2017_P</t>
  </si>
  <si>
    <t>1.8</t>
  </si>
  <si>
    <t>REVESTIMENTO E FORRO</t>
  </si>
  <si>
    <t>1.8.1</t>
  </si>
  <si>
    <t>CHAPISCO APLICADO EM ALVENARIAS E ESTRUTURAS DE CONCRETO INTERNAS, COM COLHER DE PEDREIRO. ARGAMASSA TRAÇO 1:3 COM PREPARO EM BETONEIRA 400L. AF_06/2014</t>
  </si>
  <si>
    <t>1.8.2</t>
  </si>
  <si>
    <t>MASSA ÚNICA, PARA RECEBIMENTO DE PINTURA, EM ARGAMASSA TRAÇO 1:2:8, PREPARO MECÂNICO COM BETONEIRA 400L, APLICADA MANUALMENTE EM FACES INTERNAS DE PAREDES, ESPESSURA DE 20MM, COM EXECUÇÃO DE TALISCAS. AF_06/2014</t>
  </si>
  <si>
    <t>1.8.3</t>
  </si>
  <si>
    <t>EMBOÇO, PARA RECEBIMENTO DE CERÂMICA, EM ARGAMASSA TRAÇO 1:2:8, PREPARO MANUAL, APLICADO MANUALMENTE EM FACES INTERNAS DE PAREDES, PARA AMBIENTE COM ÁREA MAIOR QUE 10M2, ESPESSURA DE 20MM, COM EXECUÇÃO DE TALISCAS. AF_06/2014</t>
  </si>
  <si>
    <t>1.8.4</t>
  </si>
  <si>
    <t>Revestimento cerâmico para parede, 10 x 10 cm, Eliane, linha galeria chumbo mesh ou similar, pei - 2, aplicado com argamassa industrializada ac-ii, rejuntado, exclusive regularização de base ou emboço - Rev 01</t>
  </si>
  <si>
    <t>1.9</t>
  </si>
  <si>
    <t>1.9.1</t>
  </si>
  <si>
    <t>APLICAÇÃO DE FUNDO SELADOR ACRÍLICO EM PAREDES, UMA DEMÃO. AF_06/2014</t>
  </si>
  <si>
    <t>1.9.2</t>
  </si>
  <si>
    <t>APLICAÇÃO E LIXAMENTO DE MASSA LÁTEX EM PAREDES, DUAS DEMÃOS. AF_06/2014</t>
  </si>
  <si>
    <t>1.9.3</t>
  </si>
  <si>
    <t>APLICAÇÃO MANUAL DE MASSA ACRÍLICA EM PANOS DE FACHADA SEM PRESENÇA DE VÃOS, DE EDIFÍCIOS DE MÚLTIPLOS PAVIMENTOS, DUAS DEMÃOS. AF_05/2017</t>
  </si>
  <si>
    <t>1.9.4</t>
  </si>
  <si>
    <t>APLICAÇÃO MANUAL DE PINTURA COM TINTA LÁTEX ACRÍLICA EM PAREDES, DUAS DEMÃOS. AF_06/2014</t>
  </si>
  <si>
    <t>1.9.5</t>
  </si>
  <si>
    <t>PINTURA TINTA DE ACABAMENTO (PIGMENTADA) ESMALTE SINTÉTICO FOSCO EM MADEIRA, 3 DEMÃOS. AF_01/2021</t>
  </si>
  <si>
    <t>1.9.6</t>
  </si>
  <si>
    <t>PINTURA COM TINTA ALQUÍDICA DE FUNDO E ACABAMENTO (ESMALTE SINTÉTICO GRAFITE) APLICADA A ROLO OU PINCEL SOBRE SUPERFÍCIES METÁLICAS (EXCETO PERFIL) EXECUTADO EM OBRA (POR DEMÃO). AF_01/2020</t>
  </si>
  <si>
    <t>1.9.7</t>
  </si>
  <si>
    <t>APLICAÇÃO MANUAL DE PINTURA COM TINTA LÁTEX PVA EM PAREDES, DUAS DEMÃOS. AF_06/2014</t>
  </si>
  <si>
    <t>1.9.8</t>
  </si>
  <si>
    <t>PINTURA IMUNIZANTE PARA MADEIRA, 1 DEMÃO. AF_01/2021</t>
  </si>
  <si>
    <t>1.10</t>
  </si>
  <si>
    <t>1.10.1</t>
  </si>
  <si>
    <t>LASTRO DE CONCRETO MAGRO, APLICADO EM PISOS OU RADIERS, ESPESSURA DE 5 CM. AF_07/2016</t>
  </si>
  <si>
    <t>1.10.2</t>
  </si>
  <si>
    <t>Regularização de base para revest. de pisos com arg. traço t4, esp. média = 2,5cm</t>
  </si>
  <si>
    <t>1.10.3</t>
  </si>
  <si>
    <t>REVESTIMENTO CERÂMICO PARA PISO COM PLACAS TIPO ESMALTADA EXTRA DE DIMENSÕES 45X45 CM APLICADA EM AMBIENTES DE ÁREA MENOR QUE 5 M2. AF_06/2014</t>
  </si>
  <si>
    <t>1.10.4</t>
  </si>
  <si>
    <t>PISO EM GRANILITE, MARMORITE OU GRANITINA EM AMBIENTES INTERNOS. AF_09/2020</t>
  </si>
  <si>
    <t>1.10.5</t>
  </si>
  <si>
    <t>EXECUÇÃO DE PASSEIO (CALÇADA) OU PISO DE CONCRETO COM CONCRETO MOLDADO IN LOCO, FEITO EM OBRA, ACABAMENTO CONVENCIONAL, ESPESSURA 6 CM, ARMADO. AF_07/2016</t>
  </si>
  <si>
    <t>1.10.6</t>
  </si>
  <si>
    <t>1.10.7</t>
  </si>
  <si>
    <t>EXECUÇÃO DE PASSEIO EM PISO INTERTRAVADO, COM BLOCO RETANGULAR COR NATURAL DE 20 X 10 CM, ESPESSURA 6 CM. AF_12/2015</t>
  </si>
  <si>
    <t>1.10.8</t>
  </si>
  <si>
    <t>RAMPA DE CALÇADA DE PASSEIO EM CONCRETO PARA ACESSIBILIDADE DE PORTADORES DE NECESSIDADES ESPECIAIS (PNE) EXECUTADA CONCRETO ESTRUTURAL INCLUSIVE SINALIZAÇÃO TATIL DE ALERTA (25X25CM) E SINALIZAÇÃO UNIVERSAL EM TINTA ACRILICA-ESTIRENADA (0,80 X 1,60)M</t>
  </si>
  <si>
    <t>1.11</t>
  </si>
  <si>
    <t>INSTALAÇÕES HIDRAULICAS - LOUÇAS E METAIS</t>
  </si>
  <si>
    <t>1.11.1</t>
  </si>
  <si>
    <t>1.11.2</t>
  </si>
  <si>
    <t>VASO SANITARIO SIFONADO CONVENCIONAL PARA PCD SEM FURO FRONTAL COM LOUÇA BRANCA SEM ASSENTO, INCLUSO CONJUNTO DE LIGAÇÃO PARA BACIA SANITÁRIA AJUSTÁVEL - FORNECIMENTO E INSTALAÇÃO. AF_01/2020</t>
  </si>
  <si>
    <t>1.11.3</t>
  </si>
  <si>
    <t>Lavatório louça de canto (Deca-Izy, ref L-10117 ou similar) sem coluna, c/ sifão cromado, válvula cromada, engate cromado, exclusive torneira</t>
  </si>
  <si>
    <t>1.11.4</t>
  </si>
  <si>
    <t>Lavatório louça (Deca-Ravena ref L-915) sem coluna, c/válvula, sifão, engate e torneira (herc ref 1994) todos de plástico, conj. de fixação (deca ref sp7) ou similares</t>
  </si>
  <si>
    <t>1.11.5</t>
  </si>
  <si>
    <t>REGISTRO DE GAVETA BRUTO, LATÃO, ROSCÁVEL, 1 1/2, COM ACABAMENTO E CANOPLA CROMADOS, INSTALADO EM RESERVAÇÃO DE ÁGUA DE EDIFICAÇÃO QUE POSSUA RESERVATÓRIO DE FIBRA/FIBROCIMENTO FORNECIMENTO E INSTALAÇÃO. AF_06/2016</t>
  </si>
  <si>
    <t>1.11.6</t>
  </si>
  <si>
    <t>REGISTRO DE PRESSÃO BRUTO, LATÃO, ROSCÁVEL, 3/4", COM ACABAMENTO E CANOPLA CROMADOS. FORNECIDO E INSTALADO EM RAMAL DE ÁGUA. AF_12/2014</t>
  </si>
  <si>
    <t>1.11.7</t>
  </si>
  <si>
    <t>TORNEIRA CROMADA TUBO MÓVEL, DE PAREDE, 1/2 OU 3/4, PARA PIA DE COZINHA, PADRÃO MÉDIO - FORNECIMENTO E INSTALAÇÃO. AF_01/2020</t>
  </si>
  <si>
    <t>1.11.8</t>
  </si>
  <si>
    <t>TORNEIRA CROMADA DE MESA, 1/2 OU 3/4, PARA LAVATÓRIO, PADRÃO MÉDIO - FORNECIMENTO E INSTALAÇÃO. AF_01/2020</t>
  </si>
  <si>
    <t>1.11.9</t>
  </si>
  <si>
    <t>TORNEIRA CROMADA 1/2 OU 3/4 PARA TANQUE, PADRÃO MÉDIO - FORNECIMENTO E INSTALAÇÃO. AF_01/2020</t>
  </si>
  <si>
    <t>1.11.10</t>
  </si>
  <si>
    <t>Cabide em aço inox, MOLDENOX, linha stylus 108 RSL ou similar</t>
  </si>
  <si>
    <t>1.11.11</t>
  </si>
  <si>
    <t>Chuveiro plástico sem registro</t>
  </si>
  <si>
    <t>1.11.12</t>
  </si>
  <si>
    <t>SABONETEIRA PLASTICA TIPO DISPENSER PARA SABONETE LIQUIDO COM RESERVATORIO 800 A 1500 ML, INCLUSO FIXAÇÃO. AF_01/2020</t>
  </si>
  <si>
    <t>1.11.13</t>
  </si>
  <si>
    <t>Dispenser para toalha interfolhada</t>
  </si>
  <si>
    <t>1.11.14</t>
  </si>
  <si>
    <t>Dispenser, em plástico, para papel higiênico em rolo</t>
  </si>
  <si>
    <t>1.11.15</t>
  </si>
  <si>
    <t>RALO SIFONADO, PVC, DN 100 X 40 MM, JUNTA SOLDÁVEL, FORNECIDO E INSTALADO EM RAMAL DE DESCARGA OU EM RAMAL DE ESGOTO SANITÁRIO. AF_12/2014</t>
  </si>
  <si>
    <t>1.11.16</t>
  </si>
  <si>
    <t>TANQUE DE MÁRMORE SINTÉTICO SUSPENSO, 22L OU EQUIVALENTE - FORNECIMENTO E INSTALAÇÃO. AF_01/2020</t>
  </si>
  <si>
    <t>1.11.17</t>
  </si>
  <si>
    <t>BANCADA DE MÁRMORE SINTÉTICO, DE 120 X 60CM, COM CUBA INTEGRADA - FORNECIMENTO E INSTALAÇÃO. AF_01/2020</t>
  </si>
  <si>
    <t>1.11.18</t>
  </si>
  <si>
    <t>ESPELHO CRISTAL ESPESSURA 4MM</t>
  </si>
  <si>
    <t>1.11.19</t>
  </si>
  <si>
    <t>BANCO ARTICULADO, EM ACO INOX, PARA PCD, FIXADO NA PAREDE - FORNECIMENTO E INSTALAÇÃO. AF_01/2020</t>
  </si>
  <si>
    <t>1.11.20</t>
  </si>
  <si>
    <t>1.11.21</t>
  </si>
  <si>
    <t>PONTO DE CONSUMO TERMINAL DE ÁGUA FRIA (SUBRAMAL) COM TUBULAÇÃO DE PVC, DN 25 MM, INSTALADO EM RAMAL DE ÁGUA, INCLUSOS RASGO E CHUMBAMENTO EM ALVENARIA. AF_12/2014</t>
  </si>
  <si>
    <t>1.11.22</t>
  </si>
  <si>
    <t>CAIXA ENTERRADA HIDRÁULICA RETANGULAR EM ALVENARIA COM TIJOLOS CERÂMICOS MACIÇOS, DIMENSÕES INTERNAS: 0,4X0,4X0,4 M PARA REDE DE ESGOTO. AF_12/2020</t>
  </si>
  <si>
    <t>1.11.23</t>
  </si>
  <si>
    <t>BEBEDOURO INDUSTRIAL (CENTRAL E AGUA GELADA) EM CHAPA DE AÇO VARBONO GALVANIZADA COM CAPACIDADEDE 200 LITROS CONTROLE DE TEMPERATURA ENTRE -5C E 15C CARTUCHO FILTRANTE EM FIBRA DE CELULOSE, APARADOR COM 04 TORNEIRAS EM AÇO INOX 304, UNIDADE CONDENSADORA COM BAIXO CONSUMO DE ENERGIA E RUIDO E CAPACIDADE DE 1/5 HP E TUBULAÇÃO FRIGORIFICA PARA GARANTIR A QUALIDADE DA AGUA - FORNECIMENTO E INSTALAÇÃO</t>
  </si>
  <si>
    <t>1.11.24</t>
  </si>
  <si>
    <t>Caixa d´água em fibra de vidro - instalada, sem estrutura de suporte cap. 10.000 litros</t>
  </si>
  <si>
    <t>1.12</t>
  </si>
  <si>
    <t>INSTALAÇÕES SANITÁRIAS</t>
  </si>
  <si>
    <t>1.12.1</t>
  </si>
  <si>
    <t>1.12.2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</si>
  <si>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</si>
  <si>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1.12.3</t>
  </si>
  <si>
    <t>Caixa de inspeção 0.60 x 0.60 x 0.60m</t>
  </si>
  <si>
    <t>1.12.4</t>
  </si>
  <si>
    <t>Caixa de inspeção 0,30 x 0,30 x 0,40m</t>
  </si>
  <si>
    <t>1.12.5</t>
  </si>
  <si>
    <t>Caixa de passagem em alvenaria de tijolos maciços esp. = 0,12m, dim. int. = 0.50 x 0.50 x 0.50m</t>
  </si>
  <si>
    <t>1.12.6</t>
  </si>
  <si>
    <t>Ponto de esgoto com tubo de pvc rígido soldável de Ø 40 mm (lavatórios, mictórios, ralos sifonados, etc...)</t>
  </si>
  <si>
    <t>1.12.7</t>
  </si>
  <si>
    <t>Ponto de esgoto com tubo de pvc rígido soldável de Ø 50 mm (pias de cozinha, máquinas de lavar, etc...)</t>
  </si>
  <si>
    <t>Ponto de esgoto com tubo de pvc rígido soldável de Ø 100 mm (vaso sanitário)</t>
  </si>
  <si>
    <t>pt</t>
  </si>
  <si>
    <t>1.12.8</t>
  </si>
  <si>
    <t>1.13</t>
  </si>
  <si>
    <t>INSTALAÇÕES ELÉTRICAS, TELEFONICAS E MECANICAS</t>
  </si>
  <si>
    <t>1.13.1</t>
  </si>
  <si>
    <t>1.13.2</t>
  </si>
  <si>
    <t>Caixa de passagem em alvenaria de tijolos maciços esp. = 0,12m, dim. int. = 0.60 x 0.60 x 0.60m</t>
  </si>
  <si>
    <t>1.13.3</t>
  </si>
  <si>
    <t>DISJUNTOR TRIPOLAR TIPO DIN, CORRENTE NOMINAL DE 10A - FORNECIMENTO E INSTALAÇÃO. AF_10/2020</t>
  </si>
  <si>
    <t>1.13.4</t>
  </si>
  <si>
    <t>DISJUNTOR TRIPOLAR TIPO DIN, CORRENTE NOMINAL DE 25A - FORNECIMENTO E INSTALAÇÃO. AF_10/2020</t>
  </si>
  <si>
    <t>1.13.5</t>
  </si>
  <si>
    <t>DISPOSITIVO DPS CLASSE II, 1 POLO, TENSÃO MAXIMA DE 220/380V, CORRENTE NOMINAL &gt; 20KA TIPO AC - SINAPI (74130/001)</t>
  </si>
  <si>
    <t>1.13.6</t>
  </si>
  <si>
    <t>DISJUNTOR BIPOLAR TIPO DIN, CORRENTE NOMINAL DE 50A - FORNECIMENTO E INSTALAÇÃO. AF_10/2020</t>
  </si>
  <si>
    <t>1.13.7</t>
  </si>
  <si>
    <t>DISJUNTOR TRIPOLAR TIPO NEMA, CORRENTE NOMINAL DE 10 ATÉ 50A - FORNECIMENTO E INSTALAÇÃO. AF_10/2020</t>
  </si>
  <si>
    <t>1.13.8</t>
  </si>
  <si>
    <t>INTERRUPTOR SIMPLES (1 MÓDULO), 10A/250V, INCLUINDO SUPORTE E PLACA - FORNECIMENTO E INSTALAÇÃO. AF_12/2015</t>
  </si>
  <si>
    <t>1.13.9</t>
  </si>
  <si>
    <t>INTERRUPTOR SIMPLES (2 MÓDULOS), 10A/250V, INCLUINDO SUPORTE E PLACA - FORNECIMENTO E INSTALAÇÃO. AF_12/2015</t>
  </si>
  <si>
    <t>1.13.10</t>
  </si>
  <si>
    <t>LUMINÁRIA TIPO CALHA, DE SOBREPOR, COM 2 LÂMPADAS TUBULARES FLUORESCENTES DE 18 W, COM REATOR DE PARTIDA RÁPIDA - FORNECIMENTO E INSTALAÇÃO. AF_02/2020</t>
  </si>
  <si>
    <t>1.13.11</t>
  </si>
  <si>
    <t>LUMINÁRIA TIPO CALHA, DE SOBREPOR, COM 2 LÂMPADAS TUBULARES FLUORESCENTES DE 36 W, COM REATOR DE PARTIDA RÁPIDA - FORNECIMENTO E INSTALAÇÃO. AF_02/2020</t>
  </si>
  <si>
    <t>1.13.12</t>
  </si>
  <si>
    <t>LUMINÁRIA DE EMERGÊNCIA, COM 30 LÂMPADAS LED DE 2 W, SEM REATOR - FORNECIMENTO E INSTALAÇÃO. AF_02/2020</t>
  </si>
  <si>
    <t>1.13.13</t>
  </si>
  <si>
    <t>PONTO DE ILUMINAÇÃO RESIDENCIAL INCLUINDO INTERRUPTOR SIMPLES, CAIXA ELÉTRICA, ELETRODUTO, CABO, RASGO, QUEBRA E CHUMBAMENTO (EXCLUINDO LUMINÁRIA E LÂMPADA). AF_01/2016</t>
  </si>
  <si>
    <t>1.13.14</t>
  </si>
  <si>
    <t>PONTO DE TOMADA RESIDENCIAL INCLUINDO TOMADA 10A/250V, CAIXA ELÉTRICA, ELETRODUTO, CABO, RASGO, QUEBRA E CHUMBAMENTO. AF_01/2016</t>
  </si>
  <si>
    <t>1.13.15</t>
  </si>
  <si>
    <t>PONTO DE TOMADA RESIDENCIAL INCLUINDO TOMADA 20A/250V, CAIXA ELÉTRICA, ELETRODUTO, CABO, RASGO, QUEBRA E CHUMBAMENTO. AF_01/2016</t>
  </si>
  <si>
    <t>1.13.16</t>
  </si>
  <si>
    <t>PONTO DE UTILIZAÇÃO DE EQUIPAMENTOS ELÉTRICOS, RESIDENCIAL, INCLUINDO SUPORTE E PLACA, CAIXA ELÉTRICA, ELETRODUTO, CABO, RASGO, QUEBRA E CHUMBAMENTO. AF_01/2016</t>
  </si>
  <si>
    <t>1.13.17</t>
  </si>
  <si>
    <t>1.13.18</t>
  </si>
  <si>
    <t>QUADRO DE DISTRIBUIÇÃO DE ENERGIA EM CHAPA DE AÇO GALVANIZADO, DE EMBUTIR, COM BARRAMENTO TRIFÁSICO, PARA 24 DISJUNTORES DIN 100A - FORNECIMENTO E INSTALAÇÃO. AF_10/2020</t>
  </si>
  <si>
    <t>1.13.19</t>
  </si>
  <si>
    <t>QUADRO DE DISTRIBUIÇÃO DE ENERGIA EM CHAPA DE AÇO GALVANIZADO, DE EMBUTIR, COM BARRAMENTO TRIFÁSICO, PARA 12 DISJUNTORES DIN 100A - FORNECIMENTO E INSTALAÇÃO. AF_10/2020</t>
  </si>
  <si>
    <t>1.13.20</t>
  </si>
  <si>
    <t>Ponto de telefone, com eletroduto de pvc rígido embutido Ø 3/4"</t>
  </si>
  <si>
    <t>1.13.21</t>
  </si>
  <si>
    <t>Ponto para cabeamento estruturado embutido, com eletroduto pvc rígido Ø 3/4" c/cabo UTP 4 pares cat. 6</t>
  </si>
  <si>
    <t>1.13.22</t>
  </si>
  <si>
    <t>Conjunto moto-bomba com motor de 3/4 cv, trifásico, bomba centrífuga, sucção=1", recalque=1", pr. máx. 26 mca, alt. sucção 8 mca. faixas hm (m) - q (m3/h) : (23-3,4)(20-4,7)(17-5,7)(14-6,6)(11- 7,3), inclusive chave de partida direta</t>
  </si>
  <si>
    <t>1.13.23</t>
  </si>
  <si>
    <t>INTERRUPTOR PULSADOR CAMPAINHA (1 MÓDULO), 10A/250V, INCLUINDO SUPORTE E PLACA - FORNECIMENTO E INSTALAÇÃO. AF_09/2017</t>
  </si>
  <si>
    <t>1.13.24</t>
  </si>
  <si>
    <t>ENTRADA DE ENERGIA ELÉTRICA, AÉREA, TRIFÁSICA, COM CAIXA DE EMBUTIR, CABO DE 10 MM2 E DISJUNTOR DIN 50A (NÃO INCLUSO O POSTE DE CONCRETO). AF_07/2020</t>
  </si>
  <si>
    <t>1.14</t>
  </si>
  <si>
    <t>ELEMENTOS DECORATIVOS MOBILIARIO</t>
  </si>
  <si>
    <t>1.14.1</t>
  </si>
  <si>
    <t>Pintura de Letras - letreiro, sobre paredes, com lixamento, aplicação de 01 demão de líquido selador acrílico, 02 demãos de massa acrílica e 02 demãos de tinta pva latex convencional para exteriores</t>
  </si>
  <si>
    <t>1.14.2</t>
  </si>
  <si>
    <t>Placa de inauguração em alumínio com Acrilico, 80x60cm,com logomarca e moldura</t>
  </si>
  <si>
    <t>1.14.3</t>
  </si>
  <si>
    <t>Mastro simples em tubo ferro galvanizado, alt (útil)= 6m (3,80m x 2" + 2,20m x 1 1/2")</t>
  </si>
  <si>
    <t>1.14.4</t>
  </si>
  <si>
    <t>1.14.5</t>
  </si>
  <si>
    <t>Quadro escolar em fórmica branca com moldura</t>
  </si>
  <si>
    <t>1.14.6</t>
  </si>
  <si>
    <t>EXTINTOR DE INCÊNDIO PORTÁTIL COM CARGA DE ÁGUA PRESSURIZADA DE 10 L, CLASSE A - FORNECIMENTO E INSTALAÇÃO. AF_10/2020_P</t>
  </si>
  <si>
    <t>1.14.7</t>
  </si>
  <si>
    <t>EXTINTOR DE INCÊNDIO PORTÁTIL COM CARGA DE PQS DE 4 KG, CLASSE BC - FORNECIMENTO E INSTALAÇÃO. AF_10/2020_P</t>
  </si>
  <si>
    <t>1.15</t>
  </si>
  <si>
    <t>LIMPEZA, ENTREGA DA OBRA</t>
  </si>
  <si>
    <t>1.15.1</t>
  </si>
  <si>
    <t>Limpeza geral</t>
  </si>
  <si>
    <t>1.15.2</t>
  </si>
  <si>
    <t>bota-fora (carga manual, transporte e descarga mecanica, caminhão basculante de 10m³) ate 5,00km</t>
  </si>
  <si>
    <t>ETAPA 02: RECREIO COBERTO</t>
  </si>
  <si>
    <t>2.1.1</t>
  </si>
  <si>
    <t>LOCACAO CONVENCIONAL DE OBRA, UTILIZANDO GABARITO DE TÁBUAS CORRIDAS PONTALETADAS A CADA 2,00M - 2 UTILIZAÇÕES. AF_10/2018</t>
  </si>
  <si>
    <t>2.2.1</t>
  </si>
  <si>
    <t>2.2.2</t>
  </si>
  <si>
    <t>LOCACAO CONVENCIONAL DE OBRA, UTILIZANDO GABARITO DE TÁBUAS CORRIDAS PONTALETADAS A CADA 2,00M - 2 UTILIZAÇÕES. AF_10/2020</t>
  </si>
  <si>
    <t>2.3.1</t>
  </si>
  <si>
    <t>2.3.2</t>
  </si>
  <si>
    <t>2.3.3</t>
  </si>
  <si>
    <t>(COMPOSIÇÃO REPRESENTATIVA) EXECUÇÃO DE ESTRUTURAS DE CONCRETO ARMADO CONVENCIONAL, PARA EDIFICAÇÃO HABITACIONAL MULTIFAMILIAR (PRÉDIO), FCK = 25 MPA. AF_01/2017</t>
  </si>
  <si>
    <t>2.4</t>
  </si>
  <si>
    <t>2.4.1</t>
  </si>
  <si>
    <t>(COMPOSIÇÃO REPRESENTATIVA) EXECUÇÃO DE ESTRUTURAS DE CONCRETO ARMADO, PARA EDIFICAÇÃO HABITACIONAL UNIFAMILIAR COM DOIS PAVIMENTOS (CASA EM EMPREENDIMENTOS), FCK = 25 MPA. AF_01/2017</t>
  </si>
  <si>
    <t>2.5</t>
  </si>
  <si>
    <t>ALVENARIA</t>
  </si>
  <si>
    <t>2.5.1</t>
  </si>
  <si>
    <t>2.6</t>
  </si>
  <si>
    <t>COBERTURA</t>
  </si>
  <si>
    <t>2.6.1</t>
  </si>
  <si>
    <t>2.6.2</t>
  </si>
  <si>
    <t>INSTALAÇÃO DE TESOURA (INTEIRA OU MEIA), BIAPOIADA, EM MADEIRA NÃO APARELHADA, PARA VÃOS MAIORES OU IGUAIS A 6,0 M E MENORES QUE 8,0 M, INCLUSO IÇAMENTO. AF_07/2019</t>
  </si>
  <si>
    <t>2.6.3</t>
  </si>
  <si>
    <t>2.6.4</t>
  </si>
  <si>
    <t>2.7</t>
  </si>
  <si>
    <t>REVESTIMENTO</t>
  </si>
  <si>
    <t>2.7.1</t>
  </si>
  <si>
    <t>2.7.2</t>
  </si>
  <si>
    <t>2.7.3</t>
  </si>
  <si>
    <t>2.8</t>
  </si>
  <si>
    <t>PISOS</t>
  </si>
  <si>
    <t>2.8.1</t>
  </si>
  <si>
    <t>2.8.2</t>
  </si>
  <si>
    <t>2.8.3</t>
  </si>
  <si>
    <t>2.9</t>
  </si>
  <si>
    <t>INSTALAÇÃO ELÉTRICA</t>
  </si>
  <si>
    <t>2.9.1</t>
  </si>
  <si>
    <t>2.9.2</t>
  </si>
  <si>
    <t>2.9.3</t>
  </si>
  <si>
    <t>Refletor Slim LED 150W de potência, branco Frio, 6500k, Autovolt, marca G-light ou similar - Rev 01</t>
  </si>
  <si>
    <t>2.9.4</t>
  </si>
  <si>
    <t>CAIXA RETANGULAR 4" X 4" MÉDIA (1,30 M DO PISO), PVC, INSTALADA EM PAREDE - FORNECIMENTO E INSTALAÇÃO. AF_12/2015</t>
  </si>
  <si>
    <t>2.9.5</t>
  </si>
  <si>
    <t>CABO DE COBRE FLEXÍVEL ISOLADO, 2,5 MM², ANTI-CHAMA 0,6/1,0 KV, PARA CIRCUITOS TERMINAIS - FORNECIMENTO E INSTALAÇÃO. AF_12/2015</t>
  </si>
  <si>
    <t>receber + BDI</t>
  </si>
  <si>
    <t>TOTAL ORÇAMENTARIO</t>
  </si>
  <si>
    <t>Obra:</t>
  </si>
  <si>
    <t>Proprietário:</t>
  </si>
  <si>
    <t>Local:</t>
  </si>
  <si>
    <t>Responsável Técnico:</t>
  </si>
  <si>
    <t>Nivson Alessandre Freire Costa
CREA: 160148368-6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</si>
  <si>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</si>
  <si>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</si>
  <si>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</si>
  <si>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</si>
  <si>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</si>
  <si>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</si>
  <si>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</si>
  <si>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</si>
  <si>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</si>
  <si>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</si>
  <si>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</si>
  <si>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</si>
  <si>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MEMÓRIA DE CÁLCULO - BM-01</t>
  </si>
  <si>
    <t xml:space="preserve">PLACA   DE   OBRA   EM   CHAPA   DE   ACO GALVANIZADO </t>
  </si>
  <si>
    <t>LIMPEZA MECANIZADA DE CAMADA VEGETAL, VEGETAÇÃO E PEQUENAS ÁRVORES DIÂMETRO DE TRONCO MENOR QUE 0,20 M), COM TRATOR DE ESTEIRAS.AF_05/2018</t>
  </si>
  <si>
    <t>LIGAÇÃO PREDIAL DE ÁGUA EM MURETA DE CONCRETO, PROVISÓRIA OU DEFINITIVA, COM FORNECIMENTO DE MATERIAL, INCLUSIVE MURETA E HIDRÔMETRO, REDE DN 50MM</t>
  </si>
  <si>
    <t>ENTRADA    DE    ENERGIA    ELETRICA MONOFASICA  COM  POSTE  DE  CONCRETO, INCLUSIVE   CABEAMENTO,   CAIXA   DE PROTECAO     PARA     MEDIDOR</t>
  </si>
  <si>
    <t>LIGACAO DOMICILIAR DE ESGOTO DN 100MM, DA  CASA  ATE  A  CAIXA,  COMPOSTO  POR 10,0M  TUBO  DE  PVC  ESGOTO  PREDIAL  DN
100MM E CAIXA DE ALVENARIA COM TAMPA DE   CONCRETO   -   FORNECIMENTO</t>
  </si>
  <si>
    <t>LOCAÇÃO DE CONTAINER - ALMOXARIFADO COM BANHEIRO - 6,00 X 2,30M</t>
  </si>
  <si>
    <t xml:space="preserve"> LOCAÇÃO DE CONTAINER - ESCRITÓRIO COM BANHEIRO - 6,20 X 2,20M</t>
  </si>
  <si>
    <t>und</t>
  </si>
  <si>
    <t>VB-1</t>
  </si>
  <si>
    <r>
      <t>m</t>
    </r>
    <r>
      <rPr>
        <b/>
        <vertAlign val="superscript"/>
        <sz val="10"/>
        <rFont val="Arial"/>
        <family val="2"/>
      </rPr>
      <t>3</t>
    </r>
  </si>
  <si>
    <t>VB-4</t>
  </si>
  <si>
    <t>VB-5</t>
  </si>
  <si>
    <t>VB-6</t>
  </si>
  <si>
    <t>VB-7</t>
  </si>
  <si>
    <t>VB-8</t>
  </si>
  <si>
    <t>VB-9</t>
  </si>
  <si>
    <t>VB-10</t>
  </si>
  <si>
    <t>VB-11</t>
  </si>
  <si>
    <t>VB-12</t>
  </si>
  <si>
    <t>VB-13</t>
  </si>
  <si>
    <t>VB-14</t>
  </si>
  <si>
    <t>VB-15</t>
  </si>
  <si>
    <t>VB-16</t>
  </si>
  <si>
    <t>VB-17</t>
  </si>
  <si>
    <t>VB-18</t>
  </si>
  <si>
    <t>VB-19</t>
  </si>
  <si>
    <t>VB-20</t>
  </si>
  <si>
    <t>VB-21</t>
  </si>
  <si>
    <t>VB-22</t>
  </si>
  <si>
    <t>VB-23</t>
  </si>
  <si>
    <t>VB-24</t>
  </si>
  <si>
    <t>VB-25</t>
  </si>
  <si>
    <t>VB-26</t>
  </si>
  <si>
    <t>VB-27</t>
  </si>
  <si>
    <t>VB-28</t>
  </si>
  <si>
    <t>VB-29</t>
  </si>
  <si>
    <t>VB-30</t>
  </si>
  <si>
    <t>VB-31</t>
  </si>
  <si>
    <t>VB-32</t>
  </si>
  <si>
    <t>VB-33</t>
  </si>
  <si>
    <t>VB-34</t>
  </si>
  <si>
    <t>VB-35</t>
  </si>
  <si>
    <t>VB-36</t>
  </si>
  <si>
    <t>VB-37</t>
  </si>
  <si>
    <t>VB-38</t>
  </si>
  <si>
    <t>VB-39</t>
  </si>
  <si>
    <t>VB-40</t>
  </si>
  <si>
    <t>VB-41</t>
  </si>
  <si>
    <t>Escavação alvenaria pedra</t>
  </si>
  <si>
    <t>S11=S12=S13=S15=S16=S17=S18=S19=S10=S14</t>
  </si>
  <si>
    <t>S20=S21=S22=S23=S24=S25=S26=S27=S28=S29=S30=S31</t>
  </si>
  <si>
    <t>S32=S50=S53=S54=S55=S56=S34=S48</t>
  </si>
  <si>
    <t>S3=S5=S7=S9=S45=S52= S40=S43=S38=S57</t>
  </si>
  <si>
    <t>S1=S2=S4=S6=S8=S33=S35=S36=S58=S51=S37=S44</t>
  </si>
  <si>
    <t>VALOR DA PLANILHA</t>
  </si>
  <si>
    <t>P1=P2=P3=P4=P5=P6=P7=P8=P9=P16=P17=P18=P29=P32=P33=P34=P37=P38=P39=P40=P41=P42=P43=P44=P45=P46=P51=P52=P53=P58</t>
  </si>
  <si>
    <t>P10=P14=P15=P47=P48=P49=P50=P54=P55=P56=P57=P11=P12=P13=P19=P35=P36</t>
  </si>
  <si>
    <t>P20=P21=P22=P23=P24=P25=P26=P28=P30=P31=P24</t>
  </si>
  <si>
    <t>BM - 01</t>
  </si>
  <si>
    <t>ESTADO DA PARAÍBA</t>
  </si>
  <si>
    <t>Contratante: CONSTRUTORA J. GALDINO EIRELI - EPP</t>
  </si>
  <si>
    <t xml:space="preserve"> PREFEITURA MUNICIPAL DE SOUSA</t>
  </si>
  <si>
    <t>Contratante: PREFEITURA MUNICIPAL DE SOUSA - PB</t>
  </si>
  <si>
    <t>OBRA:  CONSTRUÇÃO DE UMA UNIDADE ESCOLAR COM 4 SALAS DE AULA, NO NÚCLEO HABITACIONAL II,
MUNICÍPIO DE SOUSA/PB</t>
  </si>
  <si>
    <t>DESCONTO PILARES</t>
  </si>
  <si>
    <t>ÁREA SALAS DE AULA</t>
  </si>
  <si>
    <t>ÁREA ADMINISTRATIVA</t>
  </si>
  <si>
    <r>
      <t>VALOR POR EXTENSO DESTA MEDIÇÃO: SETENTA E SEIS</t>
    </r>
    <r>
      <rPr>
        <sz val="12"/>
        <color theme="1"/>
        <rFont val="Calibri"/>
        <family val="2"/>
        <scheme val="minor"/>
      </rPr>
      <t xml:space="preserve"> MIL, OITOCENTOS E OITENTA REAIS E QUARENTA E SEIS CENTAVOS</t>
    </r>
  </si>
  <si>
    <t>CONSTRUÇÃO DE UNIDADE ESCOLAR COM 04 SALAS DE AULA EM SOUSA- PB</t>
  </si>
  <si>
    <t>Prefeitura Municipal de Sousa</t>
  </si>
  <si>
    <t>Nucleo Habitacional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</si>
</sst>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#,##0.00&quot; &quot;;&quot; (&quot;#,##0.00&quot;)&quot;;&quot; -&quot;#&quot; &quot;;@&quot; &quot;"/>
    <numFmt numFmtId="167" formatCode="#,#00"/>
    <numFmt numFmtId="168" formatCode="General_)"/>
    <numFmt numFmtId="169" formatCode="%#,#00"/>
    <numFmt numFmtId="170" formatCode="#.##000"/>
    <numFmt numFmtId="171" formatCode="[$R$-416]&quot; &quot;#,##0.00;[Red]&quot;-&quot;[$R$-416]&quot; &quot;#,##0.00"/>
    <numFmt numFmtId="172" formatCode="#,"/>
    <numFmt numFmtId="173" formatCode="* #,##0.00\ ;* \(#,##0.00\);* \-#\ ;@\ 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2"/>
      <name val="Arial Narrow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"/>
      <color indexed="8"/>
      <name val="Courier"/>
      <family val="3"/>
    </font>
    <font>
      <sz val="10"/>
      <color indexed="8"/>
      <name val="Arial1"/>
    </font>
    <font>
      <b/>
      <i/>
      <sz val="16"/>
      <color indexed="8"/>
      <name val="Arial"/>
      <family val="2"/>
    </font>
    <font>
      <u/>
      <sz val="11"/>
      <color indexed="12"/>
      <name val="Arial"/>
      <family val="2"/>
    </font>
    <font>
      <sz val="12"/>
      <name val="Courier"/>
      <family val="3"/>
    </font>
    <font>
      <b/>
      <i/>
      <u/>
      <sz val="11"/>
      <color indexed="8"/>
      <name val="Arial"/>
      <family val="2"/>
    </font>
    <font>
      <b/>
      <sz val="1"/>
      <color indexed="8"/>
      <name val="Courier"/>
      <family val="3"/>
    </font>
    <font>
      <b/>
      <sz val="18"/>
      <color theme="3"/>
      <name val="Cambria"/>
      <family val="2"/>
    </font>
    <font>
      <sz val="8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FF00"/>
      <name val="Times New Roman"/>
      <family val="1"/>
    </font>
    <font>
      <b/>
      <sz val="12"/>
      <color theme="0" tint="-4.9989318521683403E-2"/>
      <name val="Times New Roman"/>
      <family val="1"/>
    </font>
    <font>
      <sz val="12"/>
      <color rgb="FFFF0000"/>
      <name val="Times New Roman"/>
      <family val="1"/>
    </font>
    <font>
      <sz val="12"/>
      <color rgb="FFFFFF00"/>
      <name val="Times New Roman"/>
      <family val="1"/>
    </font>
    <font>
      <sz val="12"/>
      <color rgb="FF9F9F9F"/>
      <name val="Times New Roman"/>
      <family val="1"/>
    </font>
    <font>
      <b/>
      <sz val="12"/>
      <color theme="0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Calibri"/>
      <family val="2"/>
      <scheme val="minor"/>
    </font>
    <font>
      <sz val="12"/>
      <name val="Arial Narrow"/>
      <family val="2"/>
    </font>
    <font>
      <b/>
      <sz val="12"/>
      <color theme="1"/>
      <name val="Arial Narrow"/>
      <family val="2"/>
    </font>
    <font>
      <b/>
      <i/>
      <sz val="12"/>
      <name val="Arial Narrow"/>
      <family val="2"/>
    </font>
    <font>
      <b/>
      <sz val="12"/>
      <color rgb="FF9F9F9F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vertAlign val="superscript"/>
      <sz val="10"/>
      <name val="Arial"/>
      <family val="2"/>
    </font>
    <font>
      <b/>
      <sz val="14"/>
      <name val="Arial"/>
      <family val="2"/>
    </font>
    <font>
      <sz val="10"/>
      <name val="Times New Roman"/>
      <family val="1"/>
    </font>
  </fonts>
  <fills count="4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1362A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DotDot">
        <color indexed="64"/>
      </left>
      <right/>
      <top style="dashDotDot">
        <color indexed="64"/>
      </top>
      <bottom style="dashDotDot">
        <color indexed="64"/>
      </bottom>
      <diagonal/>
    </border>
    <border>
      <left/>
      <right/>
      <top style="dashDotDot">
        <color indexed="64"/>
      </top>
      <bottom style="dashDotDot">
        <color indexed="64"/>
      </bottom>
      <diagonal/>
    </border>
    <border>
      <left/>
      <right style="dashDotDot">
        <color indexed="64"/>
      </right>
      <top style="dashDotDot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3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4" fontId="2" fillId="0" borderId="0" applyFill="0" applyBorder="0" applyProtection="0">
      <alignment vertical="top"/>
    </xf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10" applyNumberFormat="0" applyAlignment="0" applyProtection="0"/>
    <xf numFmtId="0" fontId="11" fillId="7" borderId="11" applyNumberFormat="0" applyAlignment="0" applyProtection="0"/>
    <xf numFmtId="0" fontId="12" fillId="7" borderId="10" applyNumberFormat="0" applyAlignment="0" applyProtection="0"/>
    <xf numFmtId="0" fontId="13" fillId="0" borderId="12" applyNumberFormat="0" applyFill="0" applyAlignment="0" applyProtection="0"/>
    <xf numFmtId="0" fontId="14" fillId="8" borderId="1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5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22" fillId="0" borderId="0">
      <protection locked="0"/>
    </xf>
    <xf numFmtId="166" fontId="23" fillId="0" borderId="0"/>
    <xf numFmtId="167" fontId="22" fillId="0" borderId="0">
      <protection locked="0"/>
    </xf>
    <xf numFmtId="0" fontId="24" fillId="0" borderId="0">
      <alignment horizontal="center"/>
    </xf>
    <xf numFmtId="0" fontId="24" fillId="0" borderId="0">
      <alignment horizontal="center" textRotation="90"/>
    </xf>
    <xf numFmtId="0" fontId="25" fillId="0" borderId="0" applyNumberFormat="0" applyFill="0" applyBorder="0" applyAlignment="0" applyProtection="0">
      <alignment vertical="top"/>
      <protection locked="0"/>
    </xf>
    <xf numFmtId="44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8" fontId="26" fillId="0" borderId="0"/>
    <xf numFmtId="0" fontId="21" fillId="0" borderId="0"/>
    <xf numFmtId="0" fontId="1" fillId="0" borderId="0"/>
    <xf numFmtId="0" fontId="20" fillId="9" borderId="14" applyNumberFormat="0" applyFont="0" applyAlignment="0" applyProtection="0"/>
    <xf numFmtId="169" fontId="22" fillId="0" borderId="0">
      <protection locked="0"/>
    </xf>
    <xf numFmtId="170" fontId="22" fillId="0" borderId="0">
      <protection locked="0"/>
    </xf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7" fillId="0" borderId="0"/>
    <xf numFmtId="171" fontId="27" fillId="0" borderId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172" fontId="28" fillId="0" borderId="0">
      <protection locked="0"/>
    </xf>
    <xf numFmtId="172" fontId="28" fillId="0" borderId="0">
      <protection locked="0"/>
    </xf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 applyFill="0" applyBorder="0" applyAlignment="0" applyProtection="0"/>
    <xf numFmtId="0" fontId="21" fillId="0" borderId="0"/>
    <xf numFmtId="173" fontId="21" fillId="0" borderId="0"/>
    <xf numFmtId="0" fontId="21" fillId="0" borderId="0">
      <alignment horizontal="justify" wrapText="1"/>
    </xf>
    <xf numFmtId="0" fontId="20" fillId="0" borderId="0"/>
  </cellStyleXfs>
  <cellXfs count="254">
    <xf numFmtId="0" fontId="0" fillId="0" borderId="0" xfId="0"/>
    <xf numFmtId="0" fontId="3" fillId="34" borderId="0" xfId="4" applyFont="1" applyFill="1" applyBorder="1" applyAlignment="1">
      <alignment horizontal="center" vertical="center"/>
    </xf>
    <xf numFmtId="44" fontId="31" fillId="34" borderId="28" xfId="2" applyFont="1" applyFill="1" applyBorder="1" applyAlignment="1">
      <alignment horizontal="right" vertical="center"/>
    </xf>
    <xf numFmtId="44" fontId="32" fillId="41" borderId="28" xfId="2" applyFont="1" applyFill="1" applyBorder="1" applyAlignment="1">
      <alignment horizontal="right" vertical="center"/>
    </xf>
    <xf numFmtId="49" fontId="31" fillId="0" borderId="0" xfId="0" applyNumberFormat="1" applyFont="1" applyFill="1" applyAlignment="1">
      <alignment vertical="center"/>
    </xf>
    <xf numFmtId="49" fontId="33" fillId="0" borderId="0" xfId="0" applyNumberFormat="1" applyFont="1" applyFill="1" applyAlignment="1">
      <alignment horizontal="center" vertical="center"/>
    </xf>
    <xf numFmtId="49" fontId="34" fillId="0" borderId="0" xfId="0" applyNumberFormat="1" applyFont="1" applyFill="1" applyAlignment="1">
      <alignment horizontal="center" vertical="center"/>
    </xf>
    <xf numFmtId="4" fontId="33" fillId="0" borderId="0" xfId="0" applyNumberFormat="1" applyFont="1" applyFill="1" applyAlignment="1">
      <alignment horizontal="left" vertical="center"/>
    </xf>
    <xf numFmtId="43" fontId="35" fillId="0" borderId="0" xfId="1" applyFont="1" applyFill="1" applyAlignment="1">
      <alignment horizontal="right" vertical="center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Alignment="1">
      <alignment horizontal="center" vertical="center"/>
    </xf>
    <xf numFmtId="43" fontId="36" fillId="0" borderId="0" xfId="1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43" fontId="39" fillId="0" borderId="0" xfId="1" applyFont="1" applyFill="1" applyAlignment="1">
      <alignment horizontal="right" vertical="center"/>
    </xf>
    <xf numFmtId="43" fontId="33" fillId="0" borderId="0" xfId="1" applyFont="1" applyAlignment="1">
      <alignment horizontal="center" vertical="center"/>
    </xf>
    <xf numFmtId="49" fontId="31" fillId="0" borderId="22" xfId="0" applyNumberFormat="1" applyFont="1" applyBorder="1" applyAlignment="1">
      <alignment horizontal="center" vertical="center"/>
    </xf>
    <xf numFmtId="0" fontId="31" fillId="0" borderId="22" xfId="0" applyFont="1" applyBorder="1" applyAlignment="1">
      <alignment horizontal="justify" vertical="center" wrapText="1"/>
    </xf>
    <xf numFmtId="0" fontId="31" fillId="0" borderId="22" xfId="0" applyFont="1" applyBorder="1" applyAlignment="1">
      <alignment horizontal="center" vertical="center"/>
    </xf>
    <xf numFmtId="0" fontId="31" fillId="34" borderId="22" xfId="0" applyFont="1" applyFill="1" applyBorder="1" applyAlignment="1">
      <alignment horizontal="center" vertical="center"/>
    </xf>
    <xf numFmtId="0" fontId="31" fillId="37" borderId="22" xfId="0" applyFont="1" applyFill="1" applyBorder="1" applyAlignment="1">
      <alignment horizontal="center" vertical="center"/>
    </xf>
    <xf numFmtId="0" fontId="31" fillId="34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right" vertical="center"/>
    </xf>
    <xf numFmtId="49" fontId="32" fillId="0" borderId="22" xfId="0" quotePrefix="1" applyNumberFormat="1" applyFont="1" applyBorder="1" applyAlignment="1">
      <alignment horizontal="left" vertical="center"/>
    </xf>
    <xf numFmtId="49" fontId="32" fillId="0" borderId="22" xfId="0" applyNumberFormat="1" applyFont="1" applyBorder="1" applyAlignment="1">
      <alignment horizontal="left" vertical="center"/>
    </xf>
    <xf numFmtId="0" fontId="32" fillId="0" borderId="23" xfId="0" applyFont="1" applyBorder="1" applyAlignment="1">
      <alignment horizontal="left" vertical="center" wrapText="1"/>
    </xf>
    <xf numFmtId="0" fontId="32" fillId="0" borderId="23" xfId="0" applyFont="1" applyBorder="1" applyAlignment="1">
      <alignment horizontal="center" vertical="center"/>
    </xf>
    <xf numFmtId="43" fontId="31" fillId="0" borderId="22" xfId="0" applyNumberFormat="1" applyFont="1" applyBorder="1" applyAlignment="1">
      <alignment horizontal="center" vertical="center"/>
    </xf>
    <xf numFmtId="43" fontId="31" fillId="37" borderId="22" xfId="0" applyNumberFormat="1" applyFont="1" applyFill="1" applyBorder="1" applyAlignment="1">
      <alignment horizontal="center" vertical="center"/>
    </xf>
    <xf numFmtId="43" fontId="31" fillId="0" borderId="0" xfId="0" applyNumberFormat="1" applyFont="1" applyFill="1" applyAlignment="1">
      <alignment horizontal="right" vertical="center"/>
    </xf>
    <xf numFmtId="4" fontId="31" fillId="0" borderId="0" xfId="0" applyNumberFormat="1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32" fillId="0" borderId="22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/>
    </xf>
    <xf numFmtId="0" fontId="31" fillId="34" borderId="24" xfId="0" applyFont="1" applyFill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37" borderId="24" xfId="0" applyFont="1" applyFill="1" applyBorder="1" applyAlignment="1">
      <alignment horizontal="center" vertical="center"/>
    </xf>
    <xf numFmtId="49" fontId="32" fillId="0" borderId="0" xfId="0" applyNumberFormat="1" applyFont="1" applyAlignment="1">
      <alignment horizontal="left" vertical="center"/>
    </xf>
    <xf numFmtId="43" fontId="31" fillId="0" borderId="22" xfId="0" applyNumberFormat="1" applyFont="1" applyBorder="1" applyAlignment="1">
      <alignment horizontal="right" vertical="center" wrapText="1"/>
    </xf>
    <xf numFmtId="43" fontId="31" fillId="0" borderId="24" xfId="0" applyNumberFormat="1" applyFont="1" applyBorder="1" applyAlignment="1">
      <alignment horizontal="right" vertical="center"/>
    </xf>
    <xf numFmtId="43" fontId="31" fillId="0" borderId="24" xfId="0" applyNumberFormat="1" applyFont="1" applyBorder="1" applyAlignment="1">
      <alignment horizontal="right" vertical="center" wrapText="1"/>
    </xf>
    <xf numFmtId="43" fontId="31" fillId="0" borderId="24" xfId="0" applyNumberFormat="1" applyFont="1" applyBorder="1" applyAlignment="1">
      <alignment horizontal="center" vertical="center"/>
    </xf>
    <xf numFmtId="43" fontId="31" fillId="34" borderId="0" xfId="0" applyNumberFormat="1" applyFont="1" applyFill="1" applyBorder="1" applyAlignment="1">
      <alignment horizontal="right" vertical="center"/>
    </xf>
    <xf numFmtId="43" fontId="31" fillId="34" borderId="0" xfId="0" applyNumberFormat="1" applyFont="1" applyFill="1" applyBorder="1" applyAlignment="1">
      <alignment horizontal="right" vertical="center" wrapText="1"/>
    </xf>
    <xf numFmtId="43" fontId="31" fillId="34" borderId="0" xfId="0" applyNumberFormat="1" applyFont="1" applyFill="1" applyBorder="1" applyAlignment="1">
      <alignment horizontal="center" vertical="center"/>
    </xf>
    <xf numFmtId="0" fontId="32" fillId="34" borderId="0" xfId="0" applyFont="1" applyFill="1" applyBorder="1" applyAlignment="1">
      <alignment horizontal="center" vertical="center"/>
    </xf>
    <xf numFmtId="0" fontId="40" fillId="0" borderId="0" xfId="0" applyFont="1"/>
    <xf numFmtId="0" fontId="3" fillId="34" borderId="0" xfId="4" applyFont="1" applyFill="1" applyBorder="1" applyAlignment="1">
      <alignment vertical="center"/>
    </xf>
    <xf numFmtId="0" fontId="41" fillId="34" borderId="0" xfId="4" applyFont="1" applyFill="1" applyBorder="1" applyAlignment="1">
      <alignment horizontal="justify" vertical="center"/>
    </xf>
    <xf numFmtId="0" fontId="41" fillId="34" borderId="0" xfId="4" applyFont="1" applyFill="1" applyBorder="1" applyAlignment="1">
      <alignment horizontal="center" vertical="center"/>
    </xf>
    <xf numFmtId="164" fontId="41" fillId="34" borderId="0" xfId="5" applyFont="1" applyFill="1" applyBorder="1" applyAlignment="1">
      <alignment horizontal="center" vertical="center"/>
    </xf>
    <xf numFmtId="164" fontId="41" fillId="34" borderId="0" xfId="5" applyFont="1" applyFill="1" applyBorder="1" applyAlignment="1">
      <alignment vertical="center"/>
    </xf>
    <xf numFmtId="0" fontId="41" fillId="34" borderId="0" xfId="4" applyFont="1" applyFill="1" applyBorder="1" applyAlignment="1">
      <alignment vertical="center"/>
    </xf>
    <xf numFmtId="0" fontId="41" fillId="0" borderId="0" xfId="4" applyFont="1" applyAlignment="1">
      <alignment vertical="center"/>
    </xf>
    <xf numFmtId="0" fontId="42" fillId="34" borderId="26" xfId="0" applyFont="1" applyFill="1" applyBorder="1" applyAlignment="1">
      <alignment horizontal="left"/>
    </xf>
    <xf numFmtId="0" fontId="42" fillId="34" borderId="27" xfId="0" applyFont="1" applyFill="1" applyBorder="1" applyAlignment="1">
      <alignment horizontal="left"/>
    </xf>
    <xf numFmtId="14" fontId="41" fillId="34" borderId="28" xfId="2" applyNumberFormat="1" applyFont="1" applyFill="1" applyBorder="1" applyAlignment="1">
      <alignment horizontal="right" vertical="center"/>
    </xf>
    <xf numFmtId="44" fontId="41" fillId="0" borderId="0" xfId="2" applyFont="1" applyAlignment="1">
      <alignment vertical="center"/>
    </xf>
    <xf numFmtId="4" fontId="31" fillId="0" borderId="25" xfId="0" applyNumberFormat="1" applyFont="1" applyBorder="1" applyAlignment="1">
      <alignment horizontal="center" vertical="center"/>
    </xf>
    <xf numFmtId="10" fontId="31" fillId="0" borderId="25" xfId="3" applyNumberFormat="1" applyFont="1" applyBorder="1" applyAlignment="1">
      <alignment horizontal="center" vertical="center"/>
    </xf>
    <xf numFmtId="44" fontId="41" fillId="0" borderId="0" xfId="4" applyNumberFormat="1" applyFont="1" applyAlignment="1">
      <alignment vertical="center"/>
    </xf>
    <xf numFmtId="4" fontId="31" fillId="0" borderId="0" xfId="0" applyNumberFormat="1" applyFont="1" applyBorder="1" applyAlignment="1">
      <alignment horizontal="center" vertical="center"/>
    </xf>
    <xf numFmtId="0" fontId="42" fillId="41" borderId="26" xfId="0" applyFont="1" applyFill="1" applyBorder="1" applyAlignment="1">
      <alignment horizontal="left"/>
    </xf>
    <xf numFmtId="0" fontId="42" fillId="41" borderId="27" xfId="0" applyFont="1" applyFill="1" applyBorder="1" applyAlignment="1">
      <alignment horizontal="left"/>
    </xf>
    <xf numFmtId="10" fontId="43" fillId="34" borderId="0" xfId="3" applyNumberFormat="1" applyFont="1" applyFill="1" applyBorder="1" applyAlignment="1">
      <alignment horizontal="left" vertical="center"/>
    </xf>
    <xf numFmtId="164" fontId="41" fillId="34" borderId="16" xfId="5" applyFont="1" applyFill="1" applyBorder="1" applyAlignment="1">
      <alignment vertical="center"/>
    </xf>
    <xf numFmtId="43" fontId="41" fillId="34" borderId="0" xfId="1" applyFont="1" applyFill="1" applyAlignment="1">
      <alignment vertical="center"/>
    </xf>
    <xf numFmtId="49" fontId="32" fillId="39" borderId="20" xfId="0" applyNumberFormat="1" applyFont="1" applyFill="1" applyBorder="1" applyAlignment="1">
      <alignment horizontal="center" vertical="center"/>
    </xf>
    <xf numFmtId="0" fontId="32" fillId="39" borderId="20" xfId="0" applyFont="1" applyFill="1" applyBorder="1" applyAlignment="1">
      <alignment horizontal="left" vertical="center" wrapText="1"/>
    </xf>
    <xf numFmtId="0" fontId="32" fillId="39" borderId="20" xfId="0" applyFont="1" applyFill="1" applyBorder="1" applyAlignment="1">
      <alignment horizontal="center" vertical="center"/>
    </xf>
    <xf numFmtId="0" fontId="32" fillId="39" borderId="2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vertical="center" wrapText="1"/>
    </xf>
    <xf numFmtId="0" fontId="34" fillId="0" borderId="0" xfId="0" applyFont="1" applyFill="1" applyAlignment="1">
      <alignment horizontal="center" vertical="center" wrapText="1"/>
    </xf>
    <xf numFmtId="49" fontId="32" fillId="39" borderId="0" xfId="0" applyNumberFormat="1" applyFont="1" applyFill="1" applyBorder="1" applyAlignment="1">
      <alignment horizontal="center" vertical="center"/>
    </xf>
    <xf numFmtId="0" fontId="32" fillId="39" borderId="0" xfId="0" applyFont="1" applyFill="1" applyBorder="1" applyAlignment="1">
      <alignment horizontal="left" vertical="center" wrapText="1"/>
    </xf>
    <xf numFmtId="0" fontId="32" fillId="39" borderId="0" xfId="0" applyFont="1" applyFill="1" applyBorder="1" applyAlignment="1">
      <alignment horizontal="center" vertical="center"/>
    </xf>
    <xf numFmtId="0" fontId="32" fillId="39" borderId="0" xfId="0" applyFont="1" applyFill="1" applyBorder="1" applyAlignment="1">
      <alignment horizontal="center" vertical="center" wrapText="1"/>
    </xf>
    <xf numFmtId="4" fontId="32" fillId="0" borderId="0" xfId="0" applyNumberFormat="1" applyFont="1" applyFill="1" applyAlignment="1">
      <alignment horizontal="right" vertical="center"/>
    </xf>
    <xf numFmtId="4" fontId="33" fillId="0" borderId="0" xfId="0" applyNumberFormat="1" applyFont="1" applyFill="1" applyAlignment="1">
      <alignment horizontal="center" vertical="center"/>
    </xf>
    <xf numFmtId="4" fontId="34" fillId="0" borderId="0" xfId="0" applyNumberFormat="1" applyFont="1" applyFill="1" applyAlignment="1">
      <alignment horizontal="center" vertical="center"/>
    </xf>
    <xf numFmtId="43" fontId="33" fillId="0" borderId="0" xfId="0" applyNumberFormat="1" applyFont="1" applyFill="1" applyAlignment="1">
      <alignment horizontal="center" vertical="center"/>
    </xf>
    <xf numFmtId="0" fontId="33" fillId="36" borderId="0" xfId="0" applyFont="1" applyFill="1" applyAlignment="1">
      <alignment horizontal="center" vertical="center"/>
    </xf>
    <xf numFmtId="43" fontId="33" fillId="36" borderId="0" xfId="1" applyFont="1" applyFill="1" applyAlignment="1">
      <alignment horizontal="center" vertical="center"/>
    </xf>
    <xf numFmtId="0" fontId="44" fillId="36" borderId="0" xfId="0" applyFont="1" applyFill="1" applyAlignment="1">
      <alignment vertical="center"/>
    </xf>
    <xf numFmtId="0" fontId="44" fillId="40" borderId="0" xfId="0" applyFont="1" applyFill="1" applyAlignment="1">
      <alignment vertical="center"/>
    </xf>
    <xf numFmtId="0" fontId="32" fillId="40" borderId="0" xfId="0" applyFont="1" applyFill="1" applyAlignment="1">
      <alignment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justify" vertical="center" wrapText="1"/>
    </xf>
    <xf numFmtId="164" fontId="3" fillId="0" borderId="1" xfId="5" applyFont="1" applyFill="1" applyBorder="1" applyAlignment="1">
      <alignment horizontal="center" vertical="center"/>
    </xf>
    <xf numFmtId="4" fontId="31" fillId="0" borderId="0" xfId="0" applyNumberFormat="1" applyFont="1" applyFill="1" applyAlignment="1">
      <alignment horizontal="right" vertical="center"/>
    </xf>
    <xf numFmtId="2" fontId="33" fillId="0" borderId="0" xfId="108" applyNumberFormat="1" applyFont="1" applyFill="1" applyAlignment="1">
      <alignment horizontal="center" vertical="center"/>
    </xf>
    <xf numFmtId="10" fontId="31" fillId="0" borderId="0" xfId="108" applyNumberFormat="1" applyFont="1" applyFill="1" applyAlignment="1">
      <alignment horizontal="right" vertical="center"/>
    </xf>
    <xf numFmtId="0" fontId="40" fillId="0" borderId="0" xfId="0" applyFont="1" applyAlignment="1">
      <alignment wrapText="1"/>
    </xf>
    <xf numFmtId="0" fontId="36" fillId="0" borderId="0" xfId="0" applyFont="1" applyFill="1" applyAlignment="1">
      <alignment horizontal="left" vertical="center"/>
    </xf>
    <xf numFmtId="4" fontId="39" fillId="0" borderId="0" xfId="0" applyNumberFormat="1" applyFont="1" applyFill="1" applyAlignment="1">
      <alignment horizontal="center" vertical="center"/>
    </xf>
    <xf numFmtId="4" fontId="32" fillId="0" borderId="0" xfId="0" applyNumberFormat="1" applyFont="1" applyFill="1" applyAlignment="1">
      <alignment horizontal="center" vertical="top"/>
    </xf>
    <xf numFmtId="4" fontId="34" fillId="0" borderId="0" xfId="0" applyNumberFormat="1" applyFont="1" applyFill="1" applyAlignment="1">
      <alignment horizontal="center" vertical="top"/>
    </xf>
    <xf numFmtId="0" fontId="36" fillId="0" borderId="0" xfId="0" applyFont="1" applyAlignment="1">
      <alignment vertical="center"/>
    </xf>
    <xf numFmtId="43" fontId="36" fillId="0" borderId="0" xfId="0" applyNumberFormat="1" applyFont="1" applyAlignment="1">
      <alignment vertical="center"/>
    </xf>
    <xf numFmtId="0" fontId="32" fillId="36" borderId="0" xfId="0" applyFont="1" applyFill="1" applyAlignment="1">
      <alignment vertical="center"/>
    </xf>
    <xf numFmtId="43" fontId="32" fillId="35" borderId="20" xfId="0" applyNumberFormat="1" applyFont="1" applyFill="1" applyBorder="1" applyAlignment="1">
      <alignment horizontal="center" vertical="center"/>
    </xf>
    <xf numFmtId="0" fontId="32" fillId="35" borderId="6" xfId="0" applyFont="1" applyFill="1" applyBorder="1" applyAlignment="1">
      <alignment vertical="center"/>
    </xf>
    <xf numFmtId="0" fontId="31" fillId="0" borderId="0" xfId="0" applyFont="1" applyAlignment="1">
      <alignment horizontal="right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4" fontId="33" fillId="0" borderId="0" xfId="0" applyNumberFormat="1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justify" vertical="center" wrapText="1"/>
    </xf>
    <xf numFmtId="0" fontId="31" fillId="0" borderId="0" xfId="0" applyFont="1" applyAlignment="1">
      <alignment horizontal="center" vertical="center"/>
    </xf>
    <xf numFmtId="0" fontId="31" fillId="37" borderId="0" xfId="0" applyFont="1" applyFill="1" applyAlignment="1">
      <alignment horizontal="center" vertical="center"/>
    </xf>
    <xf numFmtId="43" fontId="46" fillId="0" borderId="0" xfId="1" applyFont="1" applyAlignment="1">
      <alignment horizontal="left"/>
    </xf>
    <xf numFmtId="43" fontId="48" fillId="0" borderId="18" xfId="1" applyFont="1" applyBorder="1" applyAlignment="1">
      <alignment vertical="center"/>
    </xf>
    <xf numFmtId="43" fontId="48" fillId="0" borderId="4" xfId="1" applyFont="1" applyBorder="1" applyAlignment="1">
      <alignment vertical="center"/>
    </xf>
    <xf numFmtId="43" fontId="48" fillId="2" borderId="31" xfId="1" applyFont="1" applyFill="1" applyBorder="1" applyAlignment="1">
      <alignment vertical="center"/>
    </xf>
    <xf numFmtId="43" fontId="48" fillId="2" borderId="17" xfId="1" applyFont="1" applyFill="1" applyBorder="1" applyAlignment="1">
      <alignment vertical="center"/>
    </xf>
    <xf numFmtId="43" fontId="46" fillId="0" borderId="30" xfId="1" applyFont="1" applyBorder="1" applyAlignment="1">
      <alignment horizontal="left"/>
    </xf>
    <xf numFmtId="43" fontId="46" fillId="0" borderId="0" xfId="1" applyFont="1" applyBorder="1" applyAlignment="1">
      <alignment horizontal="left"/>
    </xf>
    <xf numFmtId="43" fontId="46" fillId="0" borderId="5" xfId="1" applyFont="1" applyBorder="1" applyAlignment="1">
      <alignment horizontal="left"/>
    </xf>
    <xf numFmtId="43" fontId="49" fillId="0" borderId="0" xfId="1" applyFont="1" applyBorder="1" applyAlignment="1" applyProtection="1">
      <alignment horizontal="left" vertical="center" wrapText="1"/>
    </xf>
    <xf numFmtId="43" fontId="49" fillId="0" borderId="44" xfId="1" applyFont="1" applyFill="1" applyBorder="1" applyAlignment="1">
      <alignment horizontal="center" vertical="center"/>
    </xf>
    <xf numFmtId="43" fontId="49" fillId="0" borderId="30" xfId="1" applyFont="1" applyFill="1" applyBorder="1" applyAlignment="1">
      <alignment vertical="center"/>
    </xf>
    <xf numFmtId="43" fontId="49" fillId="0" borderId="0" xfId="1" applyFont="1" applyFill="1" applyBorder="1" applyAlignment="1">
      <alignment vertical="center"/>
    </xf>
    <xf numFmtId="43" fontId="49" fillId="0" borderId="5" xfId="1" applyFont="1" applyFill="1" applyBorder="1" applyAlignment="1">
      <alignment vertical="center"/>
    </xf>
    <xf numFmtId="43" fontId="49" fillId="42" borderId="20" xfId="1" applyFont="1" applyFill="1" applyBorder="1" applyAlignment="1">
      <alignment horizontal="center" vertical="center"/>
    </xf>
    <xf numFmtId="43" fontId="49" fillId="42" borderId="6" xfId="1" applyFont="1" applyFill="1" applyBorder="1" applyAlignment="1">
      <alignment vertical="center"/>
    </xf>
    <xf numFmtId="43" fontId="49" fillId="42" borderId="3" xfId="1" applyFont="1" applyFill="1" applyBorder="1" applyAlignment="1">
      <alignment vertical="center"/>
    </xf>
    <xf numFmtId="43" fontId="21" fillId="0" borderId="30" xfId="1" applyFont="1" applyFill="1" applyBorder="1" applyAlignment="1">
      <alignment vertical="center"/>
    </xf>
    <xf numFmtId="43" fontId="21" fillId="0" borderId="0" xfId="1" applyFont="1" applyFill="1" applyBorder="1" applyAlignment="1">
      <alignment vertical="center"/>
    </xf>
    <xf numFmtId="43" fontId="49" fillId="0" borderId="0" xfId="1" applyFont="1" applyFill="1" applyBorder="1" applyAlignment="1">
      <alignment horizontal="center" vertical="center"/>
    </xf>
    <xf numFmtId="43" fontId="21" fillId="0" borderId="5" xfId="1" applyFont="1" applyFill="1" applyBorder="1" applyAlignment="1">
      <alignment vertical="center"/>
    </xf>
    <xf numFmtId="43" fontId="21" fillId="43" borderId="46" xfId="1" applyFont="1" applyFill="1" applyBorder="1" applyAlignment="1">
      <alignment horizontal="center" vertical="center"/>
    </xf>
    <xf numFmtId="43" fontId="49" fillId="43" borderId="47" xfId="1" applyFont="1" applyFill="1" applyBorder="1" applyAlignment="1">
      <alignment horizontal="center" vertical="center"/>
    </xf>
    <xf numFmtId="43" fontId="49" fillId="43" borderId="50" xfId="1" applyFont="1" applyFill="1" applyBorder="1" applyAlignment="1">
      <alignment horizontal="center" vertical="center"/>
    </xf>
    <xf numFmtId="43" fontId="21" fillId="0" borderId="0" xfId="1" applyFont="1" applyFill="1" applyAlignment="1">
      <alignment horizontal="left"/>
    </xf>
    <xf numFmtId="43" fontId="21" fillId="0" borderId="46" xfId="1" applyFont="1" applyFill="1" applyBorder="1" applyAlignment="1">
      <alignment horizontal="center" vertical="center"/>
    </xf>
    <xf numFmtId="0" fontId="21" fillId="0" borderId="49" xfId="1" applyNumberFormat="1" applyFont="1" applyFill="1" applyBorder="1" applyAlignment="1">
      <alignment horizontal="left" vertical="center" wrapText="1"/>
    </xf>
    <xf numFmtId="43" fontId="21" fillId="0" borderId="47" xfId="1" applyFont="1" applyFill="1" applyBorder="1" applyAlignment="1">
      <alignment horizontal="center" vertical="center"/>
    </xf>
    <xf numFmtId="164" fontId="21" fillId="0" borderId="47" xfId="1" applyNumberFormat="1" applyFont="1" applyFill="1" applyBorder="1" applyAlignment="1">
      <alignment horizontal="center" vertical="center"/>
    </xf>
    <xf numFmtId="43" fontId="21" fillId="0" borderId="50" xfId="1" applyFont="1" applyFill="1" applyBorder="1" applyAlignment="1">
      <alignment horizontal="center" vertical="center"/>
    </xf>
    <xf numFmtId="43" fontId="21" fillId="43" borderId="47" xfId="1" applyFont="1" applyFill="1" applyBorder="1" applyAlignment="1">
      <alignment vertical="center"/>
    </xf>
    <xf numFmtId="43" fontId="21" fillId="43" borderId="48" xfId="1" applyFont="1" applyFill="1" applyBorder="1" applyAlignment="1">
      <alignment vertical="center"/>
    </xf>
    <xf numFmtId="0" fontId="21" fillId="0" borderId="30" xfId="1" applyNumberFormat="1" applyFont="1" applyFill="1" applyBorder="1" applyAlignment="1">
      <alignment horizontal="center" vertical="center"/>
    </xf>
    <xf numFmtId="49" fontId="21" fillId="0" borderId="0" xfId="1" applyNumberFormat="1" applyFont="1" applyFill="1" applyBorder="1" applyAlignment="1">
      <alignment horizontal="left" vertical="center" indent="1"/>
    </xf>
    <xf numFmtId="49" fontId="21" fillId="0" borderId="0" xfId="1" applyNumberFormat="1" applyFont="1" applyFill="1" applyBorder="1" applyAlignment="1">
      <alignment horizontal="center" vertical="center"/>
    </xf>
    <xf numFmtId="43" fontId="21" fillId="0" borderId="0" xfId="1" applyNumberFormat="1" applyFont="1" applyFill="1" applyBorder="1" applyAlignment="1">
      <alignment horizontal="center" vertical="center"/>
    </xf>
    <xf numFmtId="0" fontId="21" fillId="0" borderId="0" xfId="1" applyNumberFormat="1" applyFont="1" applyFill="1" applyBorder="1" applyAlignment="1">
      <alignment horizontal="center" vertical="center"/>
    </xf>
    <xf numFmtId="164" fontId="21" fillId="0" borderId="0" xfId="1" applyNumberFormat="1" applyFont="1" applyFill="1" applyBorder="1" applyAlignment="1">
      <alignment horizontal="center" vertical="center"/>
    </xf>
    <xf numFmtId="43" fontId="21" fillId="0" borderId="0" xfId="1" applyFont="1" applyFill="1" applyBorder="1" applyAlignment="1">
      <alignment horizontal="center" vertical="center"/>
    </xf>
    <xf numFmtId="43" fontId="21" fillId="0" borderId="5" xfId="1" applyFont="1" applyFill="1" applyBorder="1" applyAlignment="1">
      <alignment horizontal="center" vertical="center"/>
    </xf>
    <xf numFmtId="43" fontId="21" fillId="0" borderId="30" xfId="1" applyFont="1" applyFill="1" applyBorder="1" applyAlignment="1">
      <alignment horizontal="center" vertical="center"/>
    </xf>
    <xf numFmtId="4" fontId="31" fillId="0" borderId="29" xfId="0" applyNumberFormat="1" applyFont="1" applyBorder="1" applyAlignment="1">
      <alignment horizontal="center" vertical="center"/>
    </xf>
    <xf numFmtId="3" fontId="32" fillId="39" borderId="1" xfId="0" applyNumberFormat="1" applyFont="1" applyFill="1" applyBorder="1" applyAlignment="1">
      <alignment horizontal="center" vertical="center"/>
    </xf>
    <xf numFmtId="4" fontId="32" fillId="39" borderId="1" xfId="0" applyNumberFormat="1" applyFont="1" applyFill="1" applyBorder="1" applyAlignment="1">
      <alignment horizontal="left" vertical="center" wrapText="1"/>
    </xf>
    <xf numFmtId="4" fontId="32" fillId="39" borderId="1" xfId="0" applyNumberFormat="1" applyFont="1" applyFill="1" applyBorder="1" applyAlignment="1">
      <alignment horizontal="center" vertical="center"/>
    </xf>
    <xf numFmtId="4" fontId="38" fillId="39" borderId="1" xfId="0" applyNumberFormat="1" applyFont="1" applyFill="1" applyBorder="1" applyAlignment="1">
      <alignment horizontal="center" vertical="center"/>
    </xf>
    <xf numFmtId="4" fontId="31" fillId="0" borderId="1" xfId="0" applyNumberFormat="1" applyFont="1" applyBorder="1" applyAlignment="1">
      <alignment horizontal="center" vertical="center"/>
    </xf>
    <xf numFmtId="0" fontId="50" fillId="34" borderId="1" xfId="0" applyFont="1" applyFill="1" applyBorder="1" applyAlignment="1">
      <alignment horizontal="center" vertical="center"/>
    </xf>
    <xf numFmtId="4" fontId="50" fillId="0" borderId="1" xfId="0" applyNumberFormat="1" applyFont="1" applyBorder="1" applyAlignment="1">
      <alignment horizontal="left" vertical="center" wrapText="1"/>
    </xf>
    <xf numFmtId="4" fontId="50" fillId="34" borderId="1" xfId="0" applyNumberFormat="1" applyFont="1" applyFill="1" applyBorder="1" applyAlignment="1">
      <alignment horizontal="center" vertical="center"/>
    </xf>
    <xf numFmtId="4" fontId="50" fillId="0" borderId="1" xfId="0" applyNumberFormat="1" applyFont="1" applyBorder="1" applyAlignment="1">
      <alignment horizontal="center" vertical="center"/>
    </xf>
    <xf numFmtId="0" fontId="51" fillId="0" borderId="1" xfId="0" applyFont="1" applyBorder="1" applyAlignment="1">
      <alignment wrapText="1"/>
    </xf>
    <xf numFmtId="0" fontId="51" fillId="0" borderId="1" xfId="0" applyFont="1" applyBorder="1"/>
    <xf numFmtId="4" fontId="50" fillId="34" borderId="1" xfId="0" applyNumberFormat="1" applyFont="1" applyFill="1" applyBorder="1" applyAlignment="1">
      <alignment horizontal="left" vertical="center" wrapText="1"/>
    </xf>
    <xf numFmtId="3" fontId="52" fillId="39" borderId="1" xfId="0" applyNumberFormat="1" applyFont="1" applyFill="1" applyBorder="1" applyAlignment="1">
      <alignment horizontal="center" vertical="center"/>
    </xf>
    <xf numFmtId="4" fontId="52" fillId="39" borderId="1" xfId="0" applyNumberFormat="1" applyFont="1" applyFill="1" applyBorder="1" applyAlignment="1">
      <alignment horizontal="left" vertical="center" wrapText="1"/>
    </xf>
    <xf numFmtId="4" fontId="52" fillId="39" borderId="1" xfId="0" applyNumberFormat="1" applyFont="1" applyFill="1" applyBorder="1" applyAlignment="1">
      <alignment horizontal="center" vertical="center"/>
    </xf>
    <xf numFmtId="4" fontId="53" fillId="39" borderId="1" xfId="0" applyNumberFormat="1" applyFont="1" applyFill="1" applyBorder="1" applyAlignment="1">
      <alignment horizontal="center" vertical="center"/>
    </xf>
    <xf numFmtId="4" fontId="50" fillId="0" borderId="1" xfId="0" applyNumberFormat="1" applyFont="1" applyFill="1" applyBorder="1" applyAlignment="1">
      <alignment horizontal="center" vertical="center"/>
    </xf>
    <xf numFmtId="3" fontId="52" fillId="35" borderId="1" xfId="0" applyNumberFormat="1" applyFont="1" applyFill="1" applyBorder="1" applyAlignment="1">
      <alignment horizontal="center" vertical="center"/>
    </xf>
    <xf numFmtId="4" fontId="52" fillId="35" borderId="1" xfId="0" applyNumberFormat="1" applyFont="1" applyFill="1" applyBorder="1" applyAlignment="1">
      <alignment horizontal="left" vertical="center" wrapText="1"/>
    </xf>
    <xf numFmtId="4" fontId="52" fillId="35" borderId="1" xfId="0" applyNumberFormat="1" applyFont="1" applyFill="1" applyBorder="1" applyAlignment="1">
      <alignment horizontal="center" vertical="center"/>
    </xf>
    <xf numFmtId="4" fontId="53" fillId="35" borderId="1" xfId="0" applyNumberFormat="1" applyFont="1" applyFill="1" applyBorder="1" applyAlignment="1">
      <alignment horizontal="center" vertical="center"/>
    </xf>
    <xf numFmtId="3" fontId="52" fillId="34" borderId="1" xfId="0" applyNumberFormat="1" applyFont="1" applyFill="1" applyBorder="1" applyAlignment="1">
      <alignment horizontal="center" vertical="center"/>
    </xf>
    <xf numFmtId="4" fontId="52" fillId="34" borderId="1" xfId="0" applyNumberFormat="1" applyFont="1" applyFill="1" applyBorder="1" applyAlignment="1">
      <alignment horizontal="left" vertical="center" wrapText="1"/>
    </xf>
    <xf numFmtId="4" fontId="52" fillId="34" borderId="1" xfId="0" applyNumberFormat="1" applyFont="1" applyFill="1" applyBorder="1" applyAlignment="1">
      <alignment horizontal="center" vertical="center"/>
    </xf>
    <xf numFmtId="4" fontId="53" fillId="34" borderId="1" xfId="0" applyNumberFormat="1" applyFont="1" applyFill="1" applyBorder="1" applyAlignment="1">
      <alignment horizontal="center" vertical="center"/>
    </xf>
    <xf numFmtId="4" fontId="50" fillId="0" borderId="1" xfId="0" applyNumberFormat="1" applyFont="1" applyBorder="1" applyAlignment="1">
      <alignment horizontal="center" vertical="center" wrapText="1"/>
    </xf>
    <xf numFmtId="4" fontId="52" fillId="0" borderId="1" xfId="0" applyNumberFormat="1" applyFont="1" applyBorder="1" applyAlignment="1">
      <alignment horizontal="center" vertical="center"/>
    </xf>
    <xf numFmtId="0" fontId="21" fillId="0" borderId="47" xfId="1" applyNumberFormat="1" applyFont="1" applyFill="1" applyBorder="1" applyAlignment="1">
      <alignment horizontal="left" vertical="center" wrapText="1"/>
    </xf>
    <xf numFmtId="0" fontId="21" fillId="0" borderId="48" xfId="1" applyNumberFormat="1" applyFont="1" applyFill="1" applyBorder="1" applyAlignment="1">
      <alignment horizontal="left" vertical="center" wrapText="1"/>
    </xf>
    <xf numFmtId="43" fontId="21" fillId="0" borderId="48" xfId="1" applyFont="1" applyFill="1" applyBorder="1" applyAlignment="1">
      <alignment horizontal="center" vertical="center"/>
    </xf>
    <xf numFmtId="164" fontId="21" fillId="0" borderId="48" xfId="1" applyNumberFormat="1" applyFont="1" applyFill="1" applyBorder="1" applyAlignment="1">
      <alignment horizontal="center" vertical="center"/>
    </xf>
    <xf numFmtId="0" fontId="21" fillId="0" borderId="47" xfId="1" applyNumberFormat="1" applyFont="1" applyFill="1" applyBorder="1" applyAlignment="1">
      <alignment vertical="center" wrapText="1"/>
    </xf>
    <xf numFmtId="0" fontId="21" fillId="0" borderId="49" xfId="1" applyNumberFormat="1" applyFont="1" applyFill="1" applyBorder="1" applyAlignment="1">
      <alignment vertical="center" wrapText="1"/>
    </xf>
    <xf numFmtId="43" fontId="49" fillId="0" borderId="50" xfId="1" applyFont="1" applyFill="1" applyBorder="1" applyAlignment="1">
      <alignment horizontal="center" vertical="center"/>
    </xf>
    <xf numFmtId="0" fontId="21" fillId="0" borderId="0" xfId="1" applyNumberFormat="1" applyFont="1" applyFill="1" applyBorder="1" applyAlignment="1">
      <alignment horizontal="left" vertical="center" wrapText="1"/>
    </xf>
    <xf numFmtId="0" fontId="21" fillId="0" borderId="0" xfId="1" applyNumberFormat="1" applyFont="1" applyFill="1" applyBorder="1" applyAlignment="1">
      <alignment vertical="center" wrapText="1"/>
    </xf>
    <xf numFmtId="43" fontId="49" fillId="0" borderId="5" xfId="1" applyFont="1" applyFill="1" applyBorder="1" applyAlignment="1">
      <alignment horizontal="center" vertical="center"/>
    </xf>
    <xf numFmtId="43" fontId="49" fillId="0" borderId="33" xfId="1" applyFont="1" applyFill="1" applyBorder="1" applyAlignment="1">
      <alignment horizontal="center" vertical="center"/>
    </xf>
    <xf numFmtId="43" fontId="49" fillId="0" borderId="41" xfId="1" applyFont="1" applyFill="1" applyBorder="1" applyAlignment="1">
      <alignment horizontal="center" vertical="center"/>
    </xf>
    <xf numFmtId="43" fontId="49" fillId="0" borderId="34" xfId="1" applyFont="1" applyFill="1" applyBorder="1" applyAlignment="1">
      <alignment horizontal="center" vertical="center"/>
    </xf>
    <xf numFmtId="43" fontId="49" fillId="0" borderId="35" xfId="1" applyFont="1" applyFill="1" applyBorder="1" applyAlignment="1">
      <alignment horizontal="center" vertical="center"/>
    </xf>
    <xf numFmtId="43" fontId="49" fillId="0" borderId="42" xfId="1" applyFont="1" applyFill="1" applyBorder="1" applyAlignment="1">
      <alignment horizontal="center" vertical="center"/>
    </xf>
    <xf numFmtId="43" fontId="49" fillId="0" borderId="43" xfId="1" applyFont="1" applyFill="1" applyBorder="1" applyAlignment="1">
      <alignment horizontal="center" vertical="center"/>
    </xf>
    <xf numFmtId="43" fontId="49" fillId="0" borderId="36" xfId="1" applyFont="1" applyFill="1" applyBorder="1" applyAlignment="1">
      <alignment horizontal="center" vertical="center"/>
    </xf>
    <xf numFmtId="43" fontId="49" fillId="0" borderId="44" xfId="1" applyFont="1" applyFill="1" applyBorder="1" applyAlignment="1">
      <alignment horizontal="center" vertical="center"/>
    </xf>
    <xf numFmtId="0" fontId="21" fillId="0" borderId="47" xfId="1" applyNumberFormat="1" applyFont="1" applyFill="1" applyBorder="1" applyAlignment="1">
      <alignment horizontal="left" vertical="center" wrapText="1"/>
    </xf>
    <xf numFmtId="0" fontId="21" fillId="0" borderId="49" xfId="1" applyNumberFormat="1" applyFont="1" applyFill="1" applyBorder="1" applyAlignment="1">
      <alignment horizontal="left" vertical="center" wrapText="1"/>
    </xf>
    <xf numFmtId="43" fontId="21" fillId="43" borderId="47" xfId="1" applyFont="1" applyFill="1" applyBorder="1" applyAlignment="1">
      <alignment horizontal="left" vertical="center" wrapText="1"/>
    </xf>
    <xf numFmtId="43" fontId="21" fillId="43" borderId="48" xfId="1" applyFont="1" applyFill="1" applyBorder="1" applyAlignment="1">
      <alignment horizontal="left" vertical="center" wrapText="1"/>
    </xf>
    <xf numFmtId="43" fontId="21" fillId="43" borderId="49" xfId="1" applyFont="1" applyFill="1" applyBorder="1" applyAlignment="1">
      <alignment horizontal="left" vertical="center" wrapText="1"/>
    </xf>
    <xf numFmtId="43" fontId="49" fillId="0" borderId="37" xfId="1" applyFont="1" applyFill="1" applyBorder="1" applyAlignment="1">
      <alignment horizontal="center" vertical="center"/>
    </xf>
    <xf numFmtId="43" fontId="49" fillId="0" borderId="38" xfId="1" applyFont="1" applyFill="1" applyBorder="1" applyAlignment="1">
      <alignment horizontal="center" vertical="center"/>
    </xf>
    <xf numFmtId="43" fontId="49" fillId="0" borderId="39" xfId="1" applyFont="1" applyFill="1" applyBorder="1" applyAlignment="1">
      <alignment horizontal="center" vertical="center"/>
    </xf>
    <xf numFmtId="43" fontId="46" fillId="0" borderId="18" xfId="1" applyFont="1" applyBorder="1" applyAlignment="1">
      <alignment horizontal="center"/>
    </xf>
    <xf numFmtId="43" fontId="46" fillId="0" borderId="4" xfId="1" applyFont="1" applyBorder="1" applyAlignment="1">
      <alignment horizontal="center"/>
    </xf>
    <xf numFmtId="43" fontId="46" fillId="0" borderId="30" xfId="1" applyFont="1" applyBorder="1" applyAlignment="1">
      <alignment horizontal="center"/>
    </xf>
    <xf numFmtId="43" fontId="46" fillId="0" borderId="5" xfId="1" applyFont="1" applyBorder="1" applyAlignment="1">
      <alignment horizontal="center"/>
    </xf>
    <xf numFmtId="43" fontId="46" fillId="0" borderId="31" xfId="1" applyFont="1" applyBorder="1" applyAlignment="1">
      <alignment horizontal="center"/>
    </xf>
    <xf numFmtId="43" fontId="46" fillId="0" borderId="17" xfId="1" applyFont="1" applyBorder="1" applyAlignment="1">
      <alignment horizontal="center"/>
    </xf>
    <xf numFmtId="43" fontId="47" fillId="0" borderId="2" xfId="1" applyFont="1" applyBorder="1" applyAlignment="1">
      <alignment horizontal="center" vertical="center" wrapText="1"/>
    </xf>
    <xf numFmtId="43" fontId="47" fillId="0" borderId="6" xfId="1" applyFont="1" applyBorder="1" applyAlignment="1">
      <alignment horizontal="center" vertical="center" wrapText="1"/>
    </xf>
    <xf numFmtId="43" fontId="47" fillId="0" borderId="3" xfId="1" applyFont="1" applyBorder="1" applyAlignment="1">
      <alignment horizontal="center" vertical="center" wrapText="1"/>
    </xf>
    <xf numFmtId="43" fontId="46" fillId="0" borderId="18" xfId="1" applyFont="1" applyBorder="1" applyAlignment="1">
      <alignment horizontal="left"/>
    </xf>
    <xf numFmtId="43" fontId="46" fillId="0" borderId="19" xfId="1" applyFont="1" applyBorder="1" applyAlignment="1">
      <alignment horizontal="left"/>
    </xf>
    <xf numFmtId="43" fontId="46" fillId="0" borderId="4" xfId="1" applyFont="1" applyBorder="1" applyAlignment="1">
      <alignment horizontal="left"/>
    </xf>
    <xf numFmtId="43" fontId="48" fillId="2" borderId="31" xfId="1" applyFont="1" applyFill="1" applyBorder="1" applyAlignment="1">
      <alignment horizontal="left" wrapText="1"/>
    </xf>
    <xf numFmtId="43" fontId="48" fillId="2" borderId="32" xfId="1" applyFont="1" applyFill="1" applyBorder="1" applyAlignment="1">
      <alignment horizontal="left"/>
    </xf>
    <xf numFmtId="43" fontId="48" fillId="2" borderId="17" xfId="1" applyFont="1" applyFill="1" applyBorder="1" applyAlignment="1">
      <alignment horizontal="left"/>
    </xf>
    <xf numFmtId="43" fontId="48" fillId="2" borderId="31" xfId="1" applyFont="1" applyFill="1" applyBorder="1" applyAlignment="1">
      <alignment horizontal="left"/>
    </xf>
    <xf numFmtId="43" fontId="46" fillId="0" borderId="18" xfId="1" applyFont="1" applyBorder="1" applyAlignment="1">
      <alignment horizontal="left" vertical="center"/>
    </xf>
    <xf numFmtId="43" fontId="46" fillId="0" borderId="19" xfId="1" applyFont="1" applyBorder="1" applyAlignment="1">
      <alignment horizontal="left" vertical="center"/>
    </xf>
    <xf numFmtId="43" fontId="46" fillId="0" borderId="4" xfId="1" applyFont="1" applyBorder="1" applyAlignment="1">
      <alignment horizontal="left" vertical="center"/>
    </xf>
    <xf numFmtId="43" fontId="48" fillId="2" borderId="31" xfId="1" applyFont="1" applyFill="1" applyBorder="1" applyAlignment="1">
      <alignment horizontal="left" vertical="top" wrapText="1"/>
    </xf>
    <xf numFmtId="43" fontId="48" fillId="2" borderId="32" xfId="1" applyFont="1" applyFill="1" applyBorder="1" applyAlignment="1">
      <alignment horizontal="left" vertical="top" wrapText="1"/>
    </xf>
    <xf numFmtId="43" fontId="48" fillId="2" borderId="17" xfId="1" applyFont="1" applyFill="1" applyBorder="1" applyAlignment="1">
      <alignment horizontal="left" vertical="top" wrapText="1"/>
    </xf>
    <xf numFmtId="43" fontId="48" fillId="2" borderId="31" xfId="1" applyFont="1" applyFill="1" applyBorder="1" applyAlignment="1">
      <alignment horizontal="left" vertical="center" wrapText="1"/>
    </xf>
    <xf numFmtId="43" fontId="48" fillId="2" borderId="32" xfId="1" applyFont="1" applyFill="1" applyBorder="1" applyAlignment="1">
      <alignment horizontal="left" vertical="center" wrapText="1"/>
    </xf>
    <xf numFmtId="43" fontId="48" fillId="2" borderId="17" xfId="1" applyFont="1" applyFill="1" applyBorder="1" applyAlignment="1">
      <alignment horizontal="left" vertical="center" wrapText="1"/>
    </xf>
    <xf numFmtId="43" fontId="49" fillId="0" borderId="40" xfId="1" applyFont="1" applyFill="1" applyBorder="1" applyAlignment="1">
      <alignment horizontal="center" vertical="center"/>
    </xf>
    <xf numFmtId="43" fontId="49" fillId="0" borderId="45" xfId="1" applyFont="1" applyFill="1" applyBorder="1" applyAlignment="1">
      <alignment horizontal="center" vertical="center"/>
    </xf>
    <xf numFmtId="0" fontId="21" fillId="0" borderId="47" xfId="1" applyNumberFormat="1" applyFont="1" applyFill="1" applyBorder="1" applyAlignment="1">
      <alignment horizontal="left" vertical="center" wrapText="1" readingOrder="1"/>
    </xf>
    <xf numFmtId="0" fontId="21" fillId="0" borderId="49" xfId="1" applyNumberFormat="1" applyFont="1" applyFill="1" applyBorder="1" applyAlignment="1">
      <alignment horizontal="left" vertical="center" wrapText="1" readingOrder="1"/>
    </xf>
    <xf numFmtId="43" fontId="56" fillId="34" borderId="0" xfId="0" applyNumberFormat="1" applyFont="1" applyFill="1" applyBorder="1" applyAlignment="1">
      <alignment horizontal="center" vertical="center"/>
    </xf>
    <xf numFmtId="0" fontId="3" fillId="34" borderId="0" xfId="4" applyFont="1" applyFill="1" applyBorder="1" applyAlignment="1">
      <alignment horizontal="left" vertical="center"/>
    </xf>
    <xf numFmtId="0" fontId="45" fillId="0" borderId="0" xfId="0" applyFont="1" applyAlignment="1">
      <alignment horizontal="left" wrapText="1"/>
    </xf>
    <xf numFmtId="49" fontId="31" fillId="0" borderId="0" xfId="0" applyNumberFormat="1" applyFont="1" applyAlignment="1">
      <alignment horizontal="center" vertical="center"/>
    </xf>
    <xf numFmtId="0" fontId="38" fillId="38" borderId="0" xfId="0" applyFont="1" applyFill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34" borderId="18" xfId="0" applyFont="1" applyFill="1" applyBorder="1" applyAlignment="1">
      <alignment horizontal="center" vertical="center"/>
    </xf>
    <xf numFmtId="0" fontId="32" fillId="34" borderId="19" xfId="0" applyFont="1" applyFill="1" applyBorder="1" applyAlignment="1">
      <alignment horizontal="center" vertical="center"/>
    </xf>
    <xf numFmtId="0" fontId="32" fillId="35" borderId="2" xfId="0" applyFont="1" applyFill="1" applyBorder="1" applyAlignment="1">
      <alignment horizontal="center" vertical="center"/>
    </xf>
    <xf numFmtId="0" fontId="32" fillId="35" borderId="6" xfId="0" applyFont="1" applyFill="1" applyBorder="1" applyAlignment="1">
      <alignment horizontal="center" vertical="center"/>
    </xf>
    <xf numFmtId="0" fontId="32" fillId="35" borderId="3" xfId="0" applyFont="1" applyFill="1" applyBorder="1" applyAlignment="1">
      <alignment horizontal="center" vertical="center"/>
    </xf>
    <xf numFmtId="0" fontId="3" fillId="34" borderId="0" xfId="4" applyFont="1" applyFill="1" applyBorder="1" applyAlignment="1">
      <alignment horizontal="center" vertical="center"/>
    </xf>
    <xf numFmtId="0" fontId="55" fillId="34" borderId="0" xfId="0" applyFont="1" applyFill="1" applyBorder="1" applyAlignment="1">
      <alignment horizontal="center" vertical="center"/>
    </xf>
    <xf numFmtId="0" fontId="52" fillId="39" borderId="1" xfId="0" applyFont="1" applyFill="1" applyBorder="1" applyAlignment="1">
      <alignment horizontal="left" vertical="center" wrapText="1"/>
    </xf>
  </cellXfs>
  <cellStyles count="136">
    <cellStyle name="20% - Ênfase1" xfId="22" builtinId="30" customBuiltin="1"/>
    <cellStyle name="20% - Ênfase2" xfId="26" builtinId="34" customBuiltin="1"/>
    <cellStyle name="20% - Ênfase3" xfId="30" builtinId="38" customBuiltin="1"/>
    <cellStyle name="20% - Ênfase4" xfId="34" builtinId="42" customBuiltin="1"/>
    <cellStyle name="20% - Ênfase5" xfId="38" builtinId="46" customBuiltin="1"/>
    <cellStyle name="20% - Ênfase6" xfId="42" builtinId="50" customBuiltin="1"/>
    <cellStyle name="40% - Ênfase1" xfId="23" builtinId="31" customBuiltin="1"/>
    <cellStyle name="40% - Ênfase2" xfId="27" builtinId="35" customBuiltin="1"/>
    <cellStyle name="40% - Ênfase3" xfId="31" builtinId="39" customBuiltin="1"/>
    <cellStyle name="40% - Ênfase4" xfId="35" builtinId="43" customBuiltin="1"/>
    <cellStyle name="40% - Ênfase5" xfId="39" builtinId="47" customBuiltin="1"/>
    <cellStyle name="40% - Ênfase6" xfId="43" builtinId="51" customBuiltin="1"/>
    <cellStyle name="60% - Ênfase1" xfId="24" builtinId="32" customBuiltin="1"/>
    <cellStyle name="60% - Ênfase2" xfId="28" builtinId="36" customBuiltin="1"/>
    <cellStyle name="60% - Ênfase3" xfId="32" builtinId="40" customBuiltin="1"/>
    <cellStyle name="60% - Ênfase4" xfId="36" builtinId="44" customBuiltin="1"/>
    <cellStyle name="60% - Ênfase5" xfId="40" builtinId="48" customBuiltin="1"/>
    <cellStyle name="60% - Ênfase6" xfId="44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Data" xfId="46"/>
    <cellStyle name="Ênfase1" xfId="21" builtinId="29" customBuiltin="1"/>
    <cellStyle name="Ênfase2" xfId="25" builtinId="33" customBuiltin="1"/>
    <cellStyle name="Ênfase3" xfId="29" builtinId="37" customBuiltin="1"/>
    <cellStyle name="Ênfase4" xfId="33" builtinId="41" customBuiltin="1"/>
    <cellStyle name="Ênfase5" xfId="37" builtinId="45" customBuiltin="1"/>
    <cellStyle name="Ênfase6" xfId="41" builtinId="49" customBuiltin="1"/>
    <cellStyle name="Entrada" xfId="13" builtinId="20" customBuiltin="1"/>
    <cellStyle name="Excel Built-in Normal 2 2 2" xfId="132"/>
    <cellStyle name="Excel Built-in Normal 3 6" xfId="135"/>
    <cellStyle name="Excel Built-in Normal_Acompanhamento - CHÃ GRANDE - GABARITO" xfId="134"/>
    <cellStyle name="Excel Built-in Vírgula 2" xfId="133"/>
    <cellStyle name="Excel_BuiltIn_Comma" xfId="47"/>
    <cellStyle name="Fixo" xfId="48"/>
    <cellStyle name="Heading" xfId="49"/>
    <cellStyle name="Heading1" xfId="50"/>
    <cellStyle name="Hyperlink 2" xfId="51"/>
    <cellStyle name="Incorreto" xfId="11" builtinId="27" customBuiltin="1"/>
    <cellStyle name="Moeda" xfId="2" builtinId="4"/>
    <cellStyle name="Moeda 2" xfId="53"/>
    <cellStyle name="Moeda 3" xfId="54"/>
    <cellStyle name="Moeda 3 2" xfId="55"/>
    <cellStyle name="Moeda 4" xfId="56"/>
    <cellStyle name="Moeda 5" xfId="52"/>
    <cellStyle name="Neutra" xfId="12" builtinId="28" customBuiltin="1"/>
    <cellStyle name="Normal" xfId="0" builtinId="0"/>
    <cellStyle name="Normal 2" xfId="45"/>
    <cellStyle name="Normal 2 10" xfId="57"/>
    <cellStyle name="Normal 2 11" xfId="58"/>
    <cellStyle name="Normal 2 12" xfId="59"/>
    <cellStyle name="Normal 2 13" xfId="60"/>
    <cellStyle name="Normal 2 14" xfId="61"/>
    <cellStyle name="Normal 2 15" xfId="62"/>
    <cellStyle name="Normal 2 16" xfId="63"/>
    <cellStyle name="Normal 2 17" xfId="64"/>
    <cellStyle name="Normal 2 18" xfId="65"/>
    <cellStyle name="Normal 2 19" xfId="66"/>
    <cellStyle name="Normal 2 2" xfId="67"/>
    <cellStyle name="Normal 2 20" xfId="68"/>
    <cellStyle name="Normal 2 21" xfId="69"/>
    <cellStyle name="Normal 2 3" xfId="70"/>
    <cellStyle name="Normal 2 4" xfId="71"/>
    <cellStyle name="Normal 2 5" xfId="72"/>
    <cellStyle name="Normal 2 6" xfId="73"/>
    <cellStyle name="Normal 2 7" xfId="74"/>
    <cellStyle name="Normal 2 8" xfId="75"/>
    <cellStyle name="Normal 2 9" xfId="76"/>
    <cellStyle name="Normal 23" xfId="77"/>
    <cellStyle name="Normal 24" xfId="78"/>
    <cellStyle name="Normal 25" xfId="79"/>
    <cellStyle name="Normal 26" xfId="80"/>
    <cellStyle name="Normal 27" xfId="81"/>
    <cellStyle name="Normal 28" xfId="82"/>
    <cellStyle name="Normal 29" xfId="83"/>
    <cellStyle name="Normal 30" xfId="84"/>
    <cellStyle name="Normal 31" xfId="85"/>
    <cellStyle name="Normal 32" xfId="86"/>
    <cellStyle name="Normal 33" xfId="87"/>
    <cellStyle name="Normal 34" xfId="88"/>
    <cellStyle name="Normal 35" xfId="89"/>
    <cellStyle name="Normal 36" xfId="90"/>
    <cellStyle name="Normal 37" xfId="91"/>
    <cellStyle name="Normal 38" xfId="92"/>
    <cellStyle name="Normal 39" xfId="93"/>
    <cellStyle name="Normal 40" xfId="94"/>
    <cellStyle name="Normal 41" xfId="95"/>
    <cellStyle name="Normal 42" xfId="96"/>
    <cellStyle name="Normal 43" xfId="97"/>
    <cellStyle name="Normal 44" xfId="98"/>
    <cellStyle name="Normal 45" xfId="99"/>
    <cellStyle name="Normal 46" xfId="100"/>
    <cellStyle name="Normal 47" xfId="101"/>
    <cellStyle name="Normal 48" xfId="102"/>
    <cellStyle name="Normal 6 2" xfId="103"/>
    <cellStyle name="Normal_MOD. DE OBRA" xfId="4"/>
    <cellStyle name="Nota 2" xfId="104"/>
    <cellStyle name="Percentual" xfId="105"/>
    <cellStyle name="Ponto" xfId="106"/>
    <cellStyle name="Porcentagem" xfId="3" builtinId="5"/>
    <cellStyle name="Porcentagem 2" xfId="108"/>
    <cellStyle name="Porcentagem 3" xfId="109"/>
    <cellStyle name="Porcentagem 3 2" xfId="110"/>
    <cellStyle name="Porcentagem 3 2 2" xfId="111"/>
    <cellStyle name="Porcentagem 3 3" xfId="112"/>
    <cellStyle name="Porcentagem 4" xfId="107"/>
    <cellStyle name="Result" xfId="113"/>
    <cellStyle name="Result2" xfId="114"/>
    <cellStyle name="Saída" xfId="14" builtinId="21" customBuiltin="1"/>
    <cellStyle name="Separador de milhares 2" xfId="116"/>
    <cellStyle name="Separador de milhares 2 2" xfId="117"/>
    <cellStyle name="Separador de milhares 2_ORÇAMENTO matureia corrigido (DEZ 2009)" xfId="131"/>
    <cellStyle name="Separador de milhares 3" xfId="118"/>
    <cellStyle name="Separador de milhares 3 2" xfId="119"/>
    <cellStyle name="Separador de milhares 4" xfId="120"/>
    <cellStyle name="Separador de milhares 6" xfId="121"/>
    <cellStyle name="Separador de milhares 7" xfId="122"/>
    <cellStyle name="Separador de milhares 8" xfId="123"/>
    <cellStyle name="Separador de milhares_MOD. DE OBRA" xfId="5"/>
    <cellStyle name="Texto de Aviso" xfId="18" builtinId="11" customBuiltin="1"/>
    <cellStyle name="Texto Explicativo" xfId="19" builtinId="53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ítulo 5" xfId="124"/>
    <cellStyle name="Titulo1" xfId="125"/>
    <cellStyle name="Titulo2" xfId="126"/>
    <cellStyle name="Total" xfId="20" builtinId="25" customBuiltin="1"/>
    <cellStyle name="Vírgula" xfId="1" builtinId="3"/>
    <cellStyle name="Vírgula 2" xfId="127"/>
    <cellStyle name="Vírgula 3" xfId="128"/>
    <cellStyle name="Vírgula 3 2" xfId="129"/>
    <cellStyle name="Vírgula 4" xfId="130"/>
    <cellStyle name="Vírgula 5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202406</xdr:colOff>
      <xdr:row>11</xdr:row>
      <xdr:rowOff>0</xdr:rowOff>
    </xdr:from>
    <xdr:to>
      <xdr:col>3</xdr:col>
      <xdr:colOff>631032</xdr:colOff>
      <xdr:row>13</xdr:row>
      <xdr:rowOff>142876</xdr:rowOff>
    </xdr:to>
    <xdr:pic>
      <xdr:nvPicPr>
        <xdr:cNvPr id="3" name="Imagem 2" descr="teste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04813"/>
          <a:ext cx="833438" cy="547688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/PLANEJ~1/desktop/ARQUIV~1/PREFSO~1/GESTO2~2/OBRASR~1/COBERT~1/LICITA~1/LICITA~1/Planilha%20Or&#231;amentaria%20COBERTA%20DA%20RODOVI&#193;RIA-R4%20(com%20forro%20mais%20resistente%20lis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null"/>
      <sheetName val="Cronograma (2)"/>
      <sheetName val="Orçamento Sintético - proj. (2)"/>
      <sheetName val="Memória de Cálculo (2)"/>
      <sheetName val="Treliça met. proj (3)"/>
      <sheetName val="Terça met. proj (3)"/>
      <sheetName val="Serv de içamento (2)"/>
      <sheetName val="BDI  (2)"/>
      <sheetName val="ENCARGOS SOCIAIS (2)"/>
    </sheetNames>
    <sheetDataSet>
      <sheetData sheetId="0"/>
      <sheetData sheetId="1"/>
      <sheetData sheetId="2">
        <row r="9">
          <cell r="C9" t="str">
            <v>m²</v>
          </cell>
        </row>
        <row r="11">
          <cell r="C11" t="str">
            <v>m²</v>
          </cell>
        </row>
        <row r="23">
          <cell r="C23" t="str">
            <v>m²</v>
          </cell>
        </row>
        <row r="24">
          <cell r="A24" t="str">
            <v>1.16</v>
          </cell>
        </row>
        <row r="25">
          <cell r="A25" t="str">
            <v>1.17</v>
          </cell>
        </row>
        <row r="26">
          <cell r="A26" t="str">
            <v>1.18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67"/>
  <sheetViews>
    <sheetView tabSelected="1" view="pageBreakPreview" topLeftCell="A225" zoomScale="80" zoomScaleNormal="100" zoomScaleSheetLayoutView="80" workbookViewId="0">
      <selection sqref="A1:M251"/>
    </sheetView>
  </sheetViews>
  <sheetFormatPr defaultColWidth="2.28515625" defaultRowHeight="12.6" customHeight="1"/>
  <cols>
    <col min="1" max="1" width="6.7109375" style="114" bestFit="1" customWidth="1"/>
    <col min="2" max="2" width="16" style="114" customWidth="1"/>
    <col min="3" max="3" width="9.28515625" style="114" customWidth="1"/>
    <col min="4" max="4" width="8.28515625" style="114" customWidth="1"/>
    <col min="5" max="5" width="9.5703125" style="114" customWidth="1"/>
    <col min="6" max="6" width="9" style="114" customWidth="1"/>
    <col min="7" max="7" width="11.28515625" style="114" customWidth="1"/>
    <col min="8" max="8" width="10.7109375" style="114" customWidth="1"/>
    <col min="9" max="9" width="10.28515625" style="114" customWidth="1"/>
    <col min="10" max="10" width="11.5703125" style="114" customWidth="1"/>
    <col min="11" max="12" width="10.140625" style="114" bestFit="1" customWidth="1"/>
    <col min="13" max="13" width="6.140625" style="114" bestFit="1" customWidth="1"/>
    <col min="14" max="14" width="16.5703125" style="114" bestFit="1" customWidth="1"/>
    <col min="15" max="15" width="19.42578125" style="114" customWidth="1"/>
    <col min="16" max="16" width="11.28515625" style="114" customWidth="1"/>
    <col min="17" max="16384" width="2.28515625" style="114"/>
  </cols>
  <sheetData>
    <row r="1" spans="1:14" ht="16.5" thickBot="1">
      <c r="A1" s="208"/>
      <c r="B1" s="209"/>
      <c r="C1" s="214" t="s">
        <v>365</v>
      </c>
      <c r="D1" s="215"/>
      <c r="E1" s="215"/>
      <c r="F1" s="215"/>
      <c r="G1" s="215"/>
      <c r="H1" s="215"/>
      <c r="I1" s="215"/>
      <c r="J1" s="215"/>
      <c r="K1" s="215"/>
      <c r="L1" s="215"/>
      <c r="M1" s="216"/>
    </row>
    <row r="2" spans="1:14" ht="12.75">
      <c r="A2" s="210"/>
      <c r="B2" s="211"/>
      <c r="C2" s="217" t="s">
        <v>348</v>
      </c>
      <c r="D2" s="218"/>
      <c r="E2" s="218"/>
      <c r="F2" s="218"/>
      <c r="G2" s="219"/>
      <c r="H2" s="217" t="s">
        <v>349</v>
      </c>
      <c r="I2" s="218"/>
      <c r="J2" s="218"/>
      <c r="K2" s="218"/>
      <c r="L2" s="218"/>
      <c r="M2" s="219"/>
    </row>
    <row r="3" spans="1:14" ht="30.75" customHeight="1" thickBot="1">
      <c r="A3" s="210"/>
      <c r="B3" s="211"/>
      <c r="C3" s="220" t="s">
        <v>434</v>
      </c>
      <c r="D3" s="221"/>
      <c r="E3" s="221"/>
      <c r="F3" s="221"/>
      <c r="G3" s="222"/>
      <c r="H3" s="223" t="s">
        <v>435</v>
      </c>
      <c r="I3" s="221"/>
      <c r="J3" s="221"/>
      <c r="K3" s="221"/>
      <c r="L3" s="221"/>
      <c r="M3" s="222"/>
    </row>
    <row r="4" spans="1:14" ht="12.75">
      <c r="A4" s="210"/>
      <c r="B4" s="211"/>
      <c r="C4" s="217" t="s">
        <v>350</v>
      </c>
      <c r="D4" s="218"/>
      <c r="E4" s="218"/>
      <c r="F4" s="218"/>
      <c r="G4" s="219"/>
      <c r="H4" s="224" t="s">
        <v>351</v>
      </c>
      <c r="I4" s="225"/>
      <c r="J4" s="225"/>
      <c r="K4" s="226"/>
      <c r="L4" s="115"/>
      <c r="M4" s="116"/>
    </row>
    <row r="5" spans="1:14" ht="13.5" thickBot="1">
      <c r="A5" s="212"/>
      <c r="B5" s="213"/>
      <c r="C5" s="227" t="s">
        <v>436</v>
      </c>
      <c r="D5" s="228"/>
      <c r="E5" s="228"/>
      <c r="F5" s="228"/>
      <c r="G5" s="229"/>
      <c r="H5" s="230" t="s">
        <v>352</v>
      </c>
      <c r="I5" s="231"/>
      <c r="J5" s="231"/>
      <c r="K5" s="232"/>
      <c r="L5" s="117"/>
      <c r="M5" s="118"/>
    </row>
    <row r="6" spans="1:14" ht="13.5" thickBot="1">
      <c r="A6" s="119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1"/>
    </row>
    <row r="7" spans="1:14" ht="12.75">
      <c r="A7" s="192" t="s">
        <v>10</v>
      </c>
      <c r="B7" s="194" t="s">
        <v>353</v>
      </c>
      <c r="C7" s="195"/>
      <c r="D7" s="198" t="s">
        <v>354</v>
      </c>
      <c r="E7" s="205" t="s">
        <v>355</v>
      </c>
      <c r="F7" s="206"/>
      <c r="G7" s="206"/>
      <c r="H7" s="206"/>
      <c r="I7" s="206"/>
      <c r="J7" s="207"/>
      <c r="K7" s="205" t="s">
        <v>356</v>
      </c>
      <c r="L7" s="207"/>
      <c r="M7" s="233" t="s">
        <v>357</v>
      </c>
      <c r="N7" s="122"/>
    </row>
    <row r="8" spans="1:14" ht="13.5" thickBot="1">
      <c r="A8" s="193"/>
      <c r="B8" s="196"/>
      <c r="C8" s="197"/>
      <c r="D8" s="199"/>
      <c r="E8" s="123" t="s">
        <v>358</v>
      </c>
      <c r="F8" s="123" t="s">
        <v>359</v>
      </c>
      <c r="G8" s="123" t="s">
        <v>360</v>
      </c>
      <c r="H8" s="123" t="s">
        <v>361</v>
      </c>
      <c r="I8" s="123" t="s">
        <v>362</v>
      </c>
      <c r="J8" s="123" t="s">
        <v>363</v>
      </c>
      <c r="K8" s="123" t="s">
        <v>364</v>
      </c>
      <c r="L8" s="123" t="s">
        <v>9</v>
      </c>
      <c r="M8" s="234"/>
      <c r="N8" s="122"/>
    </row>
    <row r="9" spans="1:14" ht="13.5" thickBot="1">
      <c r="A9" s="124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6"/>
    </row>
    <row r="10" spans="1:14" ht="13.5" thickBot="1">
      <c r="A10" s="127" t="s">
        <v>1</v>
      </c>
      <c r="B10" s="128" t="str">
        <f>'BM01'!B30</f>
        <v>SERVIÇOS PRELIMINARES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9"/>
    </row>
    <row r="11" spans="1:14" ht="12.75">
      <c r="A11" s="130"/>
      <c r="B11" s="131"/>
      <c r="C11" s="131"/>
      <c r="D11" s="131"/>
      <c r="E11" s="131"/>
      <c r="F11" s="131"/>
      <c r="G11" s="131"/>
      <c r="H11" s="131"/>
      <c r="I11" s="131"/>
      <c r="J11" s="131"/>
      <c r="K11" s="132"/>
      <c r="L11" s="131"/>
      <c r="M11" s="133"/>
    </row>
    <row r="12" spans="1:14" s="137" customFormat="1" ht="12.75">
      <c r="A12" s="134" t="s">
        <v>41</v>
      </c>
      <c r="B12" s="202" t="str">
        <f>'BM01'!B32</f>
        <v xml:space="preserve">PLACA   DE   OBRA   EM   CHAPA   DE   ACO GALVANIZADO </v>
      </c>
      <c r="C12" s="203"/>
      <c r="D12" s="203"/>
      <c r="E12" s="203"/>
      <c r="F12" s="203"/>
      <c r="G12" s="203"/>
      <c r="H12" s="203"/>
      <c r="I12" s="203"/>
      <c r="J12" s="203"/>
      <c r="K12" s="204"/>
      <c r="L12" s="135">
        <f>L13</f>
        <v>6</v>
      </c>
      <c r="M12" s="136" t="str">
        <f>'[1]Orçamento Sintético - proj. (2)'!C9</f>
        <v>m²</v>
      </c>
    </row>
    <row r="13" spans="1:14" ht="12.75">
      <c r="A13" s="138"/>
      <c r="B13" s="200"/>
      <c r="C13" s="201"/>
      <c r="D13" s="140">
        <v>1</v>
      </c>
      <c r="E13" s="140">
        <v>2</v>
      </c>
      <c r="F13" s="140"/>
      <c r="G13" s="140">
        <v>3</v>
      </c>
      <c r="H13" s="140"/>
      <c r="I13" s="140"/>
      <c r="J13" s="141"/>
      <c r="K13" s="141">
        <f>ROUND(E13*G13,2)</f>
        <v>6</v>
      </c>
      <c r="L13" s="140">
        <f>ROUND(D13*K13,2)</f>
        <v>6</v>
      </c>
      <c r="M13" s="142"/>
    </row>
    <row r="14" spans="1:14" ht="12.75">
      <c r="A14" s="130"/>
      <c r="B14" s="131"/>
      <c r="C14" s="131"/>
      <c r="D14" s="131"/>
      <c r="E14" s="131"/>
      <c r="F14" s="131"/>
      <c r="G14" s="131"/>
      <c r="H14" s="131"/>
      <c r="I14" s="131"/>
      <c r="J14" s="131"/>
      <c r="K14" s="132"/>
      <c r="L14" s="131"/>
      <c r="M14" s="133"/>
    </row>
    <row r="15" spans="1:14" s="137" customFormat="1" ht="27.75" customHeight="1">
      <c r="A15" s="134" t="s">
        <v>42</v>
      </c>
      <c r="B15" s="202" t="str">
        <f>'BM01'!B33</f>
        <v>LOCACAO CONVENCIONAL DE OBRA, UTILIZANDO GABARITO DE TÁBUAS CORRIDAS PONTALETADAS A CADA 2,00M - 2 UTILIZAÇÕES. AF_10/2018</v>
      </c>
      <c r="C15" s="203"/>
      <c r="D15" s="203"/>
      <c r="E15" s="203"/>
      <c r="F15" s="203"/>
      <c r="G15" s="203"/>
      <c r="H15" s="203"/>
      <c r="I15" s="203"/>
      <c r="J15" s="203"/>
      <c r="K15" s="204"/>
      <c r="L15" s="135">
        <f>L16</f>
        <v>140</v>
      </c>
      <c r="M15" s="136" t="s">
        <v>5</v>
      </c>
    </row>
    <row r="16" spans="1:14" ht="12.75">
      <c r="A16" s="138"/>
      <c r="B16" s="200"/>
      <c r="C16" s="201"/>
      <c r="D16" s="140">
        <v>1</v>
      </c>
      <c r="E16" s="140">
        <v>25</v>
      </c>
      <c r="F16" s="140">
        <v>25</v>
      </c>
      <c r="G16" s="140">
        <v>45</v>
      </c>
      <c r="H16" s="140">
        <v>45</v>
      </c>
      <c r="I16" s="140"/>
      <c r="J16" s="141"/>
      <c r="K16" s="141">
        <f>ROUND(E16+F16+G16+H16,2)</f>
        <v>140</v>
      </c>
      <c r="L16" s="140">
        <f>ROUND(D16*K16,2)</f>
        <v>140</v>
      </c>
      <c r="M16" s="142"/>
    </row>
    <row r="17" spans="1:13" ht="12.75">
      <c r="A17" s="130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3"/>
    </row>
    <row r="18" spans="1:13" s="137" customFormat="1" ht="26.25" customHeight="1">
      <c r="A18" s="134" t="s">
        <v>44</v>
      </c>
      <c r="B18" s="202" t="str">
        <f>'BM01'!B34</f>
        <v>LIMPEZA MECANIZADA DE CAMADA VEGETAL, VEGETAÇÃO E PEQUENAS ÁRVORES DIÂMETRO DE TRONCO MENOR QUE 0,20 M), COM TRATOR DE ESTEIRAS.AF_05/2018</v>
      </c>
      <c r="C18" s="203"/>
      <c r="D18" s="203"/>
      <c r="E18" s="203"/>
      <c r="F18" s="203"/>
      <c r="G18" s="203"/>
      <c r="H18" s="203"/>
      <c r="I18" s="203"/>
      <c r="J18" s="203"/>
      <c r="K18" s="204"/>
      <c r="L18" s="135">
        <f>L19</f>
        <v>1500</v>
      </c>
      <c r="M18" s="136" t="str">
        <f>'[1]Orçamento Sintético - proj. (2)'!C11</f>
        <v>m²</v>
      </c>
    </row>
    <row r="19" spans="1:13" ht="12.75">
      <c r="A19" s="138"/>
      <c r="B19" s="200"/>
      <c r="C19" s="201"/>
      <c r="D19" s="140">
        <v>1</v>
      </c>
      <c r="E19" s="140">
        <v>30</v>
      </c>
      <c r="F19" s="140"/>
      <c r="G19" s="140">
        <v>50</v>
      </c>
      <c r="H19" s="140"/>
      <c r="I19" s="140"/>
      <c r="J19" s="141"/>
      <c r="K19" s="141">
        <f>ROUND(E19*G19,2)</f>
        <v>1500</v>
      </c>
      <c r="L19" s="140">
        <f>ROUND(D19*K19,2)</f>
        <v>1500</v>
      </c>
      <c r="M19" s="142"/>
    </row>
    <row r="20" spans="1:13" ht="12.75">
      <c r="A20" s="130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3"/>
    </row>
    <row r="21" spans="1:13" s="137" customFormat="1" ht="30" customHeight="1">
      <c r="A21" s="134" t="s">
        <v>45</v>
      </c>
      <c r="B21" s="202" t="str">
        <f>'BM01'!B35</f>
        <v>LIGAÇÃO PREDIAL DE ÁGUA EM MURETA DE CONCRETO, PROVISÓRIA OU DEFINITIVA, COM FORNECIMENTO DE MATERIAL, INCLUSIVE MURETA E HIDRÔMETRO, REDE DN 50MM</v>
      </c>
      <c r="C21" s="203"/>
      <c r="D21" s="203"/>
      <c r="E21" s="203"/>
      <c r="F21" s="203"/>
      <c r="G21" s="203"/>
      <c r="H21" s="203"/>
      <c r="I21" s="203"/>
      <c r="J21" s="203"/>
      <c r="K21" s="204"/>
      <c r="L21" s="135">
        <f>L22</f>
        <v>1</v>
      </c>
      <c r="M21" s="136" t="s">
        <v>373</v>
      </c>
    </row>
    <row r="22" spans="1:13" ht="12.75">
      <c r="A22" s="138"/>
      <c r="B22" s="200"/>
      <c r="C22" s="201"/>
      <c r="D22" s="140">
        <v>1</v>
      </c>
      <c r="E22" s="140">
        <v>1</v>
      </c>
      <c r="F22" s="140"/>
      <c r="G22" s="140"/>
      <c r="H22" s="140"/>
      <c r="I22" s="140"/>
      <c r="J22" s="141"/>
      <c r="K22" s="141">
        <f>ROUND(E22,2)</f>
        <v>1</v>
      </c>
      <c r="L22" s="140">
        <f>ROUND(D22*K22,2)</f>
        <v>1</v>
      </c>
      <c r="M22" s="142"/>
    </row>
    <row r="23" spans="1:13" ht="12.75">
      <c r="A23" s="130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3"/>
    </row>
    <row r="24" spans="1:13" s="137" customFormat="1" ht="36" customHeight="1">
      <c r="A24" s="134" t="s">
        <v>46</v>
      </c>
      <c r="B24" s="202" t="str">
        <f>'BM01'!B36</f>
        <v>ENTRADA    DE    ENERGIA    ELETRICA MONOFASICA  COM  POSTE  DE  CONCRETO, INCLUSIVE   CABEAMENTO,   CAIXA   DE PROTECAO     PARA     MEDIDOR</v>
      </c>
      <c r="C24" s="203"/>
      <c r="D24" s="203"/>
      <c r="E24" s="203"/>
      <c r="F24" s="203"/>
      <c r="G24" s="203"/>
      <c r="H24" s="203"/>
      <c r="I24" s="203"/>
      <c r="J24" s="203"/>
      <c r="K24" s="204"/>
      <c r="L24" s="135">
        <f>L25</f>
        <v>0</v>
      </c>
      <c r="M24" s="136" t="s">
        <v>373</v>
      </c>
    </row>
    <row r="25" spans="1:13" ht="12.75">
      <c r="A25" s="138"/>
      <c r="B25" s="200"/>
      <c r="C25" s="201"/>
      <c r="D25" s="140">
        <v>1</v>
      </c>
      <c r="E25" s="140">
        <v>0</v>
      </c>
      <c r="F25" s="140"/>
      <c r="G25" s="140"/>
      <c r="H25" s="140"/>
      <c r="I25" s="140"/>
      <c r="J25" s="141"/>
      <c r="K25" s="141">
        <f>ROUND(E25,2)</f>
        <v>0</v>
      </c>
      <c r="L25" s="140">
        <f>ROUND(D25*K25,2)</f>
        <v>0</v>
      </c>
      <c r="M25" s="142"/>
    </row>
    <row r="26" spans="1:13" ht="12.75">
      <c r="A26" s="145"/>
      <c r="B26" s="146"/>
      <c r="C26" s="147"/>
      <c r="D26" s="148"/>
      <c r="E26" s="149"/>
      <c r="F26" s="148"/>
      <c r="G26" s="148"/>
      <c r="H26" s="149"/>
      <c r="I26" s="149"/>
      <c r="J26" s="150"/>
      <c r="K26" s="150"/>
      <c r="L26" s="151"/>
      <c r="M26" s="152"/>
    </row>
    <row r="27" spans="1:13" s="137" customFormat="1" ht="26.25" customHeight="1">
      <c r="A27" s="134" t="s">
        <v>47</v>
      </c>
      <c r="B27" s="202" t="str">
        <f>'BM01'!B37</f>
        <v>LIGACAO DOMICILIAR DE ESGOTO DN 100MM, DA  CASA  ATE  A  CAIXA,  COMPOSTO  POR 10,0M  TUBO  DE  PVC  ESGOTO  PREDIAL  DN
100MM E CAIXA DE ALVENARIA COM TAMPA DE   CONCRETO   -   FORNECIMENTO</v>
      </c>
      <c r="C27" s="203"/>
      <c r="D27" s="203"/>
      <c r="E27" s="203"/>
      <c r="F27" s="203"/>
      <c r="G27" s="203"/>
      <c r="H27" s="203"/>
      <c r="I27" s="203"/>
      <c r="J27" s="203"/>
      <c r="K27" s="204"/>
      <c r="L27" s="135">
        <f>SUM(L28)</f>
        <v>0</v>
      </c>
      <c r="M27" s="136" t="s">
        <v>373</v>
      </c>
    </row>
    <row r="28" spans="1:13" ht="12.75">
      <c r="A28" s="138"/>
      <c r="B28" s="200"/>
      <c r="C28" s="201"/>
      <c r="D28" s="140">
        <v>1</v>
      </c>
      <c r="E28" s="140">
        <v>0</v>
      </c>
      <c r="F28" s="140"/>
      <c r="G28" s="140"/>
      <c r="H28" s="140"/>
      <c r="I28" s="140"/>
      <c r="J28" s="141"/>
      <c r="K28" s="141">
        <f>ROUND(E28,2)</f>
        <v>0</v>
      </c>
      <c r="L28" s="140">
        <f>ROUND(D28*K28,2)</f>
        <v>0</v>
      </c>
      <c r="M28" s="142"/>
    </row>
    <row r="29" spans="1:13" ht="12.75">
      <c r="A29" s="153"/>
      <c r="B29" s="146"/>
      <c r="C29" s="149"/>
      <c r="D29" s="151"/>
      <c r="E29" s="151"/>
      <c r="F29" s="151"/>
      <c r="G29" s="151"/>
      <c r="H29" s="151"/>
      <c r="I29" s="151"/>
      <c r="J29" s="150"/>
      <c r="K29" s="150"/>
      <c r="L29" s="151"/>
      <c r="M29" s="152"/>
    </row>
    <row r="30" spans="1:13" s="137" customFormat="1" ht="12.75">
      <c r="A30" s="134" t="s">
        <v>48</v>
      </c>
      <c r="B30" s="202" t="str">
        <f>'BM01'!B38</f>
        <v>LOCAÇÃO DE CONTAINER - ALMOXARIFADO COM BANHEIRO - 6,00 X 2,30M</v>
      </c>
      <c r="C30" s="203"/>
      <c r="D30" s="203"/>
      <c r="E30" s="203"/>
      <c r="F30" s="203"/>
      <c r="G30" s="203"/>
      <c r="H30" s="203"/>
      <c r="I30" s="203"/>
      <c r="J30" s="203"/>
      <c r="K30" s="204"/>
      <c r="L30" s="135">
        <f>K31</f>
        <v>0</v>
      </c>
      <c r="M30" s="136" t="s">
        <v>50</v>
      </c>
    </row>
    <row r="31" spans="1:13" ht="12.75">
      <c r="A31" s="138"/>
      <c r="B31" s="200"/>
      <c r="C31" s="201"/>
      <c r="D31" s="140">
        <v>1</v>
      </c>
      <c r="E31" s="140">
        <v>0</v>
      </c>
      <c r="F31" s="140"/>
      <c r="G31" s="140"/>
      <c r="H31" s="140"/>
      <c r="I31" s="140"/>
      <c r="J31" s="141"/>
      <c r="K31" s="141">
        <f>ROUND(E31,2)</f>
        <v>0</v>
      </c>
      <c r="L31" s="140">
        <f>ROUND(D31*K31,2)</f>
        <v>0</v>
      </c>
      <c r="M31" s="142"/>
    </row>
    <row r="32" spans="1:13" ht="12.75">
      <c r="A32" s="153"/>
      <c r="B32" s="146"/>
      <c r="C32" s="149"/>
      <c r="D32" s="151"/>
      <c r="E32" s="151"/>
      <c r="F32" s="151"/>
      <c r="G32" s="151"/>
      <c r="H32" s="151"/>
      <c r="I32" s="151"/>
      <c r="J32" s="150"/>
      <c r="K32" s="150"/>
      <c r="L32" s="151"/>
      <c r="M32" s="152"/>
    </row>
    <row r="33" spans="1:13" s="137" customFormat="1" ht="12.75">
      <c r="A33" s="134" t="s">
        <v>49</v>
      </c>
      <c r="B33" s="202" t="str">
        <f>'BM01'!B39</f>
        <v xml:space="preserve"> LOCAÇÃO DE CONTAINER - ESCRITÓRIO COM BANHEIRO - 6,20 X 2,20M</v>
      </c>
      <c r="C33" s="203"/>
      <c r="D33" s="203"/>
      <c r="E33" s="203"/>
      <c r="F33" s="203"/>
      <c r="G33" s="203"/>
      <c r="H33" s="203"/>
      <c r="I33" s="203"/>
      <c r="J33" s="203"/>
      <c r="K33" s="204"/>
      <c r="L33" s="135">
        <f>K34</f>
        <v>0</v>
      </c>
      <c r="M33" s="136" t="s">
        <v>50</v>
      </c>
    </row>
    <row r="34" spans="1:13" ht="12.75">
      <c r="A34" s="138"/>
      <c r="B34" s="200"/>
      <c r="C34" s="201"/>
      <c r="D34" s="140">
        <v>1</v>
      </c>
      <c r="E34" s="140">
        <v>0</v>
      </c>
      <c r="F34" s="140"/>
      <c r="G34" s="140"/>
      <c r="H34" s="140"/>
      <c r="I34" s="140"/>
      <c r="J34" s="141"/>
      <c r="K34" s="141">
        <f>ROUND(E34,2)</f>
        <v>0</v>
      </c>
      <c r="L34" s="140">
        <f>ROUND(D34*K34,2)</f>
        <v>0</v>
      </c>
      <c r="M34" s="142"/>
    </row>
    <row r="35" spans="1:13" ht="13.5" thickBot="1">
      <c r="A35" s="153"/>
      <c r="B35" s="146"/>
      <c r="C35" s="149"/>
      <c r="D35" s="151"/>
      <c r="E35" s="151"/>
      <c r="F35" s="151"/>
      <c r="G35" s="151"/>
      <c r="H35" s="151"/>
      <c r="I35" s="151"/>
      <c r="J35" s="150"/>
      <c r="K35" s="150"/>
      <c r="L35" s="151"/>
      <c r="M35" s="152"/>
    </row>
    <row r="36" spans="1:13" s="137" customFormat="1" ht="13.5" thickBot="1">
      <c r="A36" s="127" t="s">
        <v>19</v>
      </c>
      <c r="B36" s="128" t="str">
        <f>'BM01'!B41</f>
        <v>MOVIMENTO DE TERRA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9"/>
    </row>
    <row r="37" spans="1:13" ht="12.75">
      <c r="A37" s="153"/>
      <c r="B37" s="146"/>
      <c r="C37" s="149"/>
      <c r="D37" s="151"/>
      <c r="E37" s="151"/>
      <c r="F37" s="151"/>
      <c r="G37" s="151"/>
      <c r="H37" s="151"/>
      <c r="I37" s="151"/>
      <c r="J37" s="150"/>
      <c r="K37" s="150"/>
      <c r="L37" s="151"/>
      <c r="M37" s="152"/>
    </row>
    <row r="38" spans="1:13" s="137" customFormat="1" ht="36" customHeight="1">
      <c r="A38" s="134" t="s">
        <v>51</v>
      </c>
      <c r="B38" s="202" t="str">
        <f>'BM01'!B43</f>
        <v>ESCAVACAO MECANICA DE VALA EM MATERIAL DE 2A. CATEGORIA ATE 2 M DE PROFUNDIDADE COM UTILIZACAO DE ESCAVADEIRA HIDRAULICA</v>
      </c>
      <c r="C38" s="203"/>
      <c r="D38" s="203"/>
      <c r="E38" s="203"/>
      <c r="F38" s="203"/>
      <c r="G38" s="203"/>
      <c r="H38" s="203"/>
      <c r="I38" s="203"/>
      <c r="J38" s="203"/>
      <c r="K38" s="204"/>
      <c r="L38" s="135">
        <f>SUM(L39:L44)</f>
        <v>83.940000000000012</v>
      </c>
      <c r="M38" s="136" t="s">
        <v>375</v>
      </c>
    </row>
    <row r="39" spans="1:13" ht="12.75">
      <c r="A39" s="138"/>
      <c r="B39" s="200" t="s">
        <v>414</v>
      </c>
      <c r="C39" s="201"/>
      <c r="D39" s="140">
        <v>1</v>
      </c>
      <c r="E39" s="140">
        <v>250.3</v>
      </c>
      <c r="F39" s="140"/>
      <c r="G39" s="140">
        <v>0.4</v>
      </c>
      <c r="H39" s="140"/>
      <c r="I39" s="140">
        <v>0.4</v>
      </c>
      <c r="J39" s="141"/>
      <c r="K39" s="141">
        <f>I39*G39*E39</f>
        <v>40.048000000000009</v>
      </c>
      <c r="L39" s="140">
        <f>ROUND(D39*K39,2)</f>
        <v>40.049999999999997</v>
      </c>
      <c r="M39" s="142"/>
    </row>
    <row r="40" spans="1:13" ht="47.25" customHeight="1">
      <c r="A40" s="138"/>
      <c r="B40" s="235" t="s">
        <v>416</v>
      </c>
      <c r="C40" s="236"/>
      <c r="D40" s="140">
        <v>12</v>
      </c>
      <c r="E40" s="140">
        <v>1.1000000000000001</v>
      </c>
      <c r="F40" s="140"/>
      <c r="G40" s="140">
        <v>1</v>
      </c>
      <c r="H40" s="140"/>
      <c r="I40" s="140">
        <v>0.8</v>
      </c>
      <c r="J40" s="141"/>
      <c r="K40" s="141">
        <f t="shared" ref="K40:K44" si="0">I40*G40*E40</f>
        <v>0.88000000000000012</v>
      </c>
      <c r="L40" s="140">
        <f t="shared" ref="L40:L44" si="1">ROUND(D40*K40,2)</f>
        <v>10.56</v>
      </c>
      <c r="M40" s="142"/>
    </row>
    <row r="41" spans="1:13" ht="44.25" customHeight="1">
      <c r="A41" s="138"/>
      <c r="B41" s="200" t="s">
        <v>415</v>
      </c>
      <c r="C41" s="201"/>
      <c r="D41" s="140">
        <v>10</v>
      </c>
      <c r="E41" s="140">
        <v>1.35</v>
      </c>
      <c r="F41" s="140"/>
      <c r="G41" s="140">
        <v>1.2</v>
      </c>
      <c r="H41" s="140"/>
      <c r="I41" s="140">
        <v>0.8</v>
      </c>
      <c r="J41" s="141"/>
      <c r="K41" s="141">
        <f>I41*G41*E41</f>
        <v>1.296</v>
      </c>
      <c r="L41" s="140">
        <f t="shared" si="1"/>
        <v>12.96</v>
      </c>
      <c r="M41" s="142"/>
    </row>
    <row r="42" spans="1:13" ht="32.25" customHeight="1">
      <c r="A42" s="138"/>
      <c r="B42" s="200" t="s">
        <v>417</v>
      </c>
      <c r="C42" s="201"/>
      <c r="D42" s="140">
        <v>8</v>
      </c>
      <c r="E42" s="140">
        <v>1.1000000000000001</v>
      </c>
      <c r="F42" s="140"/>
      <c r="G42" s="140">
        <v>0.95</v>
      </c>
      <c r="H42" s="140"/>
      <c r="I42" s="140">
        <v>0.8</v>
      </c>
      <c r="J42" s="141"/>
      <c r="K42" s="141">
        <f t="shared" si="0"/>
        <v>0.83600000000000008</v>
      </c>
      <c r="L42" s="140">
        <f t="shared" si="1"/>
        <v>6.69</v>
      </c>
      <c r="M42" s="142"/>
    </row>
    <row r="43" spans="1:13" ht="48" customHeight="1">
      <c r="A43" s="138"/>
      <c r="B43" s="200" t="s">
        <v>418</v>
      </c>
      <c r="C43" s="201"/>
      <c r="D43" s="140">
        <v>10</v>
      </c>
      <c r="E43" s="140">
        <v>1</v>
      </c>
      <c r="F43" s="140"/>
      <c r="G43" s="140">
        <v>0.9</v>
      </c>
      <c r="H43" s="140"/>
      <c r="I43" s="140">
        <v>0.8</v>
      </c>
      <c r="J43" s="141"/>
      <c r="K43" s="141">
        <f t="shared" si="0"/>
        <v>0.72000000000000008</v>
      </c>
      <c r="L43" s="140">
        <f t="shared" si="1"/>
        <v>7.2</v>
      </c>
      <c r="M43" s="142"/>
    </row>
    <row r="44" spans="1:13" ht="28.5" customHeight="1">
      <c r="A44" s="138"/>
      <c r="B44" s="200" t="s">
        <v>419</v>
      </c>
      <c r="C44" s="201"/>
      <c r="D44" s="140">
        <v>12</v>
      </c>
      <c r="E44" s="140">
        <v>0.9</v>
      </c>
      <c r="F44" s="140"/>
      <c r="G44" s="140">
        <v>0.75</v>
      </c>
      <c r="H44" s="140"/>
      <c r="I44" s="140">
        <v>0.8</v>
      </c>
      <c r="J44" s="141"/>
      <c r="K44" s="141">
        <f t="shared" si="0"/>
        <v>0.54000000000000015</v>
      </c>
      <c r="L44" s="140">
        <f t="shared" si="1"/>
        <v>6.48</v>
      </c>
      <c r="M44" s="142"/>
    </row>
    <row r="45" spans="1:13" ht="12.75">
      <c r="A45" s="153"/>
      <c r="B45" s="146"/>
      <c r="C45" s="149"/>
      <c r="D45" s="151"/>
      <c r="E45" s="151"/>
      <c r="F45" s="151"/>
      <c r="G45" s="151"/>
      <c r="H45" s="151"/>
      <c r="I45" s="151"/>
      <c r="J45" s="150"/>
      <c r="K45" s="150"/>
      <c r="L45" s="151"/>
      <c r="M45" s="152"/>
    </row>
    <row r="46" spans="1:13" s="137" customFormat="1" ht="28.5" customHeight="1">
      <c r="A46" s="134" t="s">
        <v>53</v>
      </c>
      <c r="B46" s="202" t="str">
        <f>'BM01'!B44</f>
        <v>REATERRO MANUAL DE VALAS COM COMPACTAÇÃO MECANIZADA. AF_04/2016</v>
      </c>
      <c r="C46" s="203"/>
      <c r="D46" s="203"/>
      <c r="E46" s="203"/>
      <c r="F46" s="203"/>
      <c r="G46" s="203"/>
      <c r="H46" s="203"/>
      <c r="I46" s="203"/>
      <c r="J46" s="203"/>
      <c r="K46" s="204"/>
      <c r="L46" s="135">
        <f>SUM(L47:L51)</f>
        <v>21.940000000000005</v>
      </c>
      <c r="M46" s="136" t="s">
        <v>375</v>
      </c>
    </row>
    <row r="47" spans="1:13" ht="38.25" customHeight="1">
      <c r="A47" s="138"/>
      <c r="B47" s="235" t="s">
        <v>416</v>
      </c>
      <c r="C47" s="236"/>
      <c r="D47" s="140">
        <v>12</v>
      </c>
      <c r="E47" s="140">
        <v>1.1000000000000001</v>
      </c>
      <c r="F47" s="140"/>
      <c r="G47" s="140">
        <v>1</v>
      </c>
      <c r="H47" s="140"/>
      <c r="I47" s="140">
        <v>0.4</v>
      </c>
      <c r="J47" s="141"/>
      <c r="K47" s="141">
        <f t="shared" ref="K47" si="2">I47*G47*E47</f>
        <v>0.44000000000000006</v>
      </c>
      <c r="L47" s="140">
        <f t="shared" ref="L47:L51" si="3">ROUND(D47*K47,2)</f>
        <v>5.28</v>
      </c>
      <c r="M47" s="142"/>
    </row>
    <row r="48" spans="1:13" ht="27" customHeight="1">
      <c r="A48" s="138"/>
      <c r="B48" s="200" t="s">
        <v>415</v>
      </c>
      <c r="C48" s="201"/>
      <c r="D48" s="140">
        <v>10</v>
      </c>
      <c r="E48" s="140">
        <v>1.35</v>
      </c>
      <c r="F48" s="140"/>
      <c r="G48" s="140">
        <v>1.2</v>
      </c>
      <c r="H48" s="140"/>
      <c r="I48" s="140">
        <v>0.4</v>
      </c>
      <c r="J48" s="141"/>
      <c r="K48" s="141">
        <f>I48*G48*E48</f>
        <v>0.64800000000000002</v>
      </c>
      <c r="L48" s="140">
        <f t="shared" si="3"/>
        <v>6.48</v>
      </c>
      <c r="M48" s="142"/>
    </row>
    <row r="49" spans="1:13" ht="24" customHeight="1">
      <c r="A49" s="138"/>
      <c r="B49" s="200" t="s">
        <v>417</v>
      </c>
      <c r="C49" s="201"/>
      <c r="D49" s="140">
        <v>8</v>
      </c>
      <c r="E49" s="140">
        <v>1.1000000000000001</v>
      </c>
      <c r="F49" s="140"/>
      <c r="G49" s="140">
        <v>0.95</v>
      </c>
      <c r="H49" s="140"/>
      <c r="I49" s="140">
        <v>0.4</v>
      </c>
      <c r="J49" s="141"/>
      <c r="K49" s="141">
        <f t="shared" ref="K49:K51" si="4">I49*G49*E49</f>
        <v>0.41800000000000004</v>
      </c>
      <c r="L49" s="140">
        <f t="shared" si="3"/>
        <v>3.34</v>
      </c>
      <c r="M49" s="142"/>
    </row>
    <row r="50" spans="1:13" ht="33" customHeight="1">
      <c r="A50" s="138"/>
      <c r="B50" s="200" t="s">
        <v>418</v>
      </c>
      <c r="C50" s="201"/>
      <c r="D50" s="140">
        <v>10</v>
      </c>
      <c r="E50" s="140">
        <v>1</v>
      </c>
      <c r="F50" s="140"/>
      <c r="G50" s="140">
        <v>0.9</v>
      </c>
      <c r="H50" s="140"/>
      <c r="I50" s="140">
        <v>0.4</v>
      </c>
      <c r="J50" s="141"/>
      <c r="K50" s="141">
        <f t="shared" si="4"/>
        <v>0.36000000000000004</v>
      </c>
      <c r="L50" s="140">
        <f t="shared" si="3"/>
        <v>3.6</v>
      </c>
      <c r="M50" s="142"/>
    </row>
    <row r="51" spans="1:13" ht="30.75" customHeight="1">
      <c r="A51" s="138"/>
      <c r="B51" s="200" t="s">
        <v>419</v>
      </c>
      <c r="C51" s="201"/>
      <c r="D51" s="140">
        <v>12</v>
      </c>
      <c r="E51" s="140">
        <v>0.9</v>
      </c>
      <c r="F51" s="140"/>
      <c r="G51" s="140">
        <v>0.75</v>
      </c>
      <c r="H51" s="140"/>
      <c r="I51" s="140">
        <v>0.4</v>
      </c>
      <c r="J51" s="141"/>
      <c r="K51" s="141">
        <f t="shared" si="4"/>
        <v>0.27000000000000007</v>
      </c>
      <c r="L51" s="140">
        <f t="shared" si="3"/>
        <v>3.24</v>
      </c>
      <c r="M51" s="142"/>
    </row>
    <row r="52" spans="1:13" ht="12.75">
      <c r="A52" s="153"/>
      <c r="B52" s="146"/>
      <c r="C52" s="149"/>
      <c r="D52" s="151"/>
      <c r="E52" s="151"/>
      <c r="F52" s="151"/>
      <c r="G52" s="151"/>
      <c r="H52" s="151"/>
      <c r="I52" s="151"/>
      <c r="J52" s="150"/>
      <c r="K52" s="150"/>
      <c r="L52" s="151"/>
      <c r="M52" s="152"/>
    </row>
    <row r="53" spans="1:13" s="137" customFormat="1" ht="14.25">
      <c r="A53" s="134" t="s">
        <v>55</v>
      </c>
      <c r="B53" s="143" t="str">
        <f>'BM01'!B45</f>
        <v>ATERRO MANUAL DE VALAS COM SOLO ARGILO-ARENOSO E COMPACTAÇÃO MECANIZADA. AF_05/2016</v>
      </c>
      <c r="C53" s="144"/>
      <c r="D53" s="144"/>
      <c r="E53" s="144"/>
      <c r="F53" s="144"/>
      <c r="G53" s="144"/>
      <c r="H53" s="144"/>
      <c r="I53" s="144"/>
      <c r="J53" s="144"/>
      <c r="K53" s="144"/>
      <c r="L53" s="135">
        <f>SUM(L54:L55)</f>
        <v>587.81000000000006</v>
      </c>
      <c r="M53" s="136" t="s">
        <v>375</v>
      </c>
    </row>
    <row r="54" spans="1:13" ht="12.75">
      <c r="A54" s="138"/>
      <c r="B54" s="200" t="s">
        <v>431</v>
      </c>
      <c r="C54" s="201"/>
      <c r="D54" s="140">
        <v>1</v>
      </c>
      <c r="E54" s="140">
        <v>11.9</v>
      </c>
      <c r="F54" s="140"/>
      <c r="G54" s="140">
        <v>28.6</v>
      </c>
      <c r="H54" s="140"/>
      <c r="I54" s="140">
        <v>1</v>
      </c>
      <c r="J54" s="141">
        <v>1.4</v>
      </c>
      <c r="K54" s="141">
        <f>ROUND(E54*G54*((I54+J54)/2),2)</f>
        <v>408.41</v>
      </c>
      <c r="L54" s="140">
        <f>ROUND(D54*K54,2)</f>
        <v>408.41</v>
      </c>
      <c r="M54" s="142"/>
    </row>
    <row r="55" spans="1:13" ht="12.75">
      <c r="A55" s="153"/>
      <c r="B55" s="200" t="s">
        <v>432</v>
      </c>
      <c r="C55" s="201"/>
      <c r="D55" s="140">
        <v>1</v>
      </c>
      <c r="E55" s="140">
        <v>8</v>
      </c>
      <c r="F55" s="140"/>
      <c r="G55" s="140">
        <v>19.5</v>
      </c>
      <c r="H55" s="140"/>
      <c r="I55" s="140">
        <v>1</v>
      </c>
      <c r="J55" s="141">
        <v>1.3</v>
      </c>
      <c r="K55" s="141">
        <f>ROUND(E55*G55*((I55+J55)/2),2)</f>
        <v>179.4</v>
      </c>
      <c r="L55" s="140">
        <f t="shared" ref="L55" si="5">ROUND(D55*K55,2)</f>
        <v>179.4</v>
      </c>
      <c r="M55" s="152"/>
    </row>
    <row r="56" spans="1:13" ht="12.75">
      <c r="A56" s="153"/>
      <c r="B56" s="200"/>
      <c r="C56" s="201"/>
      <c r="D56" s="140"/>
      <c r="E56" s="140"/>
      <c r="F56" s="140"/>
      <c r="G56" s="140"/>
      <c r="H56" s="140"/>
      <c r="I56" s="140"/>
      <c r="J56" s="141"/>
      <c r="K56" s="141"/>
      <c r="L56" s="140"/>
      <c r="M56" s="152"/>
    </row>
    <row r="57" spans="1:13" ht="13.5" thickBot="1">
      <c r="A57" s="153"/>
      <c r="B57" s="146"/>
      <c r="C57" s="149"/>
      <c r="D57" s="151"/>
      <c r="E57" s="151"/>
      <c r="F57" s="151"/>
      <c r="G57" s="151"/>
      <c r="H57" s="151"/>
      <c r="I57" s="151"/>
      <c r="J57" s="150"/>
      <c r="K57" s="150"/>
      <c r="L57" s="151"/>
      <c r="M57" s="152"/>
    </row>
    <row r="58" spans="1:13" s="137" customFormat="1" ht="13.5" thickBot="1">
      <c r="A58" s="127" t="s">
        <v>20</v>
      </c>
      <c r="B58" s="128" t="str">
        <f>'BM01'!B47</f>
        <v>INFRAESTRUTURA</v>
      </c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9"/>
    </row>
    <row r="59" spans="1:13" ht="12.75">
      <c r="A59" s="153"/>
      <c r="B59" s="146"/>
      <c r="C59" s="149"/>
      <c r="D59" s="151"/>
      <c r="E59" s="151"/>
      <c r="F59" s="151"/>
      <c r="G59" s="151"/>
      <c r="H59" s="151"/>
      <c r="I59" s="151"/>
      <c r="J59" s="150"/>
      <c r="K59" s="150"/>
      <c r="L59" s="151"/>
      <c r="M59" s="152"/>
    </row>
    <row r="60" spans="1:13" s="137" customFormat="1" ht="31.5" customHeight="1">
      <c r="A60" s="134" t="s">
        <v>58</v>
      </c>
      <c r="B60" s="202" t="str">
        <f>'BM01'!B49</f>
        <v>EMBASAMENTO C/PEDRA ARGAMASSADA UTILIZADO ARG.CIM/AREIA 1:4 (ADAPTADO SINAPI 95467)</v>
      </c>
      <c r="C60" s="203"/>
      <c r="D60" s="203"/>
      <c r="E60" s="203"/>
      <c r="F60" s="203"/>
      <c r="G60" s="203"/>
      <c r="H60" s="203"/>
      <c r="I60" s="203"/>
      <c r="J60" s="203"/>
      <c r="K60" s="204"/>
      <c r="L60" s="135">
        <f>SUM(L61:L99)</f>
        <v>40.07</v>
      </c>
      <c r="M60" s="136" t="s">
        <v>375</v>
      </c>
    </row>
    <row r="61" spans="1:13" s="137" customFormat="1" ht="12.75">
      <c r="A61" s="138"/>
      <c r="B61" s="200" t="s">
        <v>374</v>
      </c>
      <c r="C61" s="201"/>
      <c r="D61" s="140">
        <v>1</v>
      </c>
      <c r="E61" s="140">
        <v>29.65</v>
      </c>
      <c r="F61" s="140"/>
      <c r="G61" s="140">
        <v>0.4</v>
      </c>
      <c r="H61" s="140"/>
      <c r="I61" s="140">
        <v>0.4</v>
      </c>
      <c r="J61" s="141"/>
      <c r="K61" s="141">
        <f>ROUND(E61*G61*I61,2)</f>
        <v>4.74</v>
      </c>
      <c r="L61" s="140">
        <f>ROUND(D61*K61,2)</f>
        <v>4.74</v>
      </c>
      <c r="M61" s="188"/>
    </row>
    <row r="62" spans="1:13" s="137" customFormat="1" ht="12.75">
      <c r="A62" s="138"/>
      <c r="B62" s="200" t="s">
        <v>376</v>
      </c>
      <c r="C62" s="201"/>
      <c r="D62" s="140">
        <v>1</v>
      </c>
      <c r="E62" s="140">
        <v>1.75</v>
      </c>
      <c r="F62" s="140"/>
      <c r="G62" s="140">
        <v>0.4</v>
      </c>
      <c r="H62" s="140"/>
      <c r="I62" s="140">
        <v>0.4</v>
      </c>
      <c r="J62" s="141"/>
      <c r="K62" s="141">
        <f>ROUND(E62*G62*I62,2)</f>
        <v>0.28000000000000003</v>
      </c>
      <c r="L62" s="140">
        <f t="shared" ref="L62:L99" si="6">ROUND(D62*K62,2)</f>
        <v>0.28000000000000003</v>
      </c>
      <c r="M62" s="188"/>
    </row>
    <row r="63" spans="1:13" s="137" customFormat="1" ht="12.75">
      <c r="A63" s="138"/>
      <c r="B63" s="200" t="s">
        <v>377</v>
      </c>
      <c r="C63" s="201"/>
      <c r="D63" s="140">
        <v>1</v>
      </c>
      <c r="E63" s="140">
        <v>1.75</v>
      </c>
      <c r="F63" s="140"/>
      <c r="G63" s="140">
        <v>0.4</v>
      </c>
      <c r="H63" s="140"/>
      <c r="I63" s="140">
        <v>0.4</v>
      </c>
      <c r="J63" s="141"/>
      <c r="K63" s="141">
        <f>ROUND(E63*G63*I63,2)</f>
        <v>0.28000000000000003</v>
      </c>
      <c r="L63" s="140">
        <f t="shared" si="6"/>
        <v>0.28000000000000003</v>
      </c>
      <c r="M63" s="188"/>
    </row>
    <row r="64" spans="1:13" s="137" customFormat="1" ht="12.75">
      <c r="A64" s="138"/>
      <c r="B64" s="182" t="s">
        <v>378</v>
      </c>
      <c r="C64" s="139"/>
      <c r="D64" s="140">
        <v>1</v>
      </c>
      <c r="E64" s="140">
        <v>29.65</v>
      </c>
      <c r="F64" s="140"/>
      <c r="G64" s="140">
        <v>0.4</v>
      </c>
      <c r="H64" s="140"/>
      <c r="I64" s="140">
        <v>0.4</v>
      </c>
      <c r="J64" s="141"/>
      <c r="K64" s="141">
        <f t="shared" ref="K64:K99" si="7">ROUND(E64*G64*I64,2)</f>
        <v>4.74</v>
      </c>
      <c r="L64" s="140">
        <f t="shared" si="6"/>
        <v>4.74</v>
      </c>
      <c r="M64" s="188"/>
    </row>
    <row r="65" spans="1:13" s="137" customFormat="1" ht="12.75">
      <c r="A65" s="138"/>
      <c r="B65" s="182" t="s">
        <v>379</v>
      </c>
      <c r="C65" s="139"/>
      <c r="D65" s="140">
        <v>1</v>
      </c>
      <c r="E65" s="140">
        <v>5.6</v>
      </c>
      <c r="F65" s="140"/>
      <c r="G65" s="140">
        <v>0.4</v>
      </c>
      <c r="H65" s="140"/>
      <c r="I65" s="140">
        <v>0.4</v>
      </c>
      <c r="J65" s="141"/>
      <c r="K65" s="141">
        <f t="shared" si="7"/>
        <v>0.9</v>
      </c>
      <c r="L65" s="140">
        <f t="shared" si="6"/>
        <v>0.9</v>
      </c>
      <c r="M65" s="188"/>
    </row>
    <row r="66" spans="1:13" s="137" customFormat="1" ht="12.75">
      <c r="A66" s="138"/>
      <c r="B66" s="182" t="s">
        <v>380</v>
      </c>
      <c r="C66" s="139"/>
      <c r="D66" s="140">
        <v>1</v>
      </c>
      <c r="E66" s="140">
        <v>5.15</v>
      </c>
      <c r="F66" s="140"/>
      <c r="G66" s="140">
        <v>0.4</v>
      </c>
      <c r="H66" s="140"/>
      <c r="I66" s="140">
        <v>0.4</v>
      </c>
      <c r="J66" s="141"/>
      <c r="K66" s="141">
        <f t="shared" si="7"/>
        <v>0.82</v>
      </c>
      <c r="L66" s="140">
        <f t="shared" si="6"/>
        <v>0.82</v>
      </c>
      <c r="M66" s="188"/>
    </row>
    <row r="67" spans="1:13" s="137" customFormat="1" ht="12.75">
      <c r="A67" s="138"/>
      <c r="B67" s="200" t="s">
        <v>381</v>
      </c>
      <c r="C67" s="201"/>
      <c r="D67" s="140">
        <v>1</v>
      </c>
      <c r="E67" s="140">
        <v>8.85</v>
      </c>
      <c r="F67" s="140"/>
      <c r="G67" s="140">
        <v>0.4</v>
      </c>
      <c r="H67" s="140"/>
      <c r="I67" s="140">
        <v>0.4</v>
      </c>
      <c r="J67" s="141"/>
      <c r="K67" s="141">
        <f t="shared" si="7"/>
        <v>1.42</v>
      </c>
      <c r="L67" s="140">
        <f t="shared" si="6"/>
        <v>1.42</v>
      </c>
      <c r="M67" s="188"/>
    </row>
    <row r="68" spans="1:13" s="137" customFormat="1" ht="12.75">
      <c r="A68" s="138"/>
      <c r="B68" s="186" t="s">
        <v>382</v>
      </c>
      <c r="C68" s="187"/>
      <c r="D68" s="140">
        <v>1</v>
      </c>
      <c r="E68" s="140">
        <v>5.6</v>
      </c>
      <c r="F68" s="140"/>
      <c r="G68" s="140">
        <v>0.4</v>
      </c>
      <c r="H68" s="140"/>
      <c r="I68" s="140">
        <v>0.4</v>
      </c>
      <c r="J68" s="141"/>
      <c r="K68" s="141">
        <f t="shared" si="7"/>
        <v>0.9</v>
      </c>
      <c r="L68" s="140">
        <f t="shared" si="6"/>
        <v>0.9</v>
      </c>
      <c r="M68" s="188"/>
    </row>
    <row r="69" spans="1:13" s="137" customFormat="1" ht="12.75">
      <c r="A69" s="138"/>
      <c r="B69" s="186" t="s">
        <v>383</v>
      </c>
      <c r="C69" s="187"/>
      <c r="D69" s="140">
        <v>1</v>
      </c>
      <c r="E69" s="140">
        <v>8.85</v>
      </c>
      <c r="F69" s="140"/>
      <c r="G69" s="140">
        <v>0.4</v>
      </c>
      <c r="H69" s="140"/>
      <c r="I69" s="140">
        <v>0.4</v>
      </c>
      <c r="J69" s="141"/>
      <c r="K69" s="141">
        <f t="shared" si="7"/>
        <v>1.42</v>
      </c>
      <c r="L69" s="140">
        <f t="shared" si="6"/>
        <v>1.42</v>
      </c>
      <c r="M69" s="188"/>
    </row>
    <row r="70" spans="1:13" s="137" customFormat="1" ht="12.75">
      <c r="A70" s="138"/>
      <c r="B70" s="186" t="s">
        <v>384</v>
      </c>
      <c r="C70" s="187"/>
      <c r="D70" s="140">
        <v>1</v>
      </c>
      <c r="E70" s="140">
        <v>2.7</v>
      </c>
      <c r="F70" s="140"/>
      <c r="G70" s="140">
        <v>0.4</v>
      </c>
      <c r="H70" s="140"/>
      <c r="I70" s="140">
        <v>0.4</v>
      </c>
      <c r="J70" s="141"/>
      <c r="K70" s="141">
        <f t="shared" si="7"/>
        <v>0.43</v>
      </c>
      <c r="L70" s="140">
        <f t="shared" si="6"/>
        <v>0.43</v>
      </c>
      <c r="M70" s="188"/>
    </row>
    <row r="71" spans="1:13" s="137" customFormat="1" ht="12.75">
      <c r="A71" s="138"/>
      <c r="B71" s="186" t="s">
        <v>385</v>
      </c>
      <c r="C71" s="187"/>
      <c r="D71" s="140">
        <v>1</v>
      </c>
      <c r="E71" s="140">
        <v>5.05</v>
      </c>
      <c r="F71" s="140"/>
      <c r="G71" s="140">
        <v>0.4</v>
      </c>
      <c r="H71" s="140"/>
      <c r="I71" s="140">
        <v>0.4</v>
      </c>
      <c r="J71" s="141"/>
      <c r="K71" s="141">
        <f t="shared" si="7"/>
        <v>0.81</v>
      </c>
      <c r="L71" s="140">
        <f t="shared" si="6"/>
        <v>0.81</v>
      </c>
      <c r="M71" s="188"/>
    </row>
    <row r="72" spans="1:13" s="137" customFormat="1" ht="12.75">
      <c r="A72" s="138"/>
      <c r="B72" s="186" t="s">
        <v>386</v>
      </c>
      <c r="C72" s="187"/>
      <c r="D72" s="140">
        <v>1</v>
      </c>
      <c r="E72" s="140">
        <v>11.25</v>
      </c>
      <c r="F72" s="140"/>
      <c r="G72" s="140">
        <v>0.4</v>
      </c>
      <c r="H72" s="140"/>
      <c r="I72" s="140">
        <v>0.4</v>
      </c>
      <c r="J72" s="141"/>
      <c r="K72" s="141">
        <f t="shared" si="7"/>
        <v>1.8</v>
      </c>
      <c r="L72" s="140">
        <f t="shared" si="6"/>
        <v>1.8</v>
      </c>
      <c r="M72" s="188"/>
    </row>
    <row r="73" spans="1:13" s="137" customFormat="1" ht="12.75">
      <c r="A73" s="138"/>
      <c r="B73" s="186" t="s">
        <v>387</v>
      </c>
      <c r="C73" s="187"/>
      <c r="D73" s="140">
        <v>1</v>
      </c>
      <c r="E73" s="140">
        <v>2.2000000000000002</v>
      </c>
      <c r="F73" s="140"/>
      <c r="G73" s="140">
        <v>0.4</v>
      </c>
      <c r="H73" s="140"/>
      <c r="I73" s="140">
        <v>0.4</v>
      </c>
      <c r="J73" s="141"/>
      <c r="K73" s="141">
        <f t="shared" si="7"/>
        <v>0.35</v>
      </c>
      <c r="L73" s="140">
        <f t="shared" si="6"/>
        <v>0.35</v>
      </c>
      <c r="M73" s="188"/>
    </row>
    <row r="74" spans="1:13" s="137" customFormat="1" ht="12.75">
      <c r="A74" s="138"/>
      <c r="B74" s="186" t="s">
        <v>388</v>
      </c>
      <c r="C74" s="187"/>
      <c r="D74" s="140">
        <v>1</v>
      </c>
      <c r="E74" s="140">
        <v>6.6</v>
      </c>
      <c r="F74" s="140"/>
      <c r="G74" s="140">
        <v>0.4</v>
      </c>
      <c r="H74" s="140"/>
      <c r="I74" s="140">
        <v>0.4</v>
      </c>
      <c r="J74" s="141"/>
      <c r="K74" s="141">
        <f t="shared" si="7"/>
        <v>1.06</v>
      </c>
      <c r="L74" s="140">
        <f t="shared" si="6"/>
        <v>1.06</v>
      </c>
      <c r="M74" s="188"/>
    </row>
    <row r="75" spans="1:13" s="137" customFormat="1" ht="12.75">
      <c r="A75" s="138"/>
      <c r="B75" s="186" t="s">
        <v>389</v>
      </c>
      <c r="C75" s="187"/>
      <c r="D75" s="140">
        <v>1</v>
      </c>
      <c r="E75" s="140">
        <v>7.9</v>
      </c>
      <c r="F75" s="140"/>
      <c r="G75" s="140">
        <v>0.4</v>
      </c>
      <c r="H75" s="140"/>
      <c r="I75" s="140">
        <v>0.4</v>
      </c>
      <c r="J75" s="141"/>
      <c r="K75" s="141">
        <f t="shared" si="7"/>
        <v>1.26</v>
      </c>
      <c r="L75" s="140">
        <f t="shared" si="6"/>
        <v>1.26</v>
      </c>
      <c r="M75" s="188"/>
    </row>
    <row r="76" spans="1:13" s="137" customFormat="1" ht="12.75">
      <c r="A76" s="138"/>
      <c r="B76" s="186" t="s">
        <v>390</v>
      </c>
      <c r="C76" s="187"/>
      <c r="D76" s="140">
        <v>1</v>
      </c>
      <c r="E76" s="140">
        <v>9.1999999999999993</v>
      </c>
      <c r="F76" s="140"/>
      <c r="G76" s="140">
        <v>0.4</v>
      </c>
      <c r="H76" s="140"/>
      <c r="I76" s="140">
        <v>0.4</v>
      </c>
      <c r="J76" s="141"/>
      <c r="K76" s="141">
        <f t="shared" si="7"/>
        <v>1.47</v>
      </c>
      <c r="L76" s="140">
        <f t="shared" si="6"/>
        <v>1.47</v>
      </c>
      <c r="M76" s="188"/>
    </row>
    <row r="77" spans="1:13" s="137" customFormat="1" ht="12.75">
      <c r="A77" s="138"/>
      <c r="B77" s="186" t="s">
        <v>391</v>
      </c>
      <c r="C77" s="187"/>
      <c r="D77" s="140">
        <v>1</v>
      </c>
      <c r="E77" s="140">
        <v>2.35</v>
      </c>
      <c r="F77" s="140"/>
      <c r="G77" s="140">
        <v>0.4</v>
      </c>
      <c r="H77" s="140"/>
      <c r="I77" s="140">
        <v>0.4</v>
      </c>
      <c r="J77" s="141"/>
      <c r="K77" s="141">
        <f t="shared" si="7"/>
        <v>0.38</v>
      </c>
      <c r="L77" s="140">
        <f t="shared" si="6"/>
        <v>0.38</v>
      </c>
      <c r="M77" s="188"/>
    </row>
    <row r="78" spans="1:13" s="137" customFormat="1" ht="12.75">
      <c r="A78" s="138"/>
      <c r="B78" s="186" t="s">
        <v>392</v>
      </c>
      <c r="C78" s="187"/>
      <c r="D78" s="140">
        <v>1</v>
      </c>
      <c r="E78" s="140">
        <v>2.5</v>
      </c>
      <c r="F78" s="140"/>
      <c r="G78" s="140">
        <v>0.4</v>
      </c>
      <c r="H78" s="140"/>
      <c r="I78" s="140">
        <v>0.4</v>
      </c>
      <c r="J78" s="141"/>
      <c r="K78" s="141">
        <f t="shared" si="7"/>
        <v>0.4</v>
      </c>
      <c r="L78" s="140">
        <f t="shared" si="6"/>
        <v>0.4</v>
      </c>
      <c r="M78" s="188"/>
    </row>
    <row r="79" spans="1:13" s="137" customFormat="1" ht="12.75">
      <c r="A79" s="138"/>
      <c r="B79" s="186" t="s">
        <v>393</v>
      </c>
      <c r="C79" s="187"/>
      <c r="D79" s="140">
        <v>1</v>
      </c>
      <c r="E79" s="140">
        <v>3.45</v>
      </c>
      <c r="F79" s="140"/>
      <c r="G79" s="140">
        <v>0.4</v>
      </c>
      <c r="H79" s="140"/>
      <c r="I79" s="140">
        <v>0.4</v>
      </c>
      <c r="J79" s="141"/>
      <c r="K79" s="141">
        <f t="shared" si="7"/>
        <v>0.55000000000000004</v>
      </c>
      <c r="L79" s="140">
        <f t="shared" si="6"/>
        <v>0.55000000000000004</v>
      </c>
      <c r="M79" s="188"/>
    </row>
    <row r="80" spans="1:13" s="137" customFormat="1" ht="12.75">
      <c r="A80" s="138"/>
      <c r="B80" s="186" t="s">
        <v>394</v>
      </c>
      <c r="C80" s="187"/>
      <c r="D80" s="140">
        <v>1</v>
      </c>
      <c r="E80" s="140">
        <v>0</v>
      </c>
      <c r="F80" s="140"/>
      <c r="G80" s="140">
        <v>0.4</v>
      </c>
      <c r="H80" s="140"/>
      <c r="I80" s="140">
        <v>0.4</v>
      </c>
      <c r="J80" s="141"/>
      <c r="K80" s="141">
        <f t="shared" si="7"/>
        <v>0</v>
      </c>
      <c r="L80" s="140">
        <f t="shared" si="6"/>
        <v>0</v>
      </c>
      <c r="M80" s="188"/>
    </row>
    <row r="81" spans="1:13" s="137" customFormat="1" ht="12.75">
      <c r="A81" s="138"/>
      <c r="B81" s="186" t="s">
        <v>395</v>
      </c>
      <c r="C81" s="187"/>
      <c r="D81" s="140">
        <v>1</v>
      </c>
      <c r="E81" s="140">
        <v>6</v>
      </c>
      <c r="F81" s="140"/>
      <c r="G81" s="140">
        <v>0.4</v>
      </c>
      <c r="H81" s="140"/>
      <c r="I81" s="140">
        <v>0.4</v>
      </c>
      <c r="J81" s="141"/>
      <c r="K81" s="141">
        <f t="shared" si="7"/>
        <v>0.96</v>
      </c>
      <c r="L81" s="140">
        <f t="shared" si="6"/>
        <v>0.96</v>
      </c>
      <c r="M81" s="188"/>
    </row>
    <row r="82" spans="1:13" s="137" customFormat="1" ht="12.75">
      <c r="A82" s="138"/>
      <c r="B82" s="186" t="s">
        <v>396</v>
      </c>
      <c r="C82" s="187"/>
      <c r="D82" s="140">
        <v>1</v>
      </c>
      <c r="E82" s="140">
        <v>7.2</v>
      </c>
      <c r="F82" s="140"/>
      <c r="G82" s="140">
        <v>0.4</v>
      </c>
      <c r="H82" s="140"/>
      <c r="I82" s="140">
        <v>0.4</v>
      </c>
      <c r="J82" s="141"/>
      <c r="K82" s="141">
        <f t="shared" si="7"/>
        <v>1.1499999999999999</v>
      </c>
      <c r="L82" s="140">
        <f t="shared" si="6"/>
        <v>1.1499999999999999</v>
      </c>
      <c r="M82" s="188"/>
    </row>
    <row r="83" spans="1:13" s="137" customFormat="1" ht="12.75">
      <c r="A83" s="138"/>
      <c r="B83" s="186" t="s">
        <v>397</v>
      </c>
      <c r="C83" s="187"/>
      <c r="D83" s="140">
        <v>1</v>
      </c>
      <c r="E83" s="140">
        <v>7.6</v>
      </c>
      <c r="F83" s="140"/>
      <c r="G83" s="140">
        <v>0.4</v>
      </c>
      <c r="H83" s="140"/>
      <c r="I83" s="140">
        <v>0.4</v>
      </c>
      <c r="J83" s="141"/>
      <c r="K83" s="141">
        <f t="shared" si="7"/>
        <v>1.22</v>
      </c>
      <c r="L83" s="140">
        <f t="shared" si="6"/>
        <v>1.22</v>
      </c>
      <c r="M83" s="188"/>
    </row>
    <row r="84" spans="1:13" s="137" customFormat="1" ht="12.75">
      <c r="A84" s="138"/>
      <c r="B84" s="186" t="s">
        <v>398</v>
      </c>
      <c r="C84" s="187"/>
      <c r="D84" s="140">
        <v>1</v>
      </c>
      <c r="E84" s="140">
        <v>1.1499999999999999</v>
      </c>
      <c r="F84" s="140"/>
      <c r="G84" s="140">
        <v>0.4</v>
      </c>
      <c r="H84" s="140"/>
      <c r="I84" s="140">
        <v>0.4</v>
      </c>
      <c r="J84" s="141"/>
      <c r="K84" s="141">
        <f t="shared" si="7"/>
        <v>0.18</v>
      </c>
      <c r="L84" s="140">
        <f t="shared" si="6"/>
        <v>0.18</v>
      </c>
      <c r="M84" s="188"/>
    </row>
    <row r="85" spans="1:13" s="137" customFormat="1" ht="12.75">
      <c r="A85" s="138"/>
      <c r="B85" s="186" t="s">
        <v>399</v>
      </c>
      <c r="C85" s="187"/>
      <c r="D85" s="140">
        <v>1</v>
      </c>
      <c r="E85" s="140">
        <v>2.6</v>
      </c>
      <c r="F85" s="140"/>
      <c r="G85" s="140">
        <v>0.4</v>
      </c>
      <c r="H85" s="140"/>
      <c r="I85" s="140">
        <v>0.4</v>
      </c>
      <c r="J85" s="141"/>
      <c r="K85" s="141">
        <f t="shared" si="7"/>
        <v>0.42</v>
      </c>
      <c r="L85" s="140">
        <f t="shared" si="6"/>
        <v>0.42</v>
      </c>
      <c r="M85" s="188"/>
    </row>
    <row r="86" spans="1:13" s="137" customFormat="1" ht="12.75">
      <c r="A86" s="138"/>
      <c r="B86" s="186" t="s">
        <v>400</v>
      </c>
      <c r="C86" s="187"/>
      <c r="D86" s="140">
        <v>1</v>
      </c>
      <c r="E86" s="140">
        <v>1.75</v>
      </c>
      <c r="F86" s="140"/>
      <c r="G86" s="140">
        <v>0.4</v>
      </c>
      <c r="H86" s="140"/>
      <c r="I86" s="140">
        <v>0.4</v>
      </c>
      <c r="J86" s="141"/>
      <c r="K86" s="141">
        <f t="shared" si="7"/>
        <v>0.28000000000000003</v>
      </c>
      <c r="L86" s="140">
        <f t="shared" si="6"/>
        <v>0.28000000000000003</v>
      </c>
      <c r="M86" s="188"/>
    </row>
    <row r="87" spans="1:13" s="137" customFormat="1" ht="12.75">
      <c r="A87" s="138"/>
      <c r="B87" s="186" t="s">
        <v>401</v>
      </c>
      <c r="C87" s="187"/>
      <c r="D87" s="140">
        <v>1</v>
      </c>
      <c r="E87" s="140">
        <v>7.2</v>
      </c>
      <c r="F87" s="140"/>
      <c r="G87" s="140">
        <v>0.4</v>
      </c>
      <c r="H87" s="140"/>
      <c r="I87" s="140">
        <v>0.4</v>
      </c>
      <c r="J87" s="141"/>
      <c r="K87" s="141">
        <f t="shared" si="7"/>
        <v>1.1499999999999999</v>
      </c>
      <c r="L87" s="140">
        <f t="shared" si="6"/>
        <v>1.1499999999999999</v>
      </c>
      <c r="M87" s="188"/>
    </row>
    <row r="88" spans="1:13" s="137" customFormat="1" ht="12.75">
      <c r="A88" s="138"/>
      <c r="B88" s="186" t="s">
        <v>402</v>
      </c>
      <c r="C88" s="187"/>
      <c r="D88" s="140">
        <v>1</v>
      </c>
      <c r="E88" s="140">
        <v>2.6</v>
      </c>
      <c r="F88" s="140"/>
      <c r="G88" s="140">
        <v>0.4</v>
      </c>
      <c r="H88" s="140"/>
      <c r="I88" s="140">
        <v>0.4</v>
      </c>
      <c r="J88" s="141"/>
      <c r="K88" s="141">
        <f t="shared" si="7"/>
        <v>0.42</v>
      </c>
      <c r="L88" s="140">
        <f t="shared" si="6"/>
        <v>0.42</v>
      </c>
      <c r="M88" s="188"/>
    </row>
    <row r="89" spans="1:13" s="137" customFormat="1" ht="12.75">
      <c r="A89" s="138"/>
      <c r="B89" s="186" t="s">
        <v>403</v>
      </c>
      <c r="C89" s="187"/>
      <c r="D89" s="140">
        <v>1</v>
      </c>
      <c r="E89" s="140">
        <v>3.8</v>
      </c>
      <c r="F89" s="140"/>
      <c r="G89" s="140">
        <v>0.4</v>
      </c>
      <c r="H89" s="140"/>
      <c r="I89" s="140">
        <v>0.4</v>
      </c>
      <c r="J89" s="141"/>
      <c r="K89" s="141">
        <f t="shared" si="7"/>
        <v>0.61</v>
      </c>
      <c r="L89" s="140">
        <f t="shared" si="6"/>
        <v>0.61</v>
      </c>
      <c r="M89" s="188"/>
    </row>
    <row r="90" spans="1:13" s="137" customFormat="1" ht="12.75">
      <c r="A90" s="138"/>
      <c r="B90" s="186" t="s">
        <v>404</v>
      </c>
      <c r="C90" s="187"/>
      <c r="D90" s="140">
        <v>1</v>
      </c>
      <c r="E90" s="140">
        <v>3.55</v>
      </c>
      <c r="F90" s="140"/>
      <c r="G90" s="140">
        <v>0.4</v>
      </c>
      <c r="H90" s="140"/>
      <c r="I90" s="140">
        <v>0.4</v>
      </c>
      <c r="J90" s="141"/>
      <c r="K90" s="141">
        <f t="shared" si="7"/>
        <v>0.56999999999999995</v>
      </c>
      <c r="L90" s="140">
        <f t="shared" si="6"/>
        <v>0.56999999999999995</v>
      </c>
      <c r="M90" s="188"/>
    </row>
    <row r="91" spans="1:13" s="137" customFormat="1" ht="12.75">
      <c r="A91" s="138"/>
      <c r="B91" s="186" t="s">
        <v>405</v>
      </c>
      <c r="C91" s="187"/>
      <c r="D91" s="140">
        <v>1</v>
      </c>
      <c r="E91" s="140">
        <v>1.75</v>
      </c>
      <c r="F91" s="140"/>
      <c r="G91" s="140">
        <v>0.4</v>
      </c>
      <c r="H91" s="140"/>
      <c r="I91" s="140">
        <v>0.4</v>
      </c>
      <c r="J91" s="141"/>
      <c r="K91" s="141">
        <f t="shared" si="7"/>
        <v>0.28000000000000003</v>
      </c>
      <c r="L91" s="140">
        <f t="shared" si="6"/>
        <v>0.28000000000000003</v>
      </c>
      <c r="M91" s="188"/>
    </row>
    <row r="92" spans="1:13" s="137" customFormat="1" ht="12.75">
      <c r="A92" s="138"/>
      <c r="B92" s="186" t="s">
        <v>406</v>
      </c>
      <c r="C92" s="187"/>
      <c r="D92" s="140">
        <v>1</v>
      </c>
      <c r="E92" s="140">
        <v>2.6</v>
      </c>
      <c r="F92" s="140"/>
      <c r="G92" s="140">
        <v>0.4</v>
      </c>
      <c r="H92" s="140"/>
      <c r="I92" s="140">
        <v>0.4</v>
      </c>
      <c r="J92" s="141"/>
      <c r="K92" s="141">
        <f t="shared" si="7"/>
        <v>0.42</v>
      </c>
      <c r="L92" s="140">
        <f t="shared" si="6"/>
        <v>0.42</v>
      </c>
      <c r="M92" s="188"/>
    </row>
    <row r="93" spans="1:13" s="137" customFormat="1" ht="12.75">
      <c r="A93" s="138"/>
      <c r="B93" s="186" t="s">
        <v>407</v>
      </c>
      <c r="C93" s="187"/>
      <c r="D93" s="140">
        <v>1</v>
      </c>
      <c r="E93" s="140">
        <v>3.8</v>
      </c>
      <c r="F93" s="140"/>
      <c r="G93" s="140">
        <v>0.4</v>
      </c>
      <c r="H93" s="140"/>
      <c r="I93" s="140">
        <v>0.4</v>
      </c>
      <c r="J93" s="141"/>
      <c r="K93" s="141">
        <f t="shared" si="7"/>
        <v>0.61</v>
      </c>
      <c r="L93" s="140">
        <f t="shared" si="6"/>
        <v>0.61</v>
      </c>
      <c r="M93" s="188"/>
    </row>
    <row r="94" spans="1:13" s="137" customFormat="1" ht="12.75">
      <c r="A94" s="138"/>
      <c r="B94" s="186" t="s">
        <v>408</v>
      </c>
      <c r="C94" s="187"/>
      <c r="D94" s="140">
        <v>1</v>
      </c>
      <c r="E94" s="140">
        <v>7.2</v>
      </c>
      <c r="F94" s="140"/>
      <c r="G94" s="140">
        <v>0.4</v>
      </c>
      <c r="H94" s="140"/>
      <c r="I94" s="140">
        <v>0.4</v>
      </c>
      <c r="J94" s="141"/>
      <c r="K94" s="141">
        <f t="shared" si="7"/>
        <v>1.1499999999999999</v>
      </c>
      <c r="L94" s="140">
        <f t="shared" si="6"/>
        <v>1.1499999999999999</v>
      </c>
      <c r="M94" s="188"/>
    </row>
    <row r="95" spans="1:13" s="137" customFormat="1" ht="12.75">
      <c r="A95" s="138"/>
      <c r="B95" s="186" t="s">
        <v>409</v>
      </c>
      <c r="C95" s="187"/>
      <c r="D95" s="140">
        <v>1</v>
      </c>
      <c r="E95" s="140">
        <v>11.75</v>
      </c>
      <c r="F95" s="140"/>
      <c r="G95" s="140">
        <v>0.4</v>
      </c>
      <c r="H95" s="140"/>
      <c r="I95" s="140">
        <v>0.4</v>
      </c>
      <c r="J95" s="141"/>
      <c r="K95" s="141">
        <f t="shared" si="7"/>
        <v>1.88</v>
      </c>
      <c r="L95" s="140">
        <f t="shared" si="6"/>
        <v>1.88</v>
      </c>
      <c r="M95" s="188"/>
    </row>
    <row r="96" spans="1:13" s="137" customFormat="1" ht="12.75">
      <c r="A96" s="138"/>
      <c r="B96" s="186" t="s">
        <v>410</v>
      </c>
      <c r="C96" s="187"/>
      <c r="D96" s="140">
        <v>1</v>
      </c>
      <c r="E96" s="140">
        <v>7.45</v>
      </c>
      <c r="F96" s="140"/>
      <c r="G96" s="140">
        <v>0.4</v>
      </c>
      <c r="H96" s="140"/>
      <c r="I96" s="140">
        <v>0.4</v>
      </c>
      <c r="J96" s="141"/>
      <c r="K96" s="141">
        <f t="shared" si="7"/>
        <v>1.19</v>
      </c>
      <c r="L96" s="140">
        <f t="shared" si="6"/>
        <v>1.19</v>
      </c>
      <c r="M96" s="188"/>
    </row>
    <row r="97" spans="1:13" s="137" customFormat="1" ht="12.75">
      <c r="A97" s="138"/>
      <c r="B97" s="186" t="s">
        <v>411</v>
      </c>
      <c r="C97" s="187"/>
      <c r="D97" s="140">
        <v>1</v>
      </c>
      <c r="E97" s="140">
        <v>7.45</v>
      </c>
      <c r="F97" s="140"/>
      <c r="G97" s="140">
        <v>0.4</v>
      </c>
      <c r="H97" s="140"/>
      <c r="I97" s="140">
        <v>0.4</v>
      </c>
      <c r="J97" s="141"/>
      <c r="K97" s="141">
        <f t="shared" si="7"/>
        <v>1.19</v>
      </c>
      <c r="L97" s="140">
        <f t="shared" si="6"/>
        <v>1.19</v>
      </c>
      <c r="M97" s="188"/>
    </row>
    <row r="98" spans="1:13" s="137" customFormat="1" ht="12.75">
      <c r="A98" s="138"/>
      <c r="B98" s="186" t="s">
        <v>412</v>
      </c>
      <c r="C98" s="187"/>
      <c r="D98" s="140">
        <v>1</v>
      </c>
      <c r="E98" s="140">
        <v>7.45</v>
      </c>
      <c r="F98" s="140"/>
      <c r="G98" s="140">
        <v>0.4</v>
      </c>
      <c r="H98" s="140"/>
      <c r="I98" s="140">
        <v>0.4</v>
      </c>
      <c r="J98" s="141"/>
      <c r="K98" s="141">
        <f t="shared" si="7"/>
        <v>1.19</v>
      </c>
      <c r="L98" s="140">
        <f t="shared" si="6"/>
        <v>1.19</v>
      </c>
      <c r="M98" s="188"/>
    </row>
    <row r="99" spans="1:13" s="137" customFormat="1" ht="12.75">
      <c r="A99" s="138"/>
      <c r="B99" s="186" t="s">
        <v>413</v>
      </c>
      <c r="C99" s="187"/>
      <c r="D99" s="140">
        <v>1</v>
      </c>
      <c r="E99" s="140">
        <v>7.45</v>
      </c>
      <c r="F99" s="140"/>
      <c r="G99" s="140">
        <v>0.4</v>
      </c>
      <c r="H99" s="140"/>
      <c r="I99" s="140">
        <v>0.4</v>
      </c>
      <c r="J99" s="141"/>
      <c r="K99" s="141">
        <f t="shared" si="7"/>
        <v>1.19</v>
      </c>
      <c r="L99" s="140">
        <f t="shared" si="6"/>
        <v>1.19</v>
      </c>
      <c r="M99" s="188"/>
    </row>
    <row r="100" spans="1:13" ht="12.75">
      <c r="A100" s="153"/>
      <c r="B100" s="146"/>
      <c r="C100" s="149"/>
      <c r="D100" s="151"/>
      <c r="E100" s="151"/>
      <c r="F100" s="151"/>
      <c r="G100" s="151"/>
      <c r="H100" s="151"/>
      <c r="I100" s="151"/>
      <c r="J100" s="150"/>
      <c r="K100" s="150"/>
      <c r="L100" s="151"/>
      <c r="M100" s="152"/>
    </row>
    <row r="101" spans="1:13" s="137" customFormat="1" ht="51.75" customHeight="1">
      <c r="A101" s="134" t="s">
        <v>60</v>
      </c>
      <c r="B101" s="202" t="str">
        <f>'BM01'!B50</f>
        <v>ALVENARIA DE VEDAÇÃO DE BLOCOS CERÂMICOS FURADOS NA HORIZONTAL DE 9X19X19CM (ESPESSURA 9CM) DE PAREDES COM ÁREA LÍQUIDA MAIOR OU IGUAL A 6M² COM VÃOS E ARGAMASSA DE ASSENTAMENTO COM PREPARO MANUAL. AF_06/2014</v>
      </c>
      <c r="C101" s="203"/>
      <c r="D101" s="203"/>
      <c r="E101" s="203"/>
      <c r="F101" s="203"/>
      <c r="G101" s="203"/>
      <c r="H101" s="203"/>
      <c r="I101" s="203"/>
      <c r="J101" s="203"/>
      <c r="K101" s="204"/>
      <c r="L101" s="135">
        <f>SUM(L102:L141)</f>
        <v>197.65999999999997</v>
      </c>
      <c r="M101" s="136" t="str">
        <f>'[1]Orçamento Sintético - proj. (2)'!C23</f>
        <v>m²</v>
      </c>
    </row>
    <row r="102" spans="1:13" ht="12.75">
      <c r="A102" s="138"/>
      <c r="B102" s="200" t="s">
        <v>374</v>
      </c>
      <c r="C102" s="201"/>
      <c r="D102" s="140">
        <v>1</v>
      </c>
      <c r="E102" s="140">
        <v>29.65</v>
      </c>
      <c r="F102" s="140"/>
      <c r="G102" s="140"/>
      <c r="H102" s="140"/>
      <c r="I102" s="140">
        <v>0.6</v>
      </c>
      <c r="J102" s="141">
        <v>1.2</v>
      </c>
      <c r="K102" s="141">
        <f>ROUND(E102*((I102+J102)/2),2)</f>
        <v>26.69</v>
      </c>
      <c r="L102" s="140">
        <f>ROUND(D102*K102,2)</f>
        <v>26.69</v>
      </c>
      <c r="M102" s="188"/>
    </row>
    <row r="103" spans="1:13" ht="12.75">
      <c r="A103" s="138"/>
      <c r="B103" s="200" t="s">
        <v>376</v>
      </c>
      <c r="C103" s="201"/>
      <c r="D103" s="140">
        <v>1</v>
      </c>
      <c r="E103" s="140">
        <v>1.75</v>
      </c>
      <c r="F103" s="140"/>
      <c r="G103" s="140"/>
      <c r="H103" s="140"/>
      <c r="I103" s="140">
        <v>0.6</v>
      </c>
      <c r="J103" s="141">
        <v>0.6</v>
      </c>
      <c r="K103" s="141">
        <f t="shared" ref="K103:K139" si="8">ROUND(E103*((I103+J103)/2),2)</f>
        <v>1.05</v>
      </c>
      <c r="L103" s="140">
        <f t="shared" ref="L103:L140" si="9">ROUND(D103*K103,2)</f>
        <v>1.05</v>
      </c>
      <c r="M103" s="188"/>
    </row>
    <row r="104" spans="1:13" s="137" customFormat="1" ht="12.75">
      <c r="A104" s="138"/>
      <c r="B104" s="200" t="s">
        <v>377</v>
      </c>
      <c r="C104" s="201"/>
      <c r="D104" s="140">
        <v>1</v>
      </c>
      <c r="E104" s="140">
        <v>1.75</v>
      </c>
      <c r="F104" s="140"/>
      <c r="G104" s="140"/>
      <c r="H104" s="140"/>
      <c r="I104" s="140">
        <v>0.6</v>
      </c>
      <c r="J104" s="141">
        <v>0.6</v>
      </c>
      <c r="K104" s="141">
        <f t="shared" si="8"/>
        <v>1.05</v>
      </c>
      <c r="L104" s="140">
        <f t="shared" si="9"/>
        <v>1.05</v>
      </c>
      <c r="M104" s="188"/>
    </row>
    <row r="105" spans="1:13" ht="12.75">
      <c r="A105" s="138"/>
      <c r="B105" s="182" t="s">
        <v>378</v>
      </c>
      <c r="C105" s="139"/>
      <c r="D105" s="140">
        <v>1</v>
      </c>
      <c r="E105" s="140">
        <v>29.65</v>
      </c>
      <c r="F105" s="140"/>
      <c r="G105" s="140"/>
      <c r="H105" s="140"/>
      <c r="I105" s="140">
        <v>0.8</v>
      </c>
      <c r="J105" s="141">
        <v>1.2</v>
      </c>
      <c r="K105" s="141">
        <f t="shared" si="8"/>
        <v>29.65</v>
      </c>
      <c r="L105" s="140">
        <f t="shared" si="9"/>
        <v>29.65</v>
      </c>
      <c r="M105" s="188"/>
    </row>
    <row r="106" spans="1:13" ht="12.75">
      <c r="A106" s="138"/>
      <c r="B106" s="182" t="s">
        <v>379</v>
      </c>
      <c r="C106" s="139"/>
      <c r="D106" s="140">
        <v>1</v>
      </c>
      <c r="E106" s="140">
        <v>5.6</v>
      </c>
      <c r="F106" s="140"/>
      <c r="G106" s="140"/>
      <c r="H106" s="140"/>
      <c r="I106" s="140">
        <v>0.6</v>
      </c>
      <c r="J106" s="141">
        <v>0.7</v>
      </c>
      <c r="K106" s="141">
        <f t="shared" si="8"/>
        <v>3.64</v>
      </c>
      <c r="L106" s="140">
        <f t="shared" si="9"/>
        <v>3.64</v>
      </c>
      <c r="M106" s="188"/>
    </row>
    <row r="107" spans="1:13" s="137" customFormat="1" ht="27" customHeight="1">
      <c r="A107" s="138"/>
      <c r="B107" s="182" t="s">
        <v>380</v>
      </c>
      <c r="C107" s="139"/>
      <c r="D107" s="140">
        <v>1</v>
      </c>
      <c r="E107" s="140">
        <v>5.15</v>
      </c>
      <c r="F107" s="140"/>
      <c r="G107" s="140"/>
      <c r="H107" s="140"/>
      <c r="I107" s="140">
        <v>0.8</v>
      </c>
      <c r="J107" s="141">
        <v>1</v>
      </c>
      <c r="K107" s="141">
        <f t="shared" si="8"/>
        <v>4.6399999999999997</v>
      </c>
      <c r="L107" s="140">
        <f t="shared" si="9"/>
        <v>4.6399999999999997</v>
      </c>
      <c r="M107" s="188"/>
    </row>
    <row r="108" spans="1:13" ht="12.75">
      <c r="A108" s="138"/>
      <c r="B108" s="200" t="s">
        <v>381</v>
      </c>
      <c r="C108" s="201"/>
      <c r="D108" s="140">
        <v>1</v>
      </c>
      <c r="E108" s="140">
        <v>8.85</v>
      </c>
      <c r="F108" s="140"/>
      <c r="G108" s="140"/>
      <c r="H108" s="140"/>
      <c r="I108" s="140">
        <v>0.8</v>
      </c>
      <c r="J108" s="141">
        <v>1</v>
      </c>
      <c r="K108" s="141">
        <f t="shared" si="8"/>
        <v>7.97</v>
      </c>
      <c r="L108" s="140">
        <f t="shared" si="9"/>
        <v>7.97</v>
      </c>
      <c r="M108" s="188"/>
    </row>
    <row r="109" spans="1:13" ht="12.75">
      <c r="A109" s="138"/>
      <c r="B109" s="186" t="s">
        <v>382</v>
      </c>
      <c r="C109" s="187"/>
      <c r="D109" s="140">
        <v>1</v>
      </c>
      <c r="E109" s="140">
        <v>5.6</v>
      </c>
      <c r="F109" s="140"/>
      <c r="G109" s="140"/>
      <c r="H109" s="140"/>
      <c r="I109" s="140">
        <v>0.6</v>
      </c>
      <c r="J109" s="141">
        <v>0.6</v>
      </c>
      <c r="K109" s="141">
        <f t="shared" si="8"/>
        <v>3.36</v>
      </c>
      <c r="L109" s="140">
        <f t="shared" si="9"/>
        <v>3.36</v>
      </c>
      <c r="M109" s="188"/>
    </row>
    <row r="110" spans="1:13" s="137" customFormat="1" ht="27.75" customHeight="1">
      <c r="A110" s="138"/>
      <c r="B110" s="186" t="s">
        <v>383</v>
      </c>
      <c r="C110" s="187"/>
      <c r="D110" s="140">
        <v>1</v>
      </c>
      <c r="E110" s="140">
        <v>8.85</v>
      </c>
      <c r="F110" s="140"/>
      <c r="G110" s="140"/>
      <c r="H110" s="140"/>
      <c r="I110" s="140">
        <v>0.8</v>
      </c>
      <c r="J110" s="141">
        <v>1</v>
      </c>
      <c r="K110" s="141">
        <f t="shared" si="8"/>
        <v>7.97</v>
      </c>
      <c r="L110" s="140">
        <f t="shared" si="9"/>
        <v>7.97</v>
      </c>
      <c r="M110" s="188"/>
    </row>
    <row r="111" spans="1:13" s="137" customFormat="1" ht="12.75">
      <c r="A111" s="138"/>
      <c r="B111" s="186" t="s">
        <v>384</v>
      </c>
      <c r="C111" s="187"/>
      <c r="D111" s="140">
        <v>1</v>
      </c>
      <c r="E111" s="140">
        <v>2.7</v>
      </c>
      <c r="F111" s="140"/>
      <c r="G111" s="140"/>
      <c r="H111" s="140"/>
      <c r="I111" s="140">
        <v>0.8</v>
      </c>
      <c r="J111" s="141">
        <v>0.8</v>
      </c>
      <c r="K111" s="141">
        <f t="shared" si="8"/>
        <v>2.16</v>
      </c>
      <c r="L111" s="140">
        <f t="shared" si="9"/>
        <v>2.16</v>
      </c>
      <c r="M111" s="188"/>
    </row>
    <row r="112" spans="1:13" s="137" customFormat="1" ht="12.75">
      <c r="A112" s="138"/>
      <c r="B112" s="186" t="s">
        <v>385</v>
      </c>
      <c r="C112" s="187"/>
      <c r="D112" s="140">
        <v>1</v>
      </c>
      <c r="E112" s="140">
        <v>5.05</v>
      </c>
      <c r="F112" s="140"/>
      <c r="G112" s="140"/>
      <c r="H112" s="140"/>
      <c r="I112" s="140">
        <v>0.9</v>
      </c>
      <c r="J112" s="141">
        <v>1</v>
      </c>
      <c r="K112" s="141">
        <f t="shared" si="8"/>
        <v>4.8</v>
      </c>
      <c r="L112" s="140">
        <f t="shared" si="9"/>
        <v>4.8</v>
      </c>
      <c r="M112" s="188"/>
    </row>
    <row r="113" spans="1:13" s="137" customFormat="1" ht="12.75">
      <c r="A113" s="138"/>
      <c r="B113" s="186" t="s">
        <v>386</v>
      </c>
      <c r="C113" s="187"/>
      <c r="D113" s="140">
        <v>1</v>
      </c>
      <c r="E113" s="140">
        <v>11.25</v>
      </c>
      <c r="F113" s="140"/>
      <c r="G113" s="140"/>
      <c r="H113" s="140"/>
      <c r="I113" s="140">
        <v>0.6</v>
      </c>
      <c r="J113" s="141">
        <v>0.8</v>
      </c>
      <c r="K113" s="141">
        <f t="shared" si="8"/>
        <v>7.88</v>
      </c>
      <c r="L113" s="140">
        <f t="shared" si="9"/>
        <v>7.88</v>
      </c>
      <c r="M113" s="188"/>
    </row>
    <row r="114" spans="1:13" s="137" customFormat="1" ht="12.75">
      <c r="A114" s="138"/>
      <c r="B114" s="186" t="s">
        <v>387</v>
      </c>
      <c r="C114" s="187"/>
      <c r="D114" s="140">
        <v>1</v>
      </c>
      <c r="E114" s="140">
        <v>2.2000000000000002</v>
      </c>
      <c r="F114" s="140"/>
      <c r="G114" s="140"/>
      <c r="H114" s="140"/>
      <c r="I114" s="140">
        <v>1</v>
      </c>
      <c r="J114" s="141">
        <v>1</v>
      </c>
      <c r="K114" s="141">
        <f t="shared" si="8"/>
        <v>2.2000000000000002</v>
      </c>
      <c r="L114" s="140">
        <f t="shared" si="9"/>
        <v>2.2000000000000002</v>
      </c>
      <c r="M114" s="188"/>
    </row>
    <row r="115" spans="1:13" s="137" customFormat="1" ht="12.75">
      <c r="A115" s="138"/>
      <c r="B115" s="186" t="s">
        <v>388</v>
      </c>
      <c r="C115" s="187"/>
      <c r="D115" s="140">
        <v>1</v>
      </c>
      <c r="E115" s="140">
        <v>6.6</v>
      </c>
      <c r="F115" s="140"/>
      <c r="G115" s="140"/>
      <c r="H115" s="140"/>
      <c r="I115" s="140">
        <v>0.8</v>
      </c>
      <c r="J115" s="141">
        <v>1</v>
      </c>
      <c r="K115" s="141">
        <f t="shared" si="8"/>
        <v>5.94</v>
      </c>
      <c r="L115" s="140">
        <f t="shared" si="9"/>
        <v>5.94</v>
      </c>
      <c r="M115" s="188"/>
    </row>
    <row r="116" spans="1:13" s="137" customFormat="1" ht="12.75">
      <c r="A116" s="138"/>
      <c r="B116" s="186" t="s">
        <v>389</v>
      </c>
      <c r="C116" s="187"/>
      <c r="D116" s="140">
        <v>1</v>
      </c>
      <c r="E116" s="140">
        <v>7.9</v>
      </c>
      <c r="F116" s="140"/>
      <c r="G116" s="140"/>
      <c r="H116" s="140"/>
      <c r="I116" s="140">
        <v>0.6</v>
      </c>
      <c r="J116" s="141">
        <v>0.6</v>
      </c>
      <c r="K116" s="141">
        <f t="shared" si="8"/>
        <v>4.74</v>
      </c>
      <c r="L116" s="140">
        <f t="shared" si="9"/>
        <v>4.74</v>
      </c>
      <c r="M116" s="188"/>
    </row>
    <row r="117" spans="1:13" s="137" customFormat="1" ht="12.75">
      <c r="A117" s="138"/>
      <c r="B117" s="186" t="s">
        <v>390</v>
      </c>
      <c r="C117" s="187"/>
      <c r="D117" s="140">
        <v>1</v>
      </c>
      <c r="E117" s="140">
        <v>9.1999999999999993</v>
      </c>
      <c r="F117" s="140"/>
      <c r="G117" s="140"/>
      <c r="H117" s="140"/>
      <c r="I117" s="140">
        <v>0.6</v>
      </c>
      <c r="J117" s="141">
        <v>0.6</v>
      </c>
      <c r="K117" s="141">
        <f t="shared" si="8"/>
        <v>5.52</v>
      </c>
      <c r="L117" s="140">
        <f t="shared" si="9"/>
        <v>5.52</v>
      </c>
      <c r="M117" s="188"/>
    </row>
    <row r="118" spans="1:13" s="137" customFormat="1" ht="12.75">
      <c r="A118" s="138"/>
      <c r="B118" s="186" t="s">
        <v>391</v>
      </c>
      <c r="C118" s="187"/>
      <c r="D118" s="140">
        <v>1</v>
      </c>
      <c r="E118" s="140">
        <v>2.35</v>
      </c>
      <c r="F118" s="140"/>
      <c r="G118" s="140"/>
      <c r="H118" s="140"/>
      <c r="I118" s="140">
        <v>0.6</v>
      </c>
      <c r="J118" s="141">
        <v>0.6</v>
      </c>
      <c r="K118" s="141">
        <f t="shared" si="8"/>
        <v>1.41</v>
      </c>
      <c r="L118" s="140">
        <f t="shared" si="9"/>
        <v>1.41</v>
      </c>
      <c r="M118" s="188"/>
    </row>
    <row r="119" spans="1:13" s="137" customFormat="1" ht="12.75">
      <c r="A119" s="138"/>
      <c r="B119" s="186" t="s">
        <v>392</v>
      </c>
      <c r="C119" s="187"/>
      <c r="D119" s="140">
        <v>1</v>
      </c>
      <c r="E119" s="140">
        <v>2.5</v>
      </c>
      <c r="F119" s="140"/>
      <c r="G119" s="140"/>
      <c r="H119" s="140"/>
      <c r="I119" s="140">
        <v>0.6</v>
      </c>
      <c r="J119" s="141">
        <v>0.6</v>
      </c>
      <c r="K119" s="141">
        <f t="shared" si="8"/>
        <v>1.5</v>
      </c>
      <c r="L119" s="140">
        <f t="shared" si="9"/>
        <v>1.5</v>
      </c>
      <c r="M119" s="188"/>
    </row>
    <row r="120" spans="1:13" s="137" customFormat="1" ht="12.75">
      <c r="A120" s="138"/>
      <c r="B120" s="186" t="s">
        <v>393</v>
      </c>
      <c r="C120" s="187"/>
      <c r="D120" s="140">
        <v>1</v>
      </c>
      <c r="E120" s="140">
        <v>3.45</v>
      </c>
      <c r="F120" s="140"/>
      <c r="G120" s="140"/>
      <c r="H120" s="140"/>
      <c r="I120" s="140">
        <v>0.6</v>
      </c>
      <c r="J120" s="141">
        <v>0.6</v>
      </c>
      <c r="K120" s="141">
        <f t="shared" si="8"/>
        <v>2.0699999999999998</v>
      </c>
      <c r="L120" s="140">
        <f t="shared" si="9"/>
        <v>2.0699999999999998</v>
      </c>
      <c r="M120" s="188"/>
    </row>
    <row r="121" spans="1:13" s="137" customFormat="1" ht="12.75">
      <c r="A121" s="138"/>
      <c r="B121" s="186" t="s">
        <v>394</v>
      </c>
      <c r="C121" s="187"/>
      <c r="D121" s="140"/>
      <c r="E121" s="140">
        <v>0</v>
      </c>
      <c r="F121" s="140"/>
      <c r="G121" s="140"/>
      <c r="H121" s="140"/>
      <c r="I121" s="140"/>
      <c r="J121" s="141"/>
      <c r="K121" s="141">
        <f t="shared" si="8"/>
        <v>0</v>
      </c>
      <c r="L121" s="140">
        <f t="shared" si="9"/>
        <v>0</v>
      </c>
      <c r="M121" s="188"/>
    </row>
    <row r="122" spans="1:13" s="137" customFormat="1" ht="12.75">
      <c r="A122" s="138"/>
      <c r="B122" s="186" t="s">
        <v>395</v>
      </c>
      <c r="C122" s="187"/>
      <c r="D122" s="140">
        <v>1</v>
      </c>
      <c r="E122" s="140">
        <v>6</v>
      </c>
      <c r="F122" s="140"/>
      <c r="G122" s="140"/>
      <c r="H122" s="140"/>
      <c r="I122" s="140">
        <v>0.7</v>
      </c>
      <c r="J122" s="141">
        <v>1</v>
      </c>
      <c r="K122" s="141">
        <f t="shared" si="8"/>
        <v>5.0999999999999996</v>
      </c>
      <c r="L122" s="140">
        <f t="shared" si="9"/>
        <v>5.0999999999999996</v>
      </c>
      <c r="M122" s="188"/>
    </row>
    <row r="123" spans="1:13" s="137" customFormat="1" ht="12.75">
      <c r="A123" s="138"/>
      <c r="B123" s="186" t="s">
        <v>396</v>
      </c>
      <c r="C123" s="187"/>
      <c r="D123" s="140">
        <v>1</v>
      </c>
      <c r="E123" s="140">
        <v>7.2</v>
      </c>
      <c r="F123" s="140"/>
      <c r="G123" s="140"/>
      <c r="H123" s="140"/>
      <c r="I123" s="140">
        <v>0.8</v>
      </c>
      <c r="J123" s="141">
        <v>0.8</v>
      </c>
      <c r="K123" s="141">
        <f t="shared" si="8"/>
        <v>5.76</v>
      </c>
      <c r="L123" s="140">
        <f t="shared" si="9"/>
        <v>5.76</v>
      </c>
      <c r="M123" s="188"/>
    </row>
    <row r="124" spans="1:13" s="137" customFormat="1" ht="12.75">
      <c r="A124" s="138"/>
      <c r="B124" s="186" t="s">
        <v>397</v>
      </c>
      <c r="C124" s="187"/>
      <c r="D124" s="140">
        <v>1</v>
      </c>
      <c r="E124" s="140">
        <v>7.6</v>
      </c>
      <c r="F124" s="140"/>
      <c r="G124" s="140"/>
      <c r="H124" s="140"/>
      <c r="I124" s="140">
        <v>0.8</v>
      </c>
      <c r="J124" s="141">
        <v>0.8</v>
      </c>
      <c r="K124" s="141">
        <f t="shared" si="8"/>
        <v>6.08</v>
      </c>
      <c r="L124" s="140">
        <f t="shared" si="9"/>
        <v>6.08</v>
      </c>
      <c r="M124" s="188"/>
    </row>
    <row r="125" spans="1:13" s="137" customFormat="1" ht="12.75">
      <c r="A125" s="138"/>
      <c r="B125" s="186" t="s">
        <v>398</v>
      </c>
      <c r="C125" s="187"/>
      <c r="D125" s="140">
        <v>1</v>
      </c>
      <c r="E125" s="140">
        <v>1.1499999999999999</v>
      </c>
      <c r="F125" s="140"/>
      <c r="G125" s="140"/>
      <c r="H125" s="140"/>
      <c r="I125" s="140">
        <v>0.8</v>
      </c>
      <c r="J125" s="141">
        <v>0.8</v>
      </c>
      <c r="K125" s="141">
        <f t="shared" si="8"/>
        <v>0.92</v>
      </c>
      <c r="L125" s="140">
        <f t="shared" si="9"/>
        <v>0.92</v>
      </c>
      <c r="M125" s="188"/>
    </row>
    <row r="126" spans="1:13" s="137" customFormat="1" ht="12.75">
      <c r="A126" s="138"/>
      <c r="B126" s="186" t="s">
        <v>399</v>
      </c>
      <c r="C126" s="187"/>
      <c r="D126" s="140">
        <v>1</v>
      </c>
      <c r="E126" s="140">
        <v>2.6</v>
      </c>
      <c r="F126" s="140"/>
      <c r="G126" s="140"/>
      <c r="H126" s="140"/>
      <c r="I126" s="140">
        <v>0.8</v>
      </c>
      <c r="J126" s="141">
        <v>0.8</v>
      </c>
      <c r="K126" s="141">
        <f t="shared" si="8"/>
        <v>2.08</v>
      </c>
      <c r="L126" s="140">
        <f t="shared" si="9"/>
        <v>2.08</v>
      </c>
      <c r="M126" s="188"/>
    </row>
    <row r="127" spans="1:13" s="137" customFormat="1" ht="12.75">
      <c r="A127" s="138"/>
      <c r="B127" s="186" t="s">
        <v>400</v>
      </c>
      <c r="C127" s="187"/>
      <c r="D127" s="140">
        <v>1</v>
      </c>
      <c r="E127" s="140">
        <v>1.75</v>
      </c>
      <c r="F127" s="140"/>
      <c r="G127" s="140"/>
      <c r="H127" s="140"/>
      <c r="I127" s="140">
        <v>0.8</v>
      </c>
      <c r="J127" s="141">
        <v>0.8</v>
      </c>
      <c r="K127" s="141">
        <f t="shared" si="8"/>
        <v>1.4</v>
      </c>
      <c r="L127" s="140">
        <f t="shared" si="9"/>
        <v>1.4</v>
      </c>
      <c r="M127" s="188"/>
    </row>
    <row r="128" spans="1:13" s="137" customFormat="1" ht="12.75">
      <c r="A128" s="138"/>
      <c r="B128" s="186" t="s">
        <v>401</v>
      </c>
      <c r="C128" s="187"/>
      <c r="D128" s="140">
        <v>1</v>
      </c>
      <c r="E128" s="140">
        <v>7.2</v>
      </c>
      <c r="F128" s="140"/>
      <c r="G128" s="140"/>
      <c r="H128" s="140"/>
      <c r="I128" s="140">
        <v>0.9</v>
      </c>
      <c r="J128" s="140">
        <v>0.9</v>
      </c>
      <c r="K128" s="141">
        <f t="shared" si="8"/>
        <v>6.48</v>
      </c>
      <c r="L128" s="140">
        <f t="shared" si="9"/>
        <v>6.48</v>
      </c>
      <c r="M128" s="188"/>
    </row>
    <row r="129" spans="1:13" s="137" customFormat="1" ht="12.75">
      <c r="A129" s="138"/>
      <c r="B129" s="186" t="s">
        <v>402</v>
      </c>
      <c r="C129" s="187"/>
      <c r="D129" s="140">
        <v>1</v>
      </c>
      <c r="E129" s="140">
        <v>2.6</v>
      </c>
      <c r="F129" s="140"/>
      <c r="G129" s="140"/>
      <c r="H129" s="140"/>
      <c r="I129" s="140">
        <v>1</v>
      </c>
      <c r="J129" s="141">
        <v>1</v>
      </c>
      <c r="K129" s="141">
        <f t="shared" si="8"/>
        <v>2.6</v>
      </c>
      <c r="L129" s="140">
        <f t="shared" si="9"/>
        <v>2.6</v>
      </c>
      <c r="M129" s="188"/>
    </row>
    <row r="130" spans="1:13" s="137" customFormat="1" ht="12.75">
      <c r="A130" s="138"/>
      <c r="B130" s="186" t="s">
        <v>403</v>
      </c>
      <c r="C130" s="187"/>
      <c r="D130" s="140">
        <v>1</v>
      </c>
      <c r="E130" s="140">
        <v>3.8</v>
      </c>
      <c r="F130" s="140"/>
      <c r="G130" s="140"/>
      <c r="H130" s="140"/>
      <c r="I130" s="140">
        <v>1</v>
      </c>
      <c r="J130" s="141">
        <v>1</v>
      </c>
      <c r="K130" s="141">
        <f t="shared" si="8"/>
        <v>3.8</v>
      </c>
      <c r="L130" s="140">
        <f t="shared" si="9"/>
        <v>3.8</v>
      </c>
      <c r="M130" s="188"/>
    </row>
    <row r="131" spans="1:13" s="137" customFormat="1" ht="12.75">
      <c r="A131" s="138"/>
      <c r="B131" s="186" t="s">
        <v>404</v>
      </c>
      <c r="C131" s="187"/>
      <c r="D131" s="140">
        <v>1</v>
      </c>
      <c r="E131" s="140">
        <v>3.55</v>
      </c>
      <c r="F131" s="140"/>
      <c r="G131" s="140"/>
      <c r="H131" s="140"/>
      <c r="I131" s="140">
        <v>1</v>
      </c>
      <c r="J131" s="141">
        <v>1</v>
      </c>
      <c r="K131" s="141">
        <f t="shared" si="8"/>
        <v>3.55</v>
      </c>
      <c r="L131" s="140">
        <f t="shared" si="9"/>
        <v>3.55</v>
      </c>
      <c r="M131" s="188"/>
    </row>
    <row r="132" spans="1:13" s="137" customFormat="1" ht="12.75">
      <c r="A132" s="138"/>
      <c r="B132" s="186" t="s">
        <v>405</v>
      </c>
      <c r="C132" s="187"/>
      <c r="D132" s="140">
        <v>1</v>
      </c>
      <c r="E132" s="140">
        <v>1.75</v>
      </c>
      <c r="F132" s="140"/>
      <c r="G132" s="140"/>
      <c r="H132" s="140"/>
      <c r="I132" s="140">
        <v>1</v>
      </c>
      <c r="J132" s="141">
        <v>1</v>
      </c>
      <c r="K132" s="141">
        <f t="shared" si="8"/>
        <v>1.75</v>
      </c>
      <c r="L132" s="140">
        <f t="shared" si="9"/>
        <v>1.75</v>
      </c>
      <c r="M132" s="188"/>
    </row>
    <row r="133" spans="1:13" s="137" customFormat="1" ht="12.75">
      <c r="A133" s="138"/>
      <c r="B133" s="186" t="s">
        <v>406</v>
      </c>
      <c r="C133" s="187"/>
      <c r="D133" s="140">
        <v>1</v>
      </c>
      <c r="E133" s="140">
        <v>2.6</v>
      </c>
      <c r="F133" s="140"/>
      <c r="G133" s="140"/>
      <c r="H133" s="140"/>
      <c r="I133" s="140">
        <v>1</v>
      </c>
      <c r="J133" s="141">
        <v>1</v>
      </c>
      <c r="K133" s="141">
        <f t="shared" si="8"/>
        <v>2.6</v>
      </c>
      <c r="L133" s="140">
        <f t="shared" si="9"/>
        <v>2.6</v>
      </c>
      <c r="M133" s="188"/>
    </row>
    <row r="134" spans="1:13" s="137" customFormat="1" ht="12.75">
      <c r="A134" s="138"/>
      <c r="B134" s="186" t="s">
        <v>407</v>
      </c>
      <c r="C134" s="187"/>
      <c r="D134" s="140">
        <v>1</v>
      </c>
      <c r="E134" s="140">
        <v>3.8</v>
      </c>
      <c r="F134" s="140"/>
      <c r="G134" s="140"/>
      <c r="H134" s="140"/>
      <c r="I134" s="140">
        <v>1</v>
      </c>
      <c r="J134" s="141">
        <v>1</v>
      </c>
      <c r="K134" s="141">
        <f t="shared" si="8"/>
        <v>3.8</v>
      </c>
      <c r="L134" s="140">
        <f t="shared" si="9"/>
        <v>3.8</v>
      </c>
      <c r="M134" s="188"/>
    </row>
    <row r="135" spans="1:13" s="137" customFormat="1" ht="12.75">
      <c r="A135" s="138"/>
      <c r="B135" s="186" t="s">
        <v>408</v>
      </c>
      <c r="C135" s="187"/>
      <c r="D135" s="140">
        <v>1</v>
      </c>
      <c r="E135" s="140">
        <v>7.2</v>
      </c>
      <c r="F135" s="140"/>
      <c r="G135" s="140"/>
      <c r="H135" s="140"/>
      <c r="I135" s="140">
        <v>1</v>
      </c>
      <c r="J135" s="141">
        <v>1</v>
      </c>
      <c r="K135" s="141">
        <f t="shared" si="8"/>
        <v>7.2</v>
      </c>
      <c r="L135" s="140">
        <f t="shared" si="9"/>
        <v>7.2</v>
      </c>
      <c r="M135" s="188"/>
    </row>
    <row r="136" spans="1:13" s="137" customFormat="1" ht="12.75">
      <c r="A136" s="138"/>
      <c r="B136" s="186" t="s">
        <v>409</v>
      </c>
      <c r="C136" s="187"/>
      <c r="D136" s="140">
        <v>1</v>
      </c>
      <c r="E136" s="140">
        <v>11.75</v>
      </c>
      <c r="F136" s="140"/>
      <c r="G136" s="140"/>
      <c r="H136" s="140"/>
      <c r="I136" s="140">
        <v>1.2</v>
      </c>
      <c r="J136" s="141">
        <v>1.2</v>
      </c>
      <c r="K136" s="141">
        <f t="shared" si="8"/>
        <v>14.1</v>
      </c>
      <c r="L136" s="140">
        <f t="shared" si="9"/>
        <v>14.1</v>
      </c>
      <c r="M136" s="188"/>
    </row>
    <row r="137" spans="1:13" s="137" customFormat="1" ht="12.75">
      <c r="A137" s="138"/>
      <c r="B137" s="186" t="s">
        <v>410</v>
      </c>
      <c r="C137" s="187"/>
      <c r="D137" s="140">
        <v>1</v>
      </c>
      <c r="E137" s="140">
        <v>7.45</v>
      </c>
      <c r="F137" s="140"/>
      <c r="G137" s="140"/>
      <c r="H137" s="140"/>
      <c r="I137" s="140">
        <v>0.6</v>
      </c>
      <c r="J137" s="141">
        <v>0.8</v>
      </c>
      <c r="K137" s="141">
        <f t="shared" si="8"/>
        <v>5.22</v>
      </c>
      <c r="L137" s="140">
        <f t="shared" si="9"/>
        <v>5.22</v>
      </c>
      <c r="M137" s="188"/>
    </row>
    <row r="138" spans="1:13" s="137" customFormat="1" ht="12.75">
      <c r="A138" s="138"/>
      <c r="B138" s="186" t="s">
        <v>411</v>
      </c>
      <c r="C138" s="187"/>
      <c r="D138" s="140">
        <v>1</v>
      </c>
      <c r="E138" s="140">
        <v>7.45</v>
      </c>
      <c r="F138" s="140"/>
      <c r="G138" s="140"/>
      <c r="H138" s="140"/>
      <c r="I138" s="140">
        <v>0.8</v>
      </c>
      <c r="J138" s="141">
        <v>0.8</v>
      </c>
      <c r="K138" s="141">
        <f t="shared" si="8"/>
        <v>5.96</v>
      </c>
      <c r="L138" s="140">
        <f t="shared" si="9"/>
        <v>5.96</v>
      </c>
      <c r="M138" s="188"/>
    </row>
    <row r="139" spans="1:13" s="137" customFormat="1" ht="12.75">
      <c r="A139" s="138"/>
      <c r="B139" s="186" t="s">
        <v>412</v>
      </c>
      <c r="C139" s="187"/>
      <c r="D139" s="140">
        <v>1</v>
      </c>
      <c r="E139" s="140">
        <v>7.45</v>
      </c>
      <c r="F139" s="140"/>
      <c r="G139" s="140"/>
      <c r="H139" s="140"/>
      <c r="I139" s="140">
        <v>1</v>
      </c>
      <c r="J139" s="141">
        <v>1.1000000000000001</v>
      </c>
      <c r="K139" s="141">
        <f t="shared" si="8"/>
        <v>7.82</v>
      </c>
      <c r="L139" s="140">
        <f t="shared" si="9"/>
        <v>7.82</v>
      </c>
      <c r="M139" s="188"/>
    </row>
    <row r="140" spans="1:13" s="137" customFormat="1" ht="12.75">
      <c r="A140" s="138"/>
      <c r="B140" s="186" t="s">
        <v>413</v>
      </c>
      <c r="C140" s="187"/>
      <c r="D140" s="140">
        <v>1</v>
      </c>
      <c r="E140" s="140">
        <v>7.45</v>
      </c>
      <c r="F140" s="140"/>
      <c r="G140" s="140"/>
      <c r="H140" s="140"/>
      <c r="I140" s="140">
        <v>1</v>
      </c>
      <c r="J140" s="141">
        <v>1.2</v>
      </c>
      <c r="K140" s="141">
        <f>ROUND(E140*((I140+J140)/2),2)</f>
        <v>8.1999999999999993</v>
      </c>
      <c r="L140" s="140">
        <f t="shared" si="9"/>
        <v>8.1999999999999993</v>
      </c>
      <c r="M140" s="188"/>
    </row>
    <row r="141" spans="1:13" s="137" customFormat="1" ht="25.5">
      <c r="A141" s="153"/>
      <c r="B141" s="190" t="s">
        <v>430</v>
      </c>
      <c r="C141" s="190"/>
      <c r="D141" s="151">
        <v>50</v>
      </c>
      <c r="E141" s="151">
        <v>0.35</v>
      </c>
      <c r="F141" s="151"/>
      <c r="G141" s="151"/>
      <c r="H141" s="151"/>
      <c r="I141" s="151">
        <v>1.2</v>
      </c>
      <c r="J141" s="150"/>
      <c r="K141" s="150"/>
      <c r="L141" s="150">
        <f>-(D141*E141*I141)</f>
        <v>-21</v>
      </c>
      <c r="M141" s="191"/>
    </row>
    <row r="142" spans="1:13" s="137" customFormat="1" ht="12.75">
      <c r="A142" s="153"/>
      <c r="B142" s="146"/>
      <c r="C142" s="149"/>
      <c r="D142" s="151"/>
      <c r="E142" s="151"/>
      <c r="F142" s="151"/>
      <c r="G142" s="151"/>
      <c r="H142" s="151"/>
      <c r="I142" s="151"/>
      <c r="J142" s="150"/>
      <c r="K142" s="150"/>
      <c r="L142" s="151"/>
      <c r="M142" s="152"/>
    </row>
    <row r="143" spans="1:13" s="137" customFormat="1" ht="32.25" customHeight="1">
      <c r="A143" s="134" t="str">
        <f>'[1]Orçamento Sintético - proj. (2)'!A24</f>
        <v>1.16</v>
      </c>
      <c r="B143" s="202" t="str">
        <f>'BM01'!B51</f>
        <v>LASTRO DE CONCRETO MAGRO, APLICADO EM BLOCOS DE COROAMENTO OU SAPATAS. AF_08/2017</v>
      </c>
      <c r="C143" s="203"/>
      <c r="D143" s="203"/>
      <c r="E143" s="203"/>
      <c r="F143" s="203"/>
      <c r="G143" s="203"/>
      <c r="H143" s="203"/>
      <c r="I143" s="203"/>
      <c r="J143" s="203"/>
      <c r="K143" s="204"/>
      <c r="L143" s="135">
        <f>SUM(L144:L148)</f>
        <v>5.08</v>
      </c>
      <c r="M143" s="136" t="s">
        <v>375</v>
      </c>
    </row>
    <row r="144" spans="1:13" s="137" customFormat="1" ht="39" customHeight="1">
      <c r="A144" s="138"/>
      <c r="B144" s="235" t="s">
        <v>416</v>
      </c>
      <c r="C144" s="236"/>
      <c r="D144" s="140">
        <v>12</v>
      </c>
      <c r="E144" s="140">
        <v>1.05</v>
      </c>
      <c r="F144" s="140"/>
      <c r="G144" s="140">
        <v>0.95</v>
      </c>
      <c r="H144" s="140"/>
      <c r="I144" s="140">
        <v>0.1</v>
      </c>
      <c r="J144" s="141"/>
      <c r="K144" s="141">
        <f t="shared" ref="K144" si="10">I144*G144*E144</f>
        <v>9.9750000000000005E-2</v>
      </c>
      <c r="L144" s="140">
        <f t="shared" ref="L144:L148" si="11">ROUND(D144*K144,2)</f>
        <v>1.2</v>
      </c>
      <c r="M144" s="142"/>
    </row>
    <row r="145" spans="1:13" s="137" customFormat="1" ht="26.25" customHeight="1">
      <c r="A145" s="138"/>
      <c r="B145" s="200" t="s">
        <v>415</v>
      </c>
      <c r="C145" s="201"/>
      <c r="D145" s="140">
        <v>10</v>
      </c>
      <c r="E145" s="140">
        <v>1.3</v>
      </c>
      <c r="F145" s="140"/>
      <c r="G145" s="140">
        <v>1.1499999999999999</v>
      </c>
      <c r="H145" s="140"/>
      <c r="I145" s="140">
        <v>0.1</v>
      </c>
      <c r="J145" s="141"/>
      <c r="K145" s="141">
        <f>I145*G145*E145</f>
        <v>0.14949999999999999</v>
      </c>
      <c r="L145" s="140">
        <f t="shared" si="11"/>
        <v>1.5</v>
      </c>
      <c r="M145" s="142"/>
    </row>
    <row r="146" spans="1:13" s="137" customFormat="1" ht="27" customHeight="1">
      <c r="A146" s="138"/>
      <c r="B146" s="200" t="s">
        <v>417</v>
      </c>
      <c r="C146" s="201"/>
      <c r="D146" s="140">
        <v>8</v>
      </c>
      <c r="E146" s="140">
        <v>1.05</v>
      </c>
      <c r="F146" s="140"/>
      <c r="G146" s="140">
        <v>0.9</v>
      </c>
      <c r="H146" s="140"/>
      <c r="I146" s="140">
        <v>0.1</v>
      </c>
      <c r="J146" s="141"/>
      <c r="K146" s="141">
        <f t="shared" ref="K146:K148" si="12">I146*G146*E146</f>
        <v>9.4500000000000015E-2</v>
      </c>
      <c r="L146" s="140">
        <f t="shared" si="11"/>
        <v>0.76</v>
      </c>
      <c r="M146" s="142"/>
    </row>
    <row r="147" spans="1:13" s="137" customFormat="1" ht="28.5" customHeight="1">
      <c r="A147" s="138"/>
      <c r="B147" s="200" t="s">
        <v>418</v>
      </c>
      <c r="C147" s="201"/>
      <c r="D147" s="140">
        <v>10</v>
      </c>
      <c r="E147" s="140">
        <v>0.95</v>
      </c>
      <c r="F147" s="140"/>
      <c r="G147" s="140">
        <v>0.85</v>
      </c>
      <c r="H147" s="140"/>
      <c r="I147" s="140">
        <v>0.1</v>
      </c>
      <c r="J147" s="141"/>
      <c r="K147" s="141">
        <f t="shared" si="12"/>
        <v>8.0750000000000002E-2</v>
      </c>
      <c r="L147" s="140">
        <f t="shared" si="11"/>
        <v>0.81</v>
      </c>
      <c r="M147" s="142"/>
    </row>
    <row r="148" spans="1:13" s="137" customFormat="1" ht="31.5" customHeight="1">
      <c r="A148" s="138"/>
      <c r="B148" s="200" t="s">
        <v>419</v>
      </c>
      <c r="C148" s="201"/>
      <c r="D148" s="140">
        <v>12</v>
      </c>
      <c r="E148" s="140">
        <v>0.9</v>
      </c>
      <c r="F148" s="140"/>
      <c r="G148" s="140">
        <v>0.75</v>
      </c>
      <c r="H148" s="140"/>
      <c r="I148" s="140">
        <v>0.1</v>
      </c>
      <c r="J148" s="141"/>
      <c r="K148" s="141">
        <f t="shared" si="12"/>
        <v>6.7500000000000018E-2</v>
      </c>
      <c r="L148" s="140">
        <f t="shared" si="11"/>
        <v>0.81</v>
      </c>
      <c r="M148" s="142"/>
    </row>
    <row r="149" spans="1:13" s="137" customFormat="1" ht="12.75">
      <c r="A149" s="153"/>
      <c r="B149" s="146"/>
      <c r="C149" s="149"/>
      <c r="D149" s="151"/>
      <c r="E149" s="151"/>
      <c r="F149" s="151"/>
      <c r="G149" s="151"/>
      <c r="H149" s="151"/>
      <c r="I149" s="151"/>
      <c r="J149" s="150"/>
      <c r="K149" s="150"/>
      <c r="L149" s="151"/>
      <c r="M149" s="152"/>
    </row>
    <row r="150" spans="1:13" s="137" customFormat="1" ht="37.5" customHeight="1">
      <c r="A150" s="134" t="str">
        <f>'[1]Orçamento Sintético - proj. (2)'!A25</f>
        <v>1.17</v>
      </c>
      <c r="B150" s="202" t="str">
        <f>'BM01'!B52</f>
        <v>CONCRETO ARMADO (PREPARO E LANÇAMENTO) PARA SAPATAS COM FCK=25MPA COM FORMA DE TABUA COM APROVEITAMENTO DE 2 VEZES COM BETONEIRA</v>
      </c>
      <c r="C150" s="203"/>
      <c r="D150" s="203"/>
      <c r="E150" s="203"/>
      <c r="F150" s="203"/>
      <c r="G150" s="203"/>
      <c r="H150" s="203"/>
      <c r="I150" s="203"/>
      <c r="J150" s="203"/>
      <c r="K150" s="204"/>
      <c r="L150" s="135">
        <f>SUM(L151:L155)</f>
        <v>15.2</v>
      </c>
      <c r="M150" s="136" t="s">
        <v>375</v>
      </c>
    </row>
    <row r="151" spans="1:13" s="137" customFormat="1" ht="36" customHeight="1">
      <c r="A151" s="138"/>
      <c r="B151" s="235" t="s">
        <v>416</v>
      </c>
      <c r="C151" s="236"/>
      <c r="D151" s="140">
        <v>12</v>
      </c>
      <c r="E151" s="140">
        <v>1.05</v>
      </c>
      <c r="F151" s="140"/>
      <c r="G151" s="140">
        <v>0.95</v>
      </c>
      <c r="H151" s="140"/>
      <c r="I151" s="140">
        <v>0.3</v>
      </c>
      <c r="J151" s="141"/>
      <c r="K151" s="141">
        <f t="shared" ref="K151" si="13">I151*G151*E151</f>
        <v>0.29924999999999996</v>
      </c>
      <c r="L151" s="140">
        <f t="shared" ref="L151:L155" si="14">ROUND(D151*K151,2)</f>
        <v>3.59</v>
      </c>
      <c r="M151" s="142"/>
    </row>
    <row r="152" spans="1:13" s="137" customFormat="1" ht="27" customHeight="1">
      <c r="A152" s="138"/>
      <c r="B152" s="200" t="s">
        <v>415</v>
      </c>
      <c r="C152" s="201"/>
      <c r="D152" s="140">
        <v>10</v>
      </c>
      <c r="E152" s="140">
        <v>1.3</v>
      </c>
      <c r="F152" s="140"/>
      <c r="G152" s="140">
        <v>1.1499999999999999</v>
      </c>
      <c r="H152" s="140"/>
      <c r="I152" s="140">
        <v>0.3</v>
      </c>
      <c r="J152" s="141"/>
      <c r="K152" s="141">
        <f>I152*G152*E152</f>
        <v>0.44849999999999995</v>
      </c>
      <c r="L152" s="140">
        <f t="shared" si="14"/>
        <v>4.49</v>
      </c>
      <c r="M152" s="142"/>
    </row>
    <row r="153" spans="1:13" s="137" customFormat="1" ht="27" customHeight="1">
      <c r="A153" s="138"/>
      <c r="B153" s="200" t="s">
        <v>417</v>
      </c>
      <c r="C153" s="201"/>
      <c r="D153" s="140">
        <v>8</v>
      </c>
      <c r="E153" s="140">
        <v>1.05</v>
      </c>
      <c r="F153" s="140"/>
      <c r="G153" s="140">
        <v>0.9</v>
      </c>
      <c r="H153" s="140"/>
      <c r="I153" s="140">
        <v>0.3</v>
      </c>
      <c r="J153" s="141"/>
      <c r="K153" s="141">
        <f t="shared" ref="K153:K155" si="15">I153*G153*E153</f>
        <v>0.28350000000000003</v>
      </c>
      <c r="L153" s="140">
        <f t="shared" si="14"/>
        <v>2.27</v>
      </c>
      <c r="M153" s="142"/>
    </row>
    <row r="154" spans="1:13" s="137" customFormat="1" ht="24.75" customHeight="1">
      <c r="A154" s="138"/>
      <c r="B154" s="200" t="s">
        <v>418</v>
      </c>
      <c r="C154" s="201"/>
      <c r="D154" s="140">
        <v>10</v>
      </c>
      <c r="E154" s="140">
        <v>0.95</v>
      </c>
      <c r="F154" s="140"/>
      <c r="G154" s="140">
        <v>0.85</v>
      </c>
      <c r="H154" s="140"/>
      <c r="I154" s="140">
        <v>0.3</v>
      </c>
      <c r="J154" s="141"/>
      <c r="K154" s="141">
        <f t="shared" si="15"/>
        <v>0.24224999999999999</v>
      </c>
      <c r="L154" s="140">
        <f t="shared" si="14"/>
        <v>2.42</v>
      </c>
      <c r="M154" s="142"/>
    </row>
    <row r="155" spans="1:13" s="137" customFormat="1" ht="28.5" customHeight="1">
      <c r="A155" s="138"/>
      <c r="B155" s="200" t="s">
        <v>419</v>
      </c>
      <c r="C155" s="201"/>
      <c r="D155" s="140">
        <v>12</v>
      </c>
      <c r="E155" s="140">
        <v>0.9</v>
      </c>
      <c r="F155" s="140"/>
      <c r="G155" s="140">
        <v>0.75</v>
      </c>
      <c r="H155" s="140"/>
      <c r="I155" s="140">
        <v>0.3</v>
      </c>
      <c r="J155" s="141"/>
      <c r="K155" s="141">
        <f t="shared" si="15"/>
        <v>0.20249999999999999</v>
      </c>
      <c r="L155" s="140">
        <f t="shared" si="14"/>
        <v>2.4300000000000002</v>
      </c>
      <c r="M155" s="142"/>
    </row>
    <row r="156" spans="1:13" s="137" customFormat="1" ht="12.75">
      <c r="A156" s="153"/>
      <c r="B156" s="146"/>
      <c r="C156" s="149"/>
      <c r="D156" s="151"/>
      <c r="E156" s="151"/>
      <c r="F156" s="151"/>
      <c r="G156" s="151"/>
      <c r="H156" s="151"/>
      <c r="I156" s="151"/>
      <c r="J156" s="150"/>
      <c r="K156" s="150"/>
      <c r="L156" s="151"/>
      <c r="M156" s="152"/>
    </row>
    <row r="157" spans="1:13" s="137" customFormat="1" ht="35.25" customHeight="1">
      <c r="A157" s="134" t="str">
        <f>'[1]Orçamento Sintético - proj. (2)'!A26</f>
        <v>1.18</v>
      </c>
      <c r="B157" s="202" t="str">
        <f>'BM01'!B53</f>
        <v>CONCRETO ARMADO (PREPARO E LANÇAMENTO) PARA RADIER COM FCK=25MPA COM TABUA DE MADEIRA COM APROVEITAMENTO DE 3 VEZES COM BETONEIRA</v>
      </c>
      <c r="C157" s="203"/>
      <c r="D157" s="203"/>
      <c r="E157" s="203"/>
      <c r="F157" s="203"/>
      <c r="G157" s="203"/>
      <c r="H157" s="203"/>
      <c r="I157" s="203"/>
      <c r="J157" s="203"/>
      <c r="K157" s="204"/>
      <c r="L157" s="135">
        <f>SUM(L158:L196)</f>
        <v>18.039999999999992</v>
      </c>
      <c r="M157" s="136" t="s">
        <v>375</v>
      </c>
    </row>
    <row r="158" spans="1:13" ht="12.75">
      <c r="A158" s="138"/>
      <c r="B158" s="200" t="s">
        <v>374</v>
      </c>
      <c r="C158" s="201"/>
      <c r="D158" s="140">
        <v>2</v>
      </c>
      <c r="E158" s="140">
        <v>29.65</v>
      </c>
      <c r="F158" s="140"/>
      <c r="G158" s="140">
        <v>0.19</v>
      </c>
      <c r="H158" s="140"/>
      <c r="I158" s="140">
        <v>0.19</v>
      </c>
      <c r="J158" s="141"/>
      <c r="K158" s="141">
        <f>ROUND(E158*G158*I158,2)</f>
        <v>1.07</v>
      </c>
      <c r="L158" s="140">
        <f>ROUND(D158*K158,2)</f>
        <v>2.14</v>
      </c>
      <c r="M158" s="142"/>
    </row>
    <row r="159" spans="1:13" ht="12.75">
      <c r="A159" s="138"/>
      <c r="B159" s="200" t="s">
        <v>376</v>
      </c>
      <c r="C159" s="201"/>
      <c r="D159" s="140">
        <v>2</v>
      </c>
      <c r="E159" s="140">
        <v>1.75</v>
      </c>
      <c r="F159" s="140"/>
      <c r="G159" s="140">
        <v>0.19</v>
      </c>
      <c r="H159" s="140"/>
      <c r="I159" s="140">
        <v>0.19</v>
      </c>
      <c r="J159" s="141"/>
      <c r="K159" s="141">
        <f>ROUND(E159*G159*I159,2)</f>
        <v>0.06</v>
      </c>
      <c r="L159" s="140">
        <f t="shared" ref="L159" si="16">ROUND(D159*K159,2)</f>
        <v>0.12</v>
      </c>
      <c r="M159" s="142"/>
    </row>
    <row r="160" spans="1:13" ht="12.75">
      <c r="A160" s="138"/>
      <c r="B160" s="200" t="s">
        <v>377</v>
      </c>
      <c r="C160" s="201"/>
      <c r="D160" s="140">
        <v>2</v>
      </c>
      <c r="E160" s="140">
        <v>1.75</v>
      </c>
      <c r="F160" s="140"/>
      <c r="G160" s="140">
        <v>0.19</v>
      </c>
      <c r="H160" s="140"/>
      <c r="I160" s="140">
        <v>0.19</v>
      </c>
      <c r="J160" s="141"/>
      <c r="K160" s="141">
        <f>ROUND(E160*G160*I160,2)</f>
        <v>0.06</v>
      </c>
      <c r="L160" s="140">
        <f t="shared" ref="L160:L174" si="17">ROUND(D160*K160,2)</f>
        <v>0.12</v>
      </c>
      <c r="M160" s="142"/>
    </row>
    <row r="161" spans="1:13" ht="27" customHeight="1">
      <c r="A161" s="138"/>
      <c r="B161" s="182" t="s">
        <v>378</v>
      </c>
      <c r="C161" s="139"/>
      <c r="D161" s="140">
        <v>2</v>
      </c>
      <c r="E161" s="140">
        <v>29.65</v>
      </c>
      <c r="F161" s="140"/>
      <c r="G161" s="140">
        <v>0.19</v>
      </c>
      <c r="H161" s="140"/>
      <c r="I161" s="140">
        <v>0.19</v>
      </c>
      <c r="J161" s="141"/>
      <c r="K161" s="141">
        <f t="shared" ref="K161:K174" si="18">ROUND(E161*G161*I161,2)</f>
        <v>1.07</v>
      </c>
      <c r="L161" s="140">
        <f t="shared" si="17"/>
        <v>2.14</v>
      </c>
      <c r="M161" s="142"/>
    </row>
    <row r="162" spans="1:13" ht="12.75">
      <c r="A162" s="138"/>
      <c r="B162" s="182" t="s">
        <v>379</v>
      </c>
      <c r="C162" s="139"/>
      <c r="D162" s="140">
        <v>2</v>
      </c>
      <c r="E162" s="140">
        <v>5.6</v>
      </c>
      <c r="F162" s="140"/>
      <c r="G162" s="140">
        <v>0.19</v>
      </c>
      <c r="H162" s="140"/>
      <c r="I162" s="140">
        <v>0.19</v>
      </c>
      <c r="J162" s="141"/>
      <c r="K162" s="141">
        <f t="shared" si="18"/>
        <v>0.2</v>
      </c>
      <c r="L162" s="140">
        <f t="shared" si="17"/>
        <v>0.4</v>
      </c>
      <c r="M162" s="142"/>
    </row>
    <row r="163" spans="1:13" ht="12.75">
      <c r="A163" s="138"/>
      <c r="B163" s="182" t="s">
        <v>380</v>
      </c>
      <c r="C163" s="139"/>
      <c r="D163" s="140">
        <v>2</v>
      </c>
      <c r="E163" s="140">
        <v>5.15</v>
      </c>
      <c r="F163" s="140"/>
      <c r="G163" s="140">
        <v>0.19</v>
      </c>
      <c r="H163" s="140"/>
      <c r="I163" s="140">
        <v>0.19</v>
      </c>
      <c r="J163" s="141"/>
      <c r="K163" s="141">
        <f t="shared" si="18"/>
        <v>0.19</v>
      </c>
      <c r="L163" s="140">
        <f t="shared" si="17"/>
        <v>0.38</v>
      </c>
      <c r="M163" s="142"/>
    </row>
    <row r="164" spans="1:13" ht="27.75" customHeight="1">
      <c r="A164" s="138"/>
      <c r="B164" s="200" t="s">
        <v>381</v>
      </c>
      <c r="C164" s="201"/>
      <c r="D164" s="140">
        <v>2</v>
      </c>
      <c r="E164" s="140">
        <v>8.85</v>
      </c>
      <c r="F164" s="140"/>
      <c r="G164" s="140">
        <v>0.19</v>
      </c>
      <c r="H164" s="140"/>
      <c r="I164" s="140">
        <v>0.19</v>
      </c>
      <c r="J164" s="141"/>
      <c r="K164" s="141">
        <f t="shared" si="18"/>
        <v>0.32</v>
      </c>
      <c r="L164" s="140">
        <f t="shared" si="17"/>
        <v>0.64</v>
      </c>
      <c r="M164" s="142"/>
    </row>
    <row r="165" spans="1:13" ht="12.75">
      <c r="A165" s="138"/>
      <c r="B165" s="186" t="s">
        <v>382</v>
      </c>
      <c r="C165" s="187"/>
      <c r="D165" s="140">
        <v>2</v>
      </c>
      <c r="E165" s="140">
        <v>5.6</v>
      </c>
      <c r="F165" s="140"/>
      <c r="G165" s="140">
        <v>0.19</v>
      </c>
      <c r="H165" s="140"/>
      <c r="I165" s="140">
        <v>0.19</v>
      </c>
      <c r="J165" s="141"/>
      <c r="K165" s="141">
        <f t="shared" si="18"/>
        <v>0.2</v>
      </c>
      <c r="L165" s="140">
        <f t="shared" si="17"/>
        <v>0.4</v>
      </c>
      <c r="M165" s="142"/>
    </row>
    <row r="166" spans="1:13" ht="12.75">
      <c r="A166" s="138"/>
      <c r="B166" s="186" t="s">
        <v>383</v>
      </c>
      <c r="C166" s="187"/>
      <c r="D166" s="140">
        <v>2</v>
      </c>
      <c r="E166" s="140">
        <v>8.85</v>
      </c>
      <c r="F166" s="140"/>
      <c r="G166" s="140">
        <v>0.19</v>
      </c>
      <c r="H166" s="140"/>
      <c r="I166" s="140">
        <v>0.19</v>
      </c>
      <c r="J166" s="141"/>
      <c r="K166" s="141">
        <f t="shared" si="18"/>
        <v>0.32</v>
      </c>
      <c r="L166" s="140">
        <f t="shared" si="17"/>
        <v>0.64</v>
      </c>
      <c r="M166" s="142"/>
    </row>
    <row r="167" spans="1:13" ht="12.75">
      <c r="A167" s="138"/>
      <c r="B167" s="186" t="s">
        <v>384</v>
      </c>
      <c r="C167" s="187"/>
      <c r="D167" s="140">
        <v>2</v>
      </c>
      <c r="E167" s="140">
        <v>2.7</v>
      </c>
      <c r="F167" s="140"/>
      <c r="G167" s="140">
        <v>0.19</v>
      </c>
      <c r="H167" s="140"/>
      <c r="I167" s="140">
        <v>0.19</v>
      </c>
      <c r="J167" s="141"/>
      <c r="K167" s="141">
        <f t="shared" si="18"/>
        <v>0.1</v>
      </c>
      <c r="L167" s="140">
        <f t="shared" si="17"/>
        <v>0.2</v>
      </c>
      <c r="M167" s="142"/>
    </row>
    <row r="168" spans="1:13" ht="12.75">
      <c r="A168" s="138"/>
      <c r="B168" s="186" t="s">
        <v>385</v>
      </c>
      <c r="C168" s="187"/>
      <c r="D168" s="140">
        <v>2</v>
      </c>
      <c r="E168" s="140">
        <v>5.05</v>
      </c>
      <c r="F168" s="140"/>
      <c r="G168" s="140">
        <v>0.19</v>
      </c>
      <c r="H168" s="140"/>
      <c r="I168" s="140">
        <v>0.19</v>
      </c>
      <c r="J168" s="141"/>
      <c r="K168" s="141">
        <f t="shared" si="18"/>
        <v>0.18</v>
      </c>
      <c r="L168" s="140">
        <f t="shared" si="17"/>
        <v>0.36</v>
      </c>
      <c r="M168" s="142"/>
    </row>
    <row r="169" spans="1:13" ht="12.75">
      <c r="A169" s="138"/>
      <c r="B169" s="186" t="s">
        <v>386</v>
      </c>
      <c r="C169" s="187"/>
      <c r="D169" s="140">
        <v>2</v>
      </c>
      <c r="E169" s="140">
        <v>11.25</v>
      </c>
      <c r="F169" s="140"/>
      <c r="G169" s="140">
        <v>0.19</v>
      </c>
      <c r="H169" s="140"/>
      <c r="I169" s="140">
        <v>0.19</v>
      </c>
      <c r="J169" s="141"/>
      <c r="K169" s="141">
        <f t="shared" si="18"/>
        <v>0.41</v>
      </c>
      <c r="L169" s="140">
        <f t="shared" si="17"/>
        <v>0.82</v>
      </c>
      <c r="M169" s="142"/>
    </row>
    <row r="170" spans="1:13" ht="27.75" customHeight="1">
      <c r="A170" s="138"/>
      <c r="B170" s="186" t="s">
        <v>387</v>
      </c>
      <c r="C170" s="187"/>
      <c r="D170" s="140">
        <v>2</v>
      </c>
      <c r="E170" s="140">
        <v>2.2000000000000002</v>
      </c>
      <c r="F170" s="140"/>
      <c r="G170" s="140">
        <v>0.19</v>
      </c>
      <c r="H170" s="140"/>
      <c r="I170" s="140">
        <v>0.19</v>
      </c>
      <c r="J170" s="141"/>
      <c r="K170" s="141">
        <f t="shared" si="18"/>
        <v>0.08</v>
      </c>
      <c r="L170" s="140">
        <f t="shared" si="17"/>
        <v>0.16</v>
      </c>
      <c r="M170" s="142"/>
    </row>
    <row r="171" spans="1:13" ht="12.75">
      <c r="A171" s="138"/>
      <c r="B171" s="186" t="s">
        <v>388</v>
      </c>
      <c r="C171" s="187"/>
      <c r="D171" s="140">
        <v>2</v>
      </c>
      <c r="E171" s="140">
        <v>6.6</v>
      </c>
      <c r="F171" s="140"/>
      <c r="G171" s="140">
        <v>0.19</v>
      </c>
      <c r="H171" s="140"/>
      <c r="I171" s="140">
        <v>0.19</v>
      </c>
      <c r="J171" s="141"/>
      <c r="K171" s="141">
        <f t="shared" si="18"/>
        <v>0.24</v>
      </c>
      <c r="L171" s="140">
        <f t="shared" si="17"/>
        <v>0.48</v>
      </c>
      <c r="M171" s="142"/>
    </row>
    <row r="172" spans="1:13" ht="12.75">
      <c r="A172" s="138"/>
      <c r="B172" s="186" t="s">
        <v>389</v>
      </c>
      <c r="C172" s="187"/>
      <c r="D172" s="140">
        <v>2</v>
      </c>
      <c r="E172" s="140">
        <v>7.9</v>
      </c>
      <c r="F172" s="140"/>
      <c r="G172" s="140">
        <v>0.19</v>
      </c>
      <c r="H172" s="140"/>
      <c r="I172" s="140">
        <v>0.19</v>
      </c>
      <c r="J172" s="141"/>
      <c r="K172" s="141">
        <f t="shared" si="18"/>
        <v>0.28999999999999998</v>
      </c>
      <c r="L172" s="140">
        <f t="shared" si="17"/>
        <v>0.57999999999999996</v>
      </c>
      <c r="M172" s="142"/>
    </row>
    <row r="173" spans="1:13" ht="12.75">
      <c r="A173" s="138"/>
      <c r="B173" s="186" t="s">
        <v>390</v>
      </c>
      <c r="C173" s="187"/>
      <c r="D173" s="140">
        <v>2</v>
      </c>
      <c r="E173" s="140">
        <v>9.1999999999999993</v>
      </c>
      <c r="F173" s="140"/>
      <c r="G173" s="140">
        <v>0.19</v>
      </c>
      <c r="H173" s="140"/>
      <c r="I173" s="140">
        <v>0.19</v>
      </c>
      <c r="J173" s="141"/>
      <c r="K173" s="141">
        <f t="shared" si="18"/>
        <v>0.33</v>
      </c>
      <c r="L173" s="140">
        <f t="shared" si="17"/>
        <v>0.66</v>
      </c>
      <c r="M173" s="142"/>
    </row>
    <row r="174" spans="1:13" ht="12.75">
      <c r="A174" s="138"/>
      <c r="B174" s="186" t="s">
        <v>391</v>
      </c>
      <c r="C174" s="187"/>
      <c r="D174" s="140">
        <v>2</v>
      </c>
      <c r="E174" s="140">
        <v>2.35</v>
      </c>
      <c r="F174" s="140"/>
      <c r="G174" s="140">
        <v>0.19</v>
      </c>
      <c r="H174" s="140"/>
      <c r="I174" s="140">
        <v>0.19</v>
      </c>
      <c r="J174" s="141"/>
      <c r="K174" s="141">
        <f t="shared" si="18"/>
        <v>0.08</v>
      </c>
      <c r="L174" s="140">
        <f t="shared" si="17"/>
        <v>0.16</v>
      </c>
      <c r="M174" s="142"/>
    </row>
    <row r="175" spans="1:13" ht="12.75">
      <c r="A175" s="138"/>
      <c r="B175" s="186" t="s">
        <v>392</v>
      </c>
      <c r="C175" s="187"/>
      <c r="D175" s="140">
        <v>2</v>
      </c>
      <c r="E175" s="140">
        <v>2.5</v>
      </c>
      <c r="F175" s="140"/>
      <c r="G175" s="140">
        <v>0.19</v>
      </c>
      <c r="H175" s="140"/>
      <c r="I175" s="140">
        <v>0.19</v>
      </c>
      <c r="J175" s="141"/>
      <c r="K175" s="141">
        <f t="shared" ref="K175" si="19">ROUND(E175*G175*I175,2)</f>
        <v>0.09</v>
      </c>
      <c r="L175" s="140">
        <f t="shared" ref="L175" si="20">ROUND(D175*K175,2)</f>
        <v>0.18</v>
      </c>
      <c r="M175" s="142"/>
    </row>
    <row r="176" spans="1:13" ht="12.75">
      <c r="A176" s="138"/>
      <c r="B176" s="186" t="s">
        <v>393</v>
      </c>
      <c r="C176" s="187"/>
      <c r="D176" s="140">
        <v>2</v>
      </c>
      <c r="E176" s="140">
        <v>3.45</v>
      </c>
      <c r="F176" s="140"/>
      <c r="G176" s="140">
        <v>0.19</v>
      </c>
      <c r="H176" s="140"/>
      <c r="I176" s="140">
        <v>0.19</v>
      </c>
      <c r="J176" s="141"/>
      <c r="K176" s="141">
        <f t="shared" ref="K176:K183" si="21">ROUND(E176*G176*I176,2)</f>
        <v>0.12</v>
      </c>
      <c r="L176" s="140">
        <f t="shared" ref="L176:L183" si="22">ROUND(D176*K176,2)</f>
        <v>0.24</v>
      </c>
      <c r="M176" s="142"/>
    </row>
    <row r="177" spans="1:13" ht="12.75">
      <c r="A177" s="138"/>
      <c r="B177" s="186" t="s">
        <v>394</v>
      </c>
      <c r="C177" s="187"/>
      <c r="D177" s="140">
        <v>2</v>
      </c>
      <c r="E177" s="140">
        <v>0</v>
      </c>
      <c r="F177" s="140"/>
      <c r="G177" s="140">
        <v>0.19</v>
      </c>
      <c r="H177" s="140"/>
      <c r="I177" s="140">
        <v>0.19</v>
      </c>
      <c r="J177" s="141"/>
      <c r="K177" s="141">
        <f t="shared" si="21"/>
        <v>0</v>
      </c>
      <c r="L177" s="140">
        <f t="shared" si="22"/>
        <v>0</v>
      </c>
      <c r="M177" s="142"/>
    </row>
    <row r="178" spans="1:13" ht="12.75">
      <c r="A178" s="138"/>
      <c r="B178" s="186" t="s">
        <v>395</v>
      </c>
      <c r="C178" s="187"/>
      <c r="D178" s="140">
        <v>2</v>
      </c>
      <c r="E178" s="140">
        <v>6</v>
      </c>
      <c r="F178" s="140"/>
      <c r="G178" s="140">
        <v>0.19</v>
      </c>
      <c r="H178" s="140"/>
      <c r="I178" s="140">
        <v>0.19</v>
      </c>
      <c r="J178" s="141"/>
      <c r="K178" s="141">
        <f t="shared" si="21"/>
        <v>0.22</v>
      </c>
      <c r="L178" s="140">
        <f t="shared" si="22"/>
        <v>0.44</v>
      </c>
      <c r="M178" s="142"/>
    </row>
    <row r="179" spans="1:13" ht="12.75">
      <c r="A179" s="138"/>
      <c r="B179" s="186" t="s">
        <v>396</v>
      </c>
      <c r="C179" s="187"/>
      <c r="D179" s="140">
        <v>2</v>
      </c>
      <c r="E179" s="140">
        <v>7.2</v>
      </c>
      <c r="F179" s="140"/>
      <c r="G179" s="140">
        <v>0.19</v>
      </c>
      <c r="H179" s="140"/>
      <c r="I179" s="140">
        <v>0.19</v>
      </c>
      <c r="J179" s="141"/>
      <c r="K179" s="141">
        <f t="shared" si="21"/>
        <v>0.26</v>
      </c>
      <c r="L179" s="140">
        <f t="shared" si="22"/>
        <v>0.52</v>
      </c>
      <c r="M179" s="142"/>
    </row>
    <row r="180" spans="1:13" ht="12.75">
      <c r="A180" s="138"/>
      <c r="B180" s="186" t="s">
        <v>397</v>
      </c>
      <c r="C180" s="187"/>
      <c r="D180" s="140">
        <v>2</v>
      </c>
      <c r="E180" s="140">
        <v>7.6</v>
      </c>
      <c r="F180" s="140"/>
      <c r="G180" s="140">
        <v>0.19</v>
      </c>
      <c r="H180" s="140"/>
      <c r="I180" s="140">
        <v>0.19</v>
      </c>
      <c r="J180" s="141"/>
      <c r="K180" s="141">
        <f t="shared" si="21"/>
        <v>0.27</v>
      </c>
      <c r="L180" s="140">
        <f t="shared" si="22"/>
        <v>0.54</v>
      </c>
      <c r="M180" s="142"/>
    </row>
    <row r="181" spans="1:13" ht="12.75">
      <c r="A181" s="138"/>
      <c r="B181" s="186" t="s">
        <v>398</v>
      </c>
      <c r="C181" s="187"/>
      <c r="D181" s="140">
        <v>2</v>
      </c>
      <c r="E181" s="140">
        <v>1.1499999999999999</v>
      </c>
      <c r="F181" s="140"/>
      <c r="G181" s="140">
        <v>0.19</v>
      </c>
      <c r="H181" s="140"/>
      <c r="I181" s="140">
        <v>0.19</v>
      </c>
      <c r="J181" s="141"/>
      <c r="K181" s="141">
        <f t="shared" si="21"/>
        <v>0.04</v>
      </c>
      <c r="L181" s="140">
        <f t="shared" si="22"/>
        <v>0.08</v>
      </c>
      <c r="M181" s="142"/>
    </row>
    <row r="182" spans="1:13" ht="12.75">
      <c r="A182" s="138"/>
      <c r="B182" s="186" t="s">
        <v>399</v>
      </c>
      <c r="C182" s="187"/>
      <c r="D182" s="140">
        <v>2</v>
      </c>
      <c r="E182" s="140">
        <v>2.6</v>
      </c>
      <c r="F182" s="140"/>
      <c r="G182" s="140">
        <v>0.19</v>
      </c>
      <c r="H182" s="140"/>
      <c r="I182" s="140">
        <v>0.19</v>
      </c>
      <c r="J182" s="141"/>
      <c r="K182" s="141">
        <f t="shared" si="21"/>
        <v>0.09</v>
      </c>
      <c r="L182" s="140">
        <f t="shared" si="22"/>
        <v>0.18</v>
      </c>
      <c r="M182" s="142"/>
    </row>
    <row r="183" spans="1:13" ht="12.75">
      <c r="A183" s="138"/>
      <c r="B183" s="186" t="s">
        <v>400</v>
      </c>
      <c r="C183" s="187"/>
      <c r="D183" s="140">
        <v>2</v>
      </c>
      <c r="E183" s="140">
        <v>1.75</v>
      </c>
      <c r="F183" s="140"/>
      <c r="G183" s="140">
        <v>0.19</v>
      </c>
      <c r="H183" s="140"/>
      <c r="I183" s="140">
        <v>0.19</v>
      </c>
      <c r="J183" s="141"/>
      <c r="K183" s="141">
        <f t="shared" si="21"/>
        <v>0.06</v>
      </c>
      <c r="L183" s="140">
        <f t="shared" si="22"/>
        <v>0.12</v>
      </c>
      <c r="M183" s="142"/>
    </row>
    <row r="184" spans="1:13" ht="12.75">
      <c r="A184" s="138"/>
      <c r="B184" s="186" t="s">
        <v>401</v>
      </c>
      <c r="C184" s="187"/>
      <c r="D184" s="140">
        <v>2</v>
      </c>
      <c r="E184" s="140">
        <v>7.2</v>
      </c>
      <c r="F184" s="140"/>
      <c r="G184" s="140">
        <v>0.19</v>
      </c>
      <c r="H184" s="140"/>
      <c r="I184" s="140">
        <v>0.19</v>
      </c>
      <c r="J184" s="141"/>
      <c r="K184" s="141">
        <f t="shared" ref="K184:K191" si="23">ROUND(E184*G184*I184,2)</f>
        <v>0.26</v>
      </c>
      <c r="L184" s="140">
        <f t="shared" ref="L184:L191" si="24">ROUND(D184*K184,2)</f>
        <v>0.52</v>
      </c>
      <c r="M184" s="142"/>
    </row>
    <row r="185" spans="1:13" ht="12.75">
      <c r="A185" s="138"/>
      <c r="B185" s="186" t="s">
        <v>402</v>
      </c>
      <c r="C185" s="187"/>
      <c r="D185" s="140">
        <v>2</v>
      </c>
      <c r="E185" s="140">
        <v>2.6</v>
      </c>
      <c r="F185" s="140"/>
      <c r="G185" s="140">
        <v>0.19</v>
      </c>
      <c r="H185" s="140"/>
      <c r="I185" s="140">
        <v>0.19</v>
      </c>
      <c r="J185" s="141"/>
      <c r="K185" s="141">
        <f t="shared" si="23"/>
        <v>0.09</v>
      </c>
      <c r="L185" s="140">
        <f t="shared" si="24"/>
        <v>0.18</v>
      </c>
      <c r="M185" s="142"/>
    </row>
    <row r="186" spans="1:13" ht="12.75">
      <c r="A186" s="138"/>
      <c r="B186" s="186" t="s">
        <v>403</v>
      </c>
      <c r="C186" s="187"/>
      <c r="D186" s="140">
        <v>2</v>
      </c>
      <c r="E186" s="140">
        <v>3.8</v>
      </c>
      <c r="F186" s="140"/>
      <c r="G186" s="140">
        <v>0.19</v>
      </c>
      <c r="H186" s="140"/>
      <c r="I186" s="140">
        <v>0.19</v>
      </c>
      <c r="J186" s="141"/>
      <c r="K186" s="141">
        <f t="shared" si="23"/>
        <v>0.14000000000000001</v>
      </c>
      <c r="L186" s="140">
        <f t="shared" si="24"/>
        <v>0.28000000000000003</v>
      </c>
      <c r="M186" s="142"/>
    </row>
    <row r="187" spans="1:13" ht="12.75">
      <c r="A187" s="138"/>
      <c r="B187" s="186" t="s">
        <v>404</v>
      </c>
      <c r="C187" s="187"/>
      <c r="D187" s="140">
        <v>2</v>
      </c>
      <c r="E187" s="140">
        <v>3.55</v>
      </c>
      <c r="F187" s="140"/>
      <c r="G187" s="140">
        <v>0.19</v>
      </c>
      <c r="H187" s="140"/>
      <c r="I187" s="140">
        <v>0.19</v>
      </c>
      <c r="J187" s="141"/>
      <c r="K187" s="141">
        <f t="shared" si="23"/>
        <v>0.13</v>
      </c>
      <c r="L187" s="140">
        <f t="shared" si="24"/>
        <v>0.26</v>
      </c>
      <c r="M187" s="142"/>
    </row>
    <row r="188" spans="1:13" ht="12.75">
      <c r="A188" s="138"/>
      <c r="B188" s="186" t="s">
        <v>405</v>
      </c>
      <c r="C188" s="187"/>
      <c r="D188" s="140">
        <v>2</v>
      </c>
      <c r="E188" s="140">
        <v>1.75</v>
      </c>
      <c r="F188" s="140"/>
      <c r="G188" s="140">
        <v>0.19</v>
      </c>
      <c r="H188" s="140"/>
      <c r="I188" s="140">
        <v>0.19</v>
      </c>
      <c r="J188" s="141"/>
      <c r="K188" s="141">
        <f t="shared" si="23"/>
        <v>0.06</v>
      </c>
      <c r="L188" s="140">
        <f t="shared" si="24"/>
        <v>0.12</v>
      </c>
      <c r="M188" s="142"/>
    </row>
    <row r="189" spans="1:13" ht="12.75">
      <c r="A189" s="138"/>
      <c r="B189" s="186" t="s">
        <v>406</v>
      </c>
      <c r="C189" s="187"/>
      <c r="D189" s="140">
        <v>2</v>
      </c>
      <c r="E189" s="140">
        <v>2.6</v>
      </c>
      <c r="F189" s="140"/>
      <c r="G189" s="140">
        <v>0.19</v>
      </c>
      <c r="H189" s="140"/>
      <c r="I189" s="140">
        <v>0.19</v>
      </c>
      <c r="J189" s="141"/>
      <c r="K189" s="141">
        <f t="shared" si="23"/>
        <v>0.09</v>
      </c>
      <c r="L189" s="140">
        <f t="shared" si="24"/>
        <v>0.18</v>
      </c>
      <c r="M189" s="142"/>
    </row>
    <row r="190" spans="1:13" ht="12.75">
      <c r="A190" s="138"/>
      <c r="B190" s="186" t="s">
        <v>407</v>
      </c>
      <c r="C190" s="187"/>
      <c r="D190" s="140">
        <v>2</v>
      </c>
      <c r="E190" s="140">
        <v>3.8</v>
      </c>
      <c r="F190" s="140"/>
      <c r="G190" s="140">
        <v>0.19</v>
      </c>
      <c r="H190" s="140"/>
      <c r="I190" s="140">
        <v>0.19</v>
      </c>
      <c r="J190" s="141"/>
      <c r="K190" s="141">
        <f t="shared" si="23"/>
        <v>0.14000000000000001</v>
      </c>
      <c r="L190" s="140">
        <f t="shared" si="24"/>
        <v>0.28000000000000003</v>
      </c>
      <c r="M190" s="142"/>
    </row>
    <row r="191" spans="1:13" ht="12.75">
      <c r="A191" s="138"/>
      <c r="B191" s="186" t="s">
        <v>408</v>
      </c>
      <c r="C191" s="187"/>
      <c r="D191" s="140">
        <v>2</v>
      </c>
      <c r="E191" s="140">
        <v>7.2</v>
      </c>
      <c r="F191" s="140"/>
      <c r="G191" s="140">
        <v>0.19</v>
      </c>
      <c r="H191" s="140"/>
      <c r="I191" s="140">
        <v>0.19</v>
      </c>
      <c r="J191" s="141"/>
      <c r="K191" s="141">
        <f t="shared" si="23"/>
        <v>0.26</v>
      </c>
      <c r="L191" s="140">
        <f t="shared" si="24"/>
        <v>0.52</v>
      </c>
      <c r="M191" s="142"/>
    </row>
    <row r="192" spans="1:13" ht="12.75">
      <c r="A192" s="138"/>
      <c r="B192" s="186" t="s">
        <v>409</v>
      </c>
      <c r="C192" s="187"/>
      <c r="D192" s="140">
        <v>2</v>
      </c>
      <c r="E192" s="140">
        <v>11.75</v>
      </c>
      <c r="F192" s="140"/>
      <c r="G192" s="140">
        <v>0.19</v>
      </c>
      <c r="H192" s="140"/>
      <c r="I192" s="140">
        <v>0.19</v>
      </c>
      <c r="J192" s="141"/>
      <c r="K192" s="141">
        <f t="shared" ref="K192:K193" si="25">ROUND(E192*G192*I192,2)</f>
        <v>0.42</v>
      </c>
      <c r="L192" s="140">
        <f t="shared" ref="L192:L193" si="26">ROUND(D192*K192,2)</f>
        <v>0.84</v>
      </c>
      <c r="M192" s="142"/>
    </row>
    <row r="193" spans="1:13" ht="12.75">
      <c r="A193" s="138"/>
      <c r="B193" s="186" t="s">
        <v>410</v>
      </c>
      <c r="C193" s="187"/>
      <c r="D193" s="140">
        <v>2</v>
      </c>
      <c r="E193" s="140">
        <v>7.45</v>
      </c>
      <c r="F193" s="140"/>
      <c r="G193" s="140">
        <v>0.19</v>
      </c>
      <c r="H193" s="140"/>
      <c r="I193" s="140">
        <v>0.19</v>
      </c>
      <c r="J193" s="141"/>
      <c r="K193" s="141">
        <f t="shared" si="25"/>
        <v>0.27</v>
      </c>
      <c r="L193" s="140">
        <f t="shared" si="26"/>
        <v>0.54</v>
      </c>
      <c r="M193" s="142"/>
    </row>
    <row r="194" spans="1:13" ht="15" customHeight="1">
      <c r="A194" s="138"/>
      <c r="B194" s="186" t="s">
        <v>411</v>
      </c>
      <c r="C194" s="187"/>
      <c r="D194" s="140">
        <v>2</v>
      </c>
      <c r="E194" s="140">
        <v>7.45</v>
      </c>
      <c r="F194" s="140"/>
      <c r="G194" s="140">
        <v>0.19</v>
      </c>
      <c r="H194" s="140"/>
      <c r="I194" s="140">
        <v>0.19</v>
      </c>
      <c r="J194" s="141"/>
      <c r="K194" s="141">
        <f t="shared" ref="K194:K196" si="27">ROUND(E194*G194*I194,2)</f>
        <v>0.27</v>
      </c>
      <c r="L194" s="140">
        <f t="shared" ref="L194:L196" si="28">ROUND(D194*K194,2)</f>
        <v>0.54</v>
      </c>
      <c r="M194" s="142"/>
    </row>
    <row r="195" spans="1:13" ht="12.75">
      <c r="A195" s="138"/>
      <c r="B195" s="186" t="s">
        <v>412</v>
      </c>
      <c r="C195" s="187"/>
      <c r="D195" s="140">
        <v>2</v>
      </c>
      <c r="E195" s="140">
        <v>7.45</v>
      </c>
      <c r="F195" s="140"/>
      <c r="G195" s="140">
        <v>0.19</v>
      </c>
      <c r="H195" s="140"/>
      <c r="I195" s="140">
        <v>0.19</v>
      </c>
      <c r="J195" s="141"/>
      <c r="K195" s="141">
        <f t="shared" si="27"/>
        <v>0.27</v>
      </c>
      <c r="L195" s="140">
        <f t="shared" si="28"/>
        <v>0.54</v>
      </c>
      <c r="M195" s="142"/>
    </row>
    <row r="196" spans="1:13" ht="12.75">
      <c r="A196" s="138"/>
      <c r="B196" s="186" t="s">
        <v>413</v>
      </c>
      <c r="C196" s="187"/>
      <c r="D196" s="140">
        <v>2</v>
      </c>
      <c r="E196" s="140">
        <v>7.45</v>
      </c>
      <c r="F196" s="140"/>
      <c r="G196" s="140">
        <v>0.19</v>
      </c>
      <c r="H196" s="140"/>
      <c r="I196" s="140">
        <v>0.19</v>
      </c>
      <c r="J196" s="141"/>
      <c r="K196" s="141">
        <f t="shared" si="27"/>
        <v>0.27</v>
      </c>
      <c r="L196" s="140">
        <f t="shared" si="28"/>
        <v>0.54</v>
      </c>
      <c r="M196" s="142"/>
    </row>
    <row r="197" spans="1:13" ht="13.5" thickBot="1">
      <c r="A197" s="138"/>
      <c r="B197" s="182"/>
      <c r="C197" s="183"/>
      <c r="D197" s="184"/>
      <c r="E197" s="184"/>
      <c r="F197" s="184"/>
      <c r="G197" s="184"/>
      <c r="H197" s="184"/>
      <c r="I197" s="184"/>
      <c r="J197" s="185"/>
      <c r="K197" s="185"/>
      <c r="L197" s="140"/>
      <c r="M197" s="142"/>
    </row>
    <row r="198" spans="1:13" ht="13.5" thickBot="1">
      <c r="A198" s="127" t="s">
        <v>21</v>
      </c>
      <c r="B198" s="128" t="str">
        <f>'BM01'!B55</f>
        <v>SUPERESTRUTURA</v>
      </c>
      <c r="C198" s="128"/>
      <c r="D198" s="128"/>
      <c r="E198" s="128"/>
      <c r="F198" s="128"/>
      <c r="G198" s="128"/>
      <c r="H198" s="128"/>
      <c r="I198" s="128"/>
      <c r="J198" s="128"/>
      <c r="K198" s="128"/>
      <c r="L198" s="128"/>
      <c r="M198" s="129"/>
    </row>
    <row r="199" spans="1:13" ht="12.75">
      <c r="A199" s="130"/>
      <c r="B199" s="131"/>
      <c r="C199" s="131"/>
      <c r="D199" s="131"/>
      <c r="E199" s="131"/>
      <c r="F199" s="131"/>
      <c r="G199" s="131"/>
      <c r="H199" s="131"/>
      <c r="I199" s="131"/>
      <c r="J199" s="131"/>
      <c r="K199" s="132"/>
      <c r="L199" s="131"/>
      <c r="M199" s="133"/>
    </row>
    <row r="200" spans="1:13" ht="30" customHeight="1">
      <c r="A200" s="134" t="s">
        <v>69</v>
      </c>
      <c r="B200" s="202" t="str">
        <f>'BM01'!B57</f>
        <v>CONCRETO ARMADO (PREPARO E LANÇAMENTO) PARA VIGA COM FCK=25MPA, COM FORMA EM CHAPA DE MADEIRA COMPENSADA RESINADA, COM APROVEITAMENTO DE 3 VEZES COM BETONEIRA</v>
      </c>
      <c r="C200" s="203"/>
      <c r="D200" s="203"/>
      <c r="E200" s="203"/>
      <c r="F200" s="203"/>
      <c r="G200" s="203"/>
      <c r="H200" s="203"/>
      <c r="I200" s="203"/>
      <c r="J200" s="203"/>
      <c r="K200" s="204"/>
      <c r="L200" s="135">
        <f>L201</f>
        <v>0</v>
      </c>
      <c r="M200" s="136" t="s">
        <v>375</v>
      </c>
    </row>
    <row r="201" spans="1:13" ht="12.75">
      <c r="A201" s="138"/>
      <c r="B201" s="200"/>
      <c r="C201" s="201"/>
      <c r="D201" s="140"/>
      <c r="E201" s="140"/>
      <c r="F201" s="140"/>
      <c r="G201" s="140"/>
      <c r="H201" s="140"/>
      <c r="I201" s="140"/>
      <c r="J201" s="141"/>
      <c r="K201" s="141"/>
      <c r="L201" s="140"/>
      <c r="M201" s="142"/>
    </row>
    <row r="202" spans="1:13" ht="12.75">
      <c r="A202" s="130"/>
      <c r="B202" s="131"/>
      <c r="C202" s="131"/>
      <c r="D202" s="131"/>
      <c r="E202" s="131"/>
      <c r="F202" s="131"/>
      <c r="G202" s="131"/>
      <c r="H202" s="131"/>
      <c r="I202" s="131"/>
      <c r="J202" s="131"/>
      <c r="K202" s="131"/>
      <c r="L202" s="131"/>
      <c r="M202" s="133"/>
    </row>
    <row r="203" spans="1:13" ht="31.5" customHeight="1">
      <c r="A203" s="134" t="s">
        <v>71</v>
      </c>
      <c r="B203" s="202" t="str">
        <f>'BM01'!B58</f>
        <v>CONCRETO ARMADO (PREPARO E LANÇAMENTO) PARA PILARES COM FCK=25MPA, COM FORMA EM CHAPA DE MADEIRA COMPENSADA RESINADA, COM APROVEITAMENTO DE 3 VEZES COM BETONEIRA</v>
      </c>
      <c r="C203" s="203"/>
      <c r="D203" s="203"/>
      <c r="E203" s="203"/>
      <c r="F203" s="203"/>
      <c r="G203" s="203"/>
      <c r="H203" s="203"/>
      <c r="I203" s="203"/>
      <c r="J203" s="203"/>
      <c r="K203" s="204"/>
      <c r="L203" s="135">
        <f>SUM(L204:L206)</f>
        <v>2.9000000000000004</v>
      </c>
      <c r="M203" s="136" t="s">
        <v>375</v>
      </c>
    </row>
    <row r="204" spans="1:13" ht="78.75" customHeight="1">
      <c r="A204" s="138"/>
      <c r="B204" s="235" t="s">
        <v>421</v>
      </c>
      <c r="C204" s="236"/>
      <c r="D204" s="140">
        <v>30</v>
      </c>
      <c r="E204" s="140">
        <v>0.3</v>
      </c>
      <c r="F204" s="140"/>
      <c r="G204" s="140">
        <v>0.14000000000000001</v>
      </c>
      <c r="H204" s="140"/>
      <c r="I204" s="140">
        <v>1.2</v>
      </c>
      <c r="J204" s="141"/>
      <c r="K204" s="141">
        <f>I204*G204*E204</f>
        <v>5.04E-2</v>
      </c>
      <c r="L204" s="140">
        <f t="shared" ref="L204:L206" si="29">ROUND(D204*K204,2)</f>
        <v>1.51</v>
      </c>
      <c r="M204" s="142"/>
    </row>
    <row r="205" spans="1:13" ht="54" customHeight="1">
      <c r="A205" s="138"/>
      <c r="B205" s="200" t="s">
        <v>422</v>
      </c>
      <c r="C205" s="201"/>
      <c r="D205" s="140">
        <v>17</v>
      </c>
      <c r="E205" s="140">
        <v>0.3</v>
      </c>
      <c r="F205" s="140"/>
      <c r="G205" s="140">
        <v>0.14000000000000001</v>
      </c>
      <c r="H205" s="140"/>
      <c r="I205" s="140">
        <v>1.2</v>
      </c>
      <c r="J205" s="141"/>
      <c r="K205" s="141">
        <f>I205*G205*E205</f>
        <v>5.04E-2</v>
      </c>
      <c r="L205" s="140">
        <f t="shared" si="29"/>
        <v>0.86</v>
      </c>
      <c r="M205" s="142"/>
    </row>
    <row r="206" spans="1:13" ht="32.25" customHeight="1">
      <c r="A206" s="138"/>
      <c r="B206" s="200" t="s">
        <v>423</v>
      </c>
      <c r="C206" s="201"/>
      <c r="D206" s="140">
        <v>11</v>
      </c>
      <c r="E206" s="140">
        <v>0.2</v>
      </c>
      <c r="F206" s="140"/>
      <c r="G206" s="140">
        <v>0.2</v>
      </c>
      <c r="H206" s="140"/>
      <c r="I206" s="140">
        <v>1.2</v>
      </c>
      <c r="J206" s="141"/>
      <c r="K206" s="141">
        <f t="shared" ref="K206" si="30">I206*G206*E206</f>
        <v>4.8000000000000001E-2</v>
      </c>
      <c r="L206" s="140">
        <f t="shared" si="29"/>
        <v>0.53</v>
      </c>
      <c r="M206" s="142"/>
    </row>
    <row r="207" spans="1:13" ht="12.75">
      <c r="A207" s="153"/>
      <c r="B207" s="189"/>
      <c r="C207" s="189"/>
      <c r="D207" s="151"/>
      <c r="E207" s="151"/>
      <c r="F207" s="151"/>
      <c r="G207" s="151"/>
      <c r="H207" s="151"/>
      <c r="I207" s="151"/>
      <c r="J207" s="150"/>
      <c r="K207" s="150"/>
      <c r="L207" s="151"/>
      <c r="M207" s="152"/>
    </row>
    <row r="208" spans="1:13" ht="12.75">
      <c r="A208" s="134" t="s">
        <v>73</v>
      </c>
      <c r="B208" s="143" t="str">
        <f>'BM01'!B59</f>
        <v>Prateleira em granito cinza andorinha, esp= 2cm</v>
      </c>
      <c r="C208" s="144"/>
      <c r="D208" s="144"/>
      <c r="E208" s="144"/>
      <c r="F208" s="144"/>
      <c r="G208" s="144"/>
      <c r="H208" s="144"/>
      <c r="I208" s="144"/>
      <c r="J208" s="144"/>
      <c r="K208" s="144"/>
      <c r="L208" s="135">
        <f>L209</f>
        <v>0</v>
      </c>
      <c r="M208" s="136">
        <f>'[1]Orçamento Sintético - proj. (2)'!C65</f>
        <v>0</v>
      </c>
    </row>
    <row r="209" spans="1:13" ht="12.75">
      <c r="A209" s="138"/>
      <c r="B209" s="200"/>
      <c r="C209" s="201"/>
      <c r="D209" s="140"/>
      <c r="E209" s="140"/>
      <c r="F209" s="140"/>
      <c r="G209" s="140"/>
      <c r="H209" s="140"/>
      <c r="I209" s="140"/>
      <c r="J209" s="141"/>
      <c r="K209" s="141"/>
      <c r="L209" s="140"/>
      <c r="M209" s="142"/>
    </row>
    <row r="210" spans="1:13" ht="12.75">
      <c r="A210" s="130"/>
      <c r="B210" s="131"/>
      <c r="C210" s="131"/>
      <c r="D210" s="131"/>
      <c r="E210" s="131"/>
      <c r="F210" s="131"/>
      <c r="G210" s="131"/>
      <c r="H210" s="131"/>
      <c r="I210" s="131"/>
      <c r="J210" s="131"/>
      <c r="K210" s="131"/>
      <c r="L210" s="131"/>
      <c r="M210" s="133"/>
    </row>
    <row r="211" spans="1:13" ht="12.75">
      <c r="A211" s="134" t="s">
        <v>75</v>
      </c>
      <c r="B211" s="202" t="str">
        <f>'BM01'!B60</f>
        <v>LAJE PRÉ-MOLDADA UNIDIRECIONAL, BIAPOIADA, PARA FORRO, ENCHIMENTO EM CERÂMICA, VIGOTA CONVENCIONAL, ALTURA TOTAL DA LAJE (ENCHIMENTO+CAPA) = (8+3). AF_11/2020</v>
      </c>
      <c r="C211" s="203"/>
      <c r="D211" s="203"/>
      <c r="E211" s="203"/>
      <c r="F211" s="203"/>
      <c r="G211" s="203"/>
      <c r="H211" s="203"/>
      <c r="I211" s="203"/>
      <c r="J211" s="203"/>
      <c r="K211" s="204"/>
      <c r="L211" s="135">
        <f>L212</f>
        <v>0</v>
      </c>
      <c r="M211" s="136">
        <f>'[1]Orçamento Sintético - proj. (2)'!C66</f>
        <v>0</v>
      </c>
    </row>
    <row r="212" spans="1:13" ht="12.75">
      <c r="A212" s="138"/>
      <c r="B212" s="200"/>
      <c r="C212" s="201"/>
      <c r="D212" s="140"/>
      <c r="E212" s="140"/>
      <c r="F212" s="140"/>
      <c r="G212" s="140"/>
      <c r="H212" s="140"/>
      <c r="I212" s="140"/>
      <c r="J212" s="141"/>
      <c r="K212" s="141"/>
      <c r="L212" s="140"/>
      <c r="M212" s="142"/>
    </row>
    <row r="213" spans="1:13" ht="12.75">
      <c r="A213" s="145"/>
      <c r="B213" s="146"/>
      <c r="C213" s="147"/>
      <c r="D213" s="148"/>
      <c r="E213" s="149"/>
      <c r="F213" s="148"/>
      <c r="G213" s="148"/>
      <c r="H213" s="149"/>
      <c r="I213" s="149"/>
      <c r="J213" s="150"/>
      <c r="K213" s="150"/>
      <c r="L213" s="151"/>
      <c r="M213" s="152"/>
    </row>
    <row r="214" spans="1:13" ht="12.75">
      <c r="A214" s="134">
        <f>'[1]Orçamento Sintético - proj. (2)'!A67</f>
        <v>0</v>
      </c>
      <c r="B214" s="202">
        <f>'[1]Orçamento Sintético - proj. (2)'!B67</f>
        <v>0</v>
      </c>
      <c r="C214" s="203"/>
      <c r="D214" s="203"/>
      <c r="E214" s="203"/>
      <c r="F214" s="203"/>
      <c r="G214" s="203"/>
      <c r="H214" s="203"/>
      <c r="I214" s="203"/>
      <c r="J214" s="203"/>
      <c r="K214" s="204"/>
      <c r="L214" s="135">
        <f>SUM(L215)</f>
        <v>492.5</v>
      </c>
      <c r="M214" s="136">
        <f>'[1]Orçamento Sintético - proj. (2)'!C67</f>
        <v>0</v>
      </c>
    </row>
    <row r="215" spans="1:13" ht="12.75">
      <c r="A215" s="138"/>
      <c r="B215" s="200"/>
      <c r="C215" s="201"/>
      <c r="D215" s="140">
        <v>1</v>
      </c>
      <c r="E215" s="140">
        <f>300+192.5</f>
        <v>492.5</v>
      </c>
      <c r="F215" s="140"/>
      <c r="G215" s="140"/>
      <c r="H215" s="140"/>
      <c r="I215" s="140"/>
      <c r="J215" s="141"/>
      <c r="K215" s="141">
        <f>ROUND(E215,2)</f>
        <v>492.5</v>
      </c>
      <c r="L215" s="140">
        <f>ROUND(D215*K215,2)</f>
        <v>492.5</v>
      </c>
      <c r="M215" s="142"/>
    </row>
    <row r="216" spans="1:13" ht="12.75">
      <c r="A216" s="153"/>
      <c r="B216" s="146"/>
      <c r="C216" s="149"/>
      <c r="D216" s="151"/>
      <c r="E216" s="151"/>
      <c r="F216" s="151"/>
      <c r="G216" s="151"/>
      <c r="H216" s="151"/>
      <c r="I216" s="151"/>
      <c r="J216" s="150"/>
      <c r="K216" s="150"/>
      <c r="L216" s="151"/>
      <c r="M216" s="152"/>
    </row>
    <row r="217" spans="1:13" ht="12.75">
      <c r="A217" s="134">
        <f>'[1]Orçamento Sintético - proj. (2)'!A68</f>
        <v>0</v>
      </c>
      <c r="B217" s="202">
        <f>'[1]Orçamento Sintético - proj. (2)'!B68</f>
        <v>0</v>
      </c>
      <c r="C217" s="203"/>
      <c r="D217" s="203"/>
      <c r="E217" s="203"/>
      <c r="F217" s="203"/>
      <c r="G217" s="203"/>
      <c r="H217" s="203"/>
      <c r="I217" s="203"/>
      <c r="J217" s="203"/>
      <c r="K217" s="204"/>
      <c r="L217" s="135">
        <f>K218</f>
        <v>435</v>
      </c>
      <c r="M217" s="136">
        <f>'[1]Orçamento Sintético - proj. (2)'!C68</f>
        <v>0</v>
      </c>
    </row>
    <row r="218" spans="1:13" ht="12.75">
      <c r="A218" s="138"/>
      <c r="B218" s="200"/>
      <c r="C218" s="201"/>
      <c r="D218" s="140">
        <v>1</v>
      </c>
      <c r="E218" s="140">
        <v>435</v>
      </c>
      <c r="F218" s="140"/>
      <c r="G218" s="140"/>
      <c r="H218" s="140"/>
      <c r="I218" s="140"/>
      <c r="J218" s="141"/>
      <c r="K218" s="141">
        <f>ROUND(E218,2)</f>
        <v>435</v>
      </c>
      <c r="L218" s="140">
        <f>ROUND(D218*K218,2)</f>
        <v>435</v>
      </c>
      <c r="M218" s="142"/>
    </row>
    <row r="219" spans="1:13" ht="12.75">
      <c r="A219" s="153"/>
      <c r="B219" s="146"/>
      <c r="C219" s="149"/>
      <c r="D219" s="151"/>
      <c r="E219" s="151"/>
      <c r="F219" s="151"/>
      <c r="G219" s="151"/>
      <c r="H219" s="151"/>
      <c r="I219" s="151"/>
      <c r="J219" s="150"/>
      <c r="K219" s="150"/>
      <c r="L219" s="151"/>
      <c r="M219" s="152"/>
    </row>
    <row r="220" spans="1:13" ht="12.75">
      <c r="A220" s="134">
        <f>'[1]Orçamento Sintético - proj. (2)'!A69</f>
        <v>0</v>
      </c>
      <c r="B220" s="202">
        <f>'[1]Orçamento Sintético - proj. (2)'!B69</f>
        <v>0</v>
      </c>
      <c r="C220" s="203"/>
      <c r="D220" s="203"/>
      <c r="E220" s="203"/>
      <c r="F220" s="203"/>
      <c r="G220" s="203"/>
      <c r="H220" s="203"/>
      <c r="I220" s="203"/>
      <c r="J220" s="203"/>
      <c r="K220" s="204"/>
      <c r="L220" s="135">
        <f>K221</f>
        <v>40</v>
      </c>
      <c r="M220" s="136">
        <f>'[1]Orçamento Sintético - proj. (2)'!C69</f>
        <v>0</v>
      </c>
    </row>
    <row r="221" spans="1:13" ht="12.75">
      <c r="A221" s="138"/>
      <c r="B221" s="200"/>
      <c r="C221" s="201"/>
      <c r="D221" s="140">
        <v>1</v>
      </c>
      <c r="E221" s="140">
        <v>40</v>
      </c>
      <c r="F221" s="140"/>
      <c r="G221" s="140"/>
      <c r="H221" s="140"/>
      <c r="I221" s="140"/>
      <c r="J221" s="141"/>
      <c r="K221" s="141">
        <f>ROUND(E221,2)</f>
        <v>40</v>
      </c>
      <c r="L221" s="140">
        <f>ROUND(D221*K221,2)</f>
        <v>40</v>
      </c>
      <c r="M221" s="142"/>
    </row>
    <row r="222" spans="1:13" ht="12.75">
      <c r="A222" s="153"/>
      <c r="B222" s="146"/>
      <c r="C222" s="149"/>
      <c r="D222" s="151"/>
      <c r="E222" s="151"/>
      <c r="F222" s="151"/>
      <c r="G222" s="151"/>
      <c r="H222" s="151"/>
      <c r="I222" s="151"/>
      <c r="J222" s="150"/>
      <c r="K222" s="150"/>
      <c r="L222" s="151"/>
      <c r="M222" s="152"/>
    </row>
    <row r="223" spans="1:13" ht="12.75">
      <c r="A223" s="134">
        <f>'[1]Orçamento Sintético - proj. (2)'!A70</f>
        <v>0</v>
      </c>
      <c r="B223" s="143">
        <f>'[1]Orçamento Sintético - proj. (2)'!B70</f>
        <v>0</v>
      </c>
      <c r="C223" s="144"/>
      <c r="D223" s="144"/>
      <c r="E223" s="144"/>
      <c r="F223" s="144"/>
      <c r="G223" s="144"/>
      <c r="H223" s="144"/>
      <c r="I223" s="144"/>
      <c r="J223" s="144"/>
      <c r="K223" s="144"/>
      <c r="L223" s="135">
        <f>K224</f>
        <v>242.36</v>
      </c>
      <c r="M223" s="136">
        <f>'[1]Orçamento Sintético - proj. (2)'!C70</f>
        <v>0</v>
      </c>
    </row>
    <row r="224" spans="1:13" ht="12.75">
      <c r="A224" s="138"/>
      <c r="B224" s="200"/>
      <c r="C224" s="201"/>
      <c r="D224" s="140">
        <v>1</v>
      </c>
      <c r="E224" s="140">
        <f>7.3*33.2</f>
        <v>242.36</v>
      </c>
      <c r="F224" s="140"/>
      <c r="G224" s="140"/>
      <c r="H224" s="140"/>
      <c r="I224" s="140"/>
      <c r="J224" s="141"/>
      <c r="K224" s="141">
        <f>ROUND(E224,2)</f>
        <v>242.36</v>
      </c>
      <c r="L224" s="140">
        <f>ROUND(D224*K224,2)</f>
        <v>242.36</v>
      </c>
      <c r="M224" s="142"/>
    </row>
    <row r="225" spans="1:13" ht="12.75">
      <c r="A225" s="153"/>
      <c r="B225" s="146"/>
      <c r="C225" s="149"/>
      <c r="D225" s="151"/>
      <c r="E225" s="151"/>
      <c r="F225" s="151"/>
      <c r="G225" s="151"/>
      <c r="H225" s="151"/>
      <c r="I225" s="151"/>
      <c r="J225" s="150"/>
      <c r="K225" s="150"/>
      <c r="L225" s="151"/>
      <c r="M225" s="152"/>
    </row>
    <row r="226" spans="1:13" ht="12.75">
      <c r="A226" s="134">
        <f>'[1]Orçamento Sintético - proj. (2)'!A71</f>
        <v>0</v>
      </c>
      <c r="B226" s="143">
        <f>'[1]Orçamento Sintético - proj. (2)'!B71</f>
        <v>0</v>
      </c>
      <c r="C226" s="144"/>
      <c r="D226" s="144"/>
      <c r="E226" s="144"/>
      <c r="F226" s="144"/>
      <c r="G226" s="144"/>
      <c r="H226" s="144"/>
      <c r="I226" s="144"/>
      <c r="J226" s="144"/>
      <c r="K226" s="144"/>
      <c r="L226" s="135">
        <f>K227</f>
        <v>242.36</v>
      </c>
      <c r="M226" s="136">
        <f>'[1]Orçamento Sintético - proj. (2)'!C71</f>
        <v>0</v>
      </c>
    </row>
    <row r="227" spans="1:13" ht="12.75">
      <c r="A227" s="138"/>
      <c r="B227" s="200"/>
      <c r="C227" s="201"/>
      <c r="D227" s="140">
        <v>1</v>
      </c>
      <c r="E227" s="140">
        <f>7.3*33.2</f>
        <v>242.36</v>
      </c>
      <c r="F227" s="140"/>
      <c r="G227" s="140"/>
      <c r="H227" s="140"/>
      <c r="I227" s="140"/>
      <c r="J227" s="141"/>
      <c r="K227" s="141">
        <f>ROUND(E227,2)</f>
        <v>242.36</v>
      </c>
      <c r="L227" s="140">
        <f>ROUND(D227*K227,2)</f>
        <v>242.36</v>
      </c>
      <c r="M227" s="142"/>
    </row>
    <row r="228" spans="1:13" ht="12.75">
      <c r="A228" s="153"/>
      <c r="B228" s="146"/>
      <c r="C228" s="149"/>
      <c r="D228" s="151"/>
      <c r="E228" s="151"/>
      <c r="F228" s="151"/>
      <c r="G228" s="151"/>
      <c r="H228" s="151"/>
      <c r="I228" s="151"/>
      <c r="J228" s="150"/>
      <c r="K228" s="150"/>
      <c r="L228" s="151"/>
      <c r="M228" s="152"/>
    </row>
    <row r="229" spans="1:13" ht="12.75">
      <c r="A229" s="134">
        <f>'[1]Orçamento Sintético - proj. (2)'!A72</f>
        <v>0</v>
      </c>
      <c r="B229" s="202">
        <f>'[1]Orçamento Sintético - proj. (2)'!B72</f>
        <v>0</v>
      </c>
      <c r="C229" s="203"/>
      <c r="D229" s="203"/>
      <c r="E229" s="203"/>
      <c r="F229" s="203"/>
      <c r="G229" s="203"/>
      <c r="H229" s="203"/>
      <c r="I229" s="203"/>
      <c r="J229" s="203"/>
      <c r="K229" s="204"/>
      <c r="L229" s="135">
        <f>K230</f>
        <v>29.96</v>
      </c>
      <c r="M229" s="136">
        <f>'[1]Orçamento Sintético - proj. (2)'!C72</f>
        <v>0</v>
      </c>
    </row>
    <row r="230" spans="1:13" ht="12.75">
      <c r="A230" s="138"/>
      <c r="B230" s="200"/>
      <c r="C230" s="201"/>
      <c r="D230" s="140">
        <v>1</v>
      </c>
      <c r="E230" s="140">
        <v>29.960999999999999</v>
      </c>
      <c r="F230" s="140"/>
      <c r="G230" s="140"/>
      <c r="H230" s="140"/>
      <c r="I230" s="140"/>
      <c r="J230" s="141"/>
      <c r="K230" s="141">
        <f>ROUND(E230,2)</f>
        <v>29.96</v>
      </c>
      <c r="L230" s="140">
        <f>ROUND(D230*K230,2)</f>
        <v>29.96</v>
      </c>
      <c r="M230" s="142"/>
    </row>
    <row r="231" spans="1:13" ht="12.75">
      <c r="A231" s="153"/>
      <c r="B231" s="146"/>
      <c r="C231" s="149"/>
      <c r="D231" s="151"/>
      <c r="E231" s="151"/>
      <c r="F231" s="151"/>
      <c r="G231" s="151"/>
      <c r="H231" s="151"/>
      <c r="I231" s="151"/>
      <c r="J231" s="150"/>
      <c r="K231" s="150"/>
      <c r="L231" s="151"/>
      <c r="M231" s="152"/>
    </row>
    <row r="232" spans="1:13" ht="12.75">
      <c r="A232" s="134">
        <f>'[1]Orçamento Sintético - proj. (2)'!A73</f>
        <v>0</v>
      </c>
      <c r="B232" s="143">
        <f>'[1]Orçamento Sintético - proj. (2)'!B73</f>
        <v>0</v>
      </c>
      <c r="C232" s="144"/>
      <c r="D232" s="144"/>
      <c r="E232" s="144"/>
      <c r="F232" s="144"/>
      <c r="G232" s="144"/>
      <c r="H232" s="144"/>
      <c r="I232" s="144"/>
      <c r="J232" s="144"/>
      <c r="K232" s="144"/>
      <c r="L232" s="135">
        <f>K233</f>
        <v>59.92</v>
      </c>
      <c r="M232" s="136">
        <f>'[1]Orçamento Sintético - proj. (2)'!C73</f>
        <v>0</v>
      </c>
    </row>
    <row r="233" spans="1:13" ht="12.75">
      <c r="A233" s="138"/>
      <c r="B233" s="200"/>
      <c r="C233" s="201"/>
      <c r="D233" s="140">
        <v>1</v>
      </c>
      <c r="E233" s="140">
        <v>59.921999999999997</v>
      </c>
      <c r="F233" s="140"/>
      <c r="G233" s="140"/>
      <c r="H233" s="140"/>
      <c r="I233" s="140"/>
      <c r="J233" s="141"/>
      <c r="K233" s="141">
        <f>ROUND(E233,2)</f>
        <v>59.92</v>
      </c>
      <c r="L233" s="140">
        <f>ROUND(D233*K233,2)</f>
        <v>59.92</v>
      </c>
      <c r="M233" s="142"/>
    </row>
    <row r="234" spans="1:13" ht="12.75">
      <c r="A234" s="153"/>
      <c r="B234" s="146"/>
      <c r="C234" s="149"/>
      <c r="D234" s="151"/>
      <c r="E234" s="151"/>
      <c r="F234" s="151"/>
      <c r="G234" s="151"/>
      <c r="H234" s="151"/>
      <c r="I234" s="151"/>
      <c r="J234" s="150"/>
      <c r="K234" s="150"/>
      <c r="L234" s="151"/>
      <c r="M234" s="152"/>
    </row>
    <row r="235" spans="1:13" ht="12.75">
      <c r="A235" s="134">
        <f>'[1]Orçamento Sintético - proj. (2)'!A74</f>
        <v>0</v>
      </c>
      <c r="B235" s="143">
        <f>'[1]Orçamento Sintético - proj. (2)'!B74</f>
        <v>0</v>
      </c>
      <c r="C235" s="144"/>
      <c r="D235" s="144"/>
      <c r="E235" s="144"/>
      <c r="F235" s="144"/>
      <c r="G235" s="144"/>
      <c r="H235" s="144"/>
      <c r="I235" s="144"/>
      <c r="J235" s="144"/>
      <c r="K235" s="144"/>
      <c r="L235" s="135">
        <f>K236</f>
        <v>59.92</v>
      </c>
      <c r="M235" s="136">
        <f>'[1]Orçamento Sintético - proj. (2)'!C74</f>
        <v>0</v>
      </c>
    </row>
    <row r="236" spans="1:13" ht="12.75">
      <c r="A236" s="138"/>
      <c r="B236" s="200"/>
      <c r="C236" s="201"/>
      <c r="D236" s="140">
        <v>1</v>
      </c>
      <c r="E236" s="140">
        <v>59.921999999999997</v>
      </c>
      <c r="F236" s="140"/>
      <c r="G236" s="140"/>
      <c r="H236" s="140"/>
      <c r="I236" s="140"/>
      <c r="J236" s="141"/>
      <c r="K236" s="141">
        <f>ROUND(E236,2)</f>
        <v>59.92</v>
      </c>
      <c r="L236" s="140">
        <f>ROUND(D236*K236,2)</f>
        <v>59.92</v>
      </c>
      <c r="M236" s="142"/>
    </row>
    <row r="237" spans="1:13" ht="12.75">
      <c r="A237" s="153"/>
      <c r="B237" s="146"/>
      <c r="C237" s="149"/>
      <c r="D237" s="151"/>
      <c r="E237" s="151"/>
      <c r="F237" s="151"/>
      <c r="G237" s="151"/>
      <c r="H237" s="151"/>
      <c r="I237" s="151"/>
      <c r="J237" s="150"/>
      <c r="K237" s="150"/>
      <c r="L237" s="151"/>
      <c r="M237" s="152"/>
    </row>
    <row r="238" spans="1:13" ht="12.75">
      <c r="A238" s="134">
        <f>'[1]Orçamento Sintético - proj. (2)'!A75</f>
        <v>0</v>
      </c>
      <c r="B238" s="202">
        <f>'[1]Orçamento Sintético - proj. (2)'!B75</f>
        <v>0</v>
      </c>
      <c r="C238" s="203"/>
      <c r="D238" s="203"/>
      <c r="E238" s="203"/>
      <c r="F238" s="203"/>
      <c r="G238" s="203"/>
      <c r="H238" s="203"/>
      <c r="I238" s="203"/>
      <c r="J238" s="203"/>
      <c r="K238" s="204"/>
      <c r="L238" s="135">
        <f>K239</f>
        <v>59.92</v>
      </c>
      <c r="M238" s="136">
        <f>'[1]Orçamento Sintético - proj. (2)'!C75</f>
        <v>0</v>
      </c>
    </row>
    <row r="239" spans="1:13" ht="12.75">
      <c r="A239" s="138"/>
      <c r="B239" s="200"/>
      <c r="C239" s="201"/>
      <c r="D239" s="140">
        <v>1</v>
      </c>
      <c r="E239" s="140">
        <v>59.921999999999997</v>
      </c>
      <c r="F239" s="140"/>
      <c r="G239" s="140"/>
      <c r="H239" s="140"/>
      <c r="I239" s="140"/>
      <c r="J239" s="141"/>
      <c r="K239" s="141">
        <f>ROUND(E239,2)</f>
        <v>59.92</v>
      </c>
      <c r="L239" s="140">
        <f>ROUND(D239*K239,2)</f>
        <v>59.92</v>
      </c>
      <c r="M239" s="142"/>
    </row>
    <row r="240" spans="1:13" ht="12.75">
      <c r="A240" s="153"/>
      <c r="B240" s="146"/>
      <c r="C240" s="149"/>
      <c r="D240" s="151"/>
      <c r="E240" s="151"/>
      <c r="F240" s="151"/>
      <c r="G240" s="151"/>
      <c r="H240" s="151"/>
      <c r="I240" s="151"/>
      <c r="J240" s="150"/>
      <c r="K240" s="150"/>
      <c r="L240" s="151"/>
      <c r="M240" s="152"/>
    </row>
    <row r="241" spans="1:13" ht="12.75">
      <c r="A241" s="134">
        <f>'[1]Orçamento Sintético - proj. (2)'!A76</f>
        <v>0</v>
      </c>
      <c r="B241" s="143">
        <f>'[1]Orçamento Sintético - proj. (2)'!B76</f>
        <v>0</v>
      </c>
      <c r="C241" s="144"/>
      <c r="D241" s="144"/>
      <c r="E241" s="144"/>
      <c r="F241" s="144"/>
      <c r="G241" s="144"/>
      <c r="H241" s="144"/>
      <c r="I241" s="144"/>
      <c r="J241" s="144"/>
      <c r="K241" s="144"/>
      <c r="L241" s="135">
        <f>K242</f>
        <v>59.92</v>
      </c>
      <c r="M241" s="136">
        <f>'[1]Orçamento Sintético - proj. (2)'!C76</f>
        <v>0</v>
      </c>
    </row>
    <row r="242" spans="1:13" ht="12.75">
      <c r="A242" s="138"/>
      <c r="B242" s="200"/>
      <c r="C242" s="201"/>
      <c r="D242" s="140">
        <v>1</v>
      </c>
      <c r="E242" s="140">
        <v>59.921999999999997</v>
      </c>
      <c r="F242" s="140"/>
      <c r="G242" s="140"/>
      <c r="H242" s="140"/>
      <c r="I242" s="140"/>
      <c r="J242" s="141"/>
      <c r="K242" s="141">
        <f>ROUND(E242,2)</f>
        <v>59.92</v>
      </c>
      <c r="L242" s="140">
        <f>ROUND(D242*K242,2)</f>
        <v>59.92</v>
      </c>
      <c r="M242" s="142"/>
    </row>
    <row r="243" spans="1:13" ht="12.75">
      <c r="A243" s="153"/>
      <c r="B243" s="146"/>
      <c r="C243" s="149"/>
      <c r="D243" s="151"/>
      <c r="E243" s="151"/>
      <c r="F243" s="151"/>
      <c r="G243" s="151"/>
      <c r="H243" s="151"/>
      <c r="I243" s="151"/>
      <c r="J243" s="150"/>
      <c r="K243" s="150"/>
      <c r="L243" s="151"/>
      <c r="M243" s="152"/>
    </row>
    <row r="244" spans="1:13" ht="12.75">
      <c r="A244" s="134">
        <f>'[1]Orçamento Sintético - proj. (2)'!A77</f>
        <v>0</v>
      </c>
      <c r="B244" s="202">
        <f>'[1]Orçamento Sintético - proj. (2)'!B77</f>
        <v>0</v>
      </c>
      <c r="C244" s="203"/>
      <c r="D244" s="203"/>
      <c r="E244" s="203"/>
      <c r="F244" s="203"/>
      <c r="G244" s="203"/>
      <c r="H244" s="203"/>
      <c r="I244" s="203"/>
      <c r="J244" s="203"/>
      <c r="K244" s="204"/>
      <c r="L244" s="135">
        <f>K245</f>
        <v>59.92</v>
      </c>
      <c r="M244" s="136">
        <f>'[1]Orçamento Sintético - proj. (2)'!C77</f>
        <v>0</v>
      </c>
    </row>
    <row r="245" spans="1:13" ht="12.75">
      <c r="A245" s="138"/>
      <c r="B245" s="200"/>
      <c r="C245" s="201"/>
      <c r="D245" s="140">
        <v>1</v>
      </c>
      <c r="E245" s="140">
        <v>59.921999999999997</v>
      </c>
      <c r="F245" s="140"/>
      <c r="G245" s="140"/>
      <c r="H245" s="140"/>
      <c r="I245" s="140"/>
      <c r="J245" s="141"/>
      <c r="K245" s="141">
        <f>ROUND(E245,2)</f>
        <v>59.92</v>
      </c>
      <c r="L245" s="140">
        <f>ROUND(D245*K245,2)</f>
        <v>59.92</v>
      </c>
      <c r="M245" s="142"/>
    </row>
    <row r="246" spans="1:13" ht="12.75">
      <c r="A246" s="153"/>
      <c r="B246" s="146"/>
      <c r="C246" s="149"/>
      <c r="D246" s="151"/>
      <c r="E246" s="151"/>
      <c r="F246" s="151"/>
      <c r="G246" s="151"/>
      <c r="H246" s="151"/>
      <c r="I246" s="151"/>
      <c r="J246" s="150"/>
      <c r="K246" s="150"/>
      <c r="L246" s="151"/>
      <c r="M246" s="152"/>
    </row>
    <row r="247" spans="1:13" ht="12.75">
      <c r="A247" s="134">
        <f>'[1]Orçamento Sintético - proj. (2)'!A78</f>
        <v>0</v>
      </c>
      <c r="B247" s="202">
        <f>'[1]Orçamento Sintético - proj. (2)'!B78</f>
        <v>0</v>
      </c>
      <c r="C247" s="203"/>
      <c r="D247" s="203"/>
      <c r="E247" s="203"/>
      <c r="F247" s="203"/>
      <c r="G247" s="203"/>
      <c r="H247" s="203"/>
      <c r="I247" s="203"/>
      <c r="J247" s="203"/>
      <c r="K247" s="204"/>
      <c r="L247" s="135">
        <f>L248</f>
        <v>24</v>
      </c>
      <c r="M247" s="136">
        <f>'[1]Orçamento Sintético - proj. (2)'!C78</f>
        <v>0</v>
      </c>
    </row>
    <row r="248" spans="1:13" ht="12.75">
      <c r="A248" s="138"/>
      <c r="B248" s="200"/>
      <c r="C248" s="201"/>
      <c r="D248" s="140">
        <v>4</v>
      </c>
      <c r="E248" s="140">
        <v>6</v>
      </c>
      <c r="F248" s="140"/>
      <c r="G248" s="140"/>
      <c r="H248" s="140"/>
      <c r="I248" s="140"/>
      <c r="J248" s="141"/>
      <c r="K248" s="141">
        <f>ROUND(E248,2)</f>
        <v>6</v>
      </c>
      <c r="L248" s="140">
        <f>ROUND(D248*K248,2)</f>
        <v>24</v>
      </c>
      <c r="M248" s="142"/>
    </row>
    <row r="249" spans="1:13" ht="12.75">
      <c r="A249" s="153"/>
      <c r="B249" s="146"/>
      <c r="C249" s="149"/>
      <c r="D249" s="151"/>
      <c r="E249" s="151"/>
      <c r="F249" s="151"/>
      <c r="G249" s="151"/>
      <c r="H249" s="151"/>
      <c r="I249" s="151"/>
      <c r="J249" s="150"/>
      <c r="K249" s="150"/>
      <c r="L249" s="151"/>
      <c r="M249" s="152"/>
    </row>
    <row r="250" spans="1:13" ht="12.75">
      <c r="A250" s="134">
        <f>'[1]Orçamento Sintético - proj. (2)'!A79</f>
        <v>0</v>
      </c>
      <c r="B250" s="202">
        <f>'[1]Orçamento Sintético - proj. (2)'!B79</f>
        <v>0</v>
      </c>
      <c r="C250" s="203"/>
      <c r="D250" s="203"/>
      <c r="E250" s="203"/>
      <c r="F250" s="203"/>
      <c r="G250" s="203"/>
      <c r="H250" s="203"/>
      <c r="I250" s="203"/>
      <c r="J250" s="203"/>
      <c r="K250" s="204"/>
      <c r="L250" s="135">
        <f>L251</f>
        <v>24</v>
      </c>
      <c r="M250" s="136">
        <f>'[1]Orçamento Sintético - proj. (2)'!C79</f>
        <v>0</v>
      </c>
    </row>
    <row r="251" spans="1:13" ht="12.75">
      <c r="A251" s="138"/>
      <c r="B251" s="200"/>
      <c r="C251" s="201"/>
      <c r="D251" s="140">
        <v>4</v>
      </c>
      <c r="E251" s="140">
        <v>6</v>
      </c>
      <c r="F251" s="140"/>
      <c r="G251" s="140"/>
      <c r="H251" s="140"/>
      <c r="I251" s="140"/>
      <c r="J251" s="141"/>
      <c r="K251" s="141">
        <f>ROUND(E251,2)</f>
        <v>6</v>
      </c>
      <c r="L251" s="140">
        <f>ROUND(D251*K251,2)</f>
        <v>24</v>
      </c>
      <c r="M251" s="142"/>
    </row>
    <row r="252" spans="1:13" ht="12.75"/>
    <row r="253" spans="1:13" ht="12.75"/>
    <row r="254" spans="1:13" ht="12.75"/>
    <row r="255" spans="1:13" ht="12.75"/>
    <row r="256" spans="1:13" ht="12.75"/>
    <row r="257" ht="12.75"/>
    <row r="258" ht="12.75"/>
    <row r="259" ht="12.75"/>
    <row r="260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5" customHeight="1"/>
    <row r="362" ht="39" customHeight="1"/>
    <row r="363" ht="12.75"/>
    <row r="364" ht="12.75"/>
    <row r="365" ht="12.75"/>
    <row r="366" ht="12.75"/>
    <row r="367" ht="12.75"/>
  </sheetData>
  <protectedRanges>
    <protectedRange sqref="L7 L142:L251 L9:L140" name="Intervalo1_1"/>
  </protectedRanges>
  <mergeCells count="105">
    <mergeCell ref="B205:C205"/>
    <mergeCell ref="B206:C206"/>
    <mergeCell ref="B49:C49"/>
    <mergeCell ref="B50:C50"/>
    <mergeCell ref="B51:C51"/>
    <mergeCell ref="B145:C145"/>
    <mergeCell ref="B146:C146"/>
    <mergeCell ref="B248:C248"/>
    <mergeCell ref="B209:C209"/>
    <mergeCell ref="B212:C212"/>
    <mergeCell ref="B214:K214"/>
    <mergeCell ref="B215:C215"/>
    <mergeCell ref="B217:K217"/>
    <mergeCell ref="B200:K200"/>
    <mergeCell ref="B201:C201"/>
    <mergeCell ref="B204:C204"/>
    <mergeCell ref="B143:K143"/>
    <mergeCell ref="B144:C144"/>
    <mergeCell ref="B150:K150"/>
    <mergeCell ref="B157:K157"/>
    <mergeCell ref="B160:C160"/>
    <mergeCell ref="B164:C164"/>
    <mergeCell ref="B147:C147"/>
    <mergeCell ref="B250:K250"/>
    <mergeCell ref="B251:C251"/>
    <mergeCell ref="B18:K18"/>
    <mergeCell ref="B21:K21"/>
    <mergeCell ref="B24:K24"/>
    <mergeCell ref="B38:K38"/>
    <mergeCell ref="B101:K101"/>
    <mergeCell ref="B203:K203"/>
    <mergeCell ref="B211:K211"/>
    <mergeCell ref="B239:C239"/>
    <mergeCell ref="B242:C242"/>
    <mergeCell ref="B244:K244"/>
    <mergeCell ref="B245:C245"/>
    <mergeCell ref="B247:K247"/>
    <mergeCell ref="B229:K229"/>
    <mergeCell ref="B230:C230"/>
    <mergeCell ref="B233:C233"/>
    <mergeCell ref="B236:C236"/>
    <mergeCell ref="B238:K238"/>
    <mergeCell ref="B218:C218"/>
    <mergeCell ref="B220:K220"/>
    <mergeCell ref="B221:C221"/>
    <mergeCell ref="B224:C224"/>
    <mergeCell ref="B227:C227"/>
    <mergeCell ref="M7:M8"/>
    <mergeCell ref="B12:K12"/>
    <mergeCell ref="B13:C13"/>
    <mergeCell ref="B148:C148"/>
    <mergeCell ref="B151:C151"/>
    <mergeCell ref="B152:C152"/>
    <mergeCell ref="B153:C153"/>
    <mergeCell ref="B154:C154"/>
    <mergeCell ref="B31:C31"/>
    <mergeCell ref="B33:K33"/>
    <mergeCell ref="B54:C54"/>
    <mergeCell ref="B60:K60"/>
    <mergeCell ref="B34:C34"/>
    <mergeCell ref="B39:C39"/>
    <mergeCell ref="B46:K46"/>
    <mergeCell ref="B47:C47"/>
    <mergeCell ref="B40:C40"/>
    <mergeCell ref="B41:C41"/>
    <mergeCell ref="B42:C42"/>
    <mergeCell ref="B43:C43"/>
    <mergeCell ref="B44:C44"/>
    <mergeCell ref="B48:C48"/>
    <mergeCell ref="B55:C55"/>
    <mergeCell ref="B56:C56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A7:A8"/>
    <mergeCell ref="B7:C8"/>
    <mergeCell ref="D7:D8"/>
    <mergeCell ref="B158:C158"/>
    <mergeCell ref="B159:C159"/>
    <mergeCell ref="B61:C61"/>
    <mergeCell ref="B62:C62"/>
    <mergeCell ref="B63:C63"/>
    <mergeCell ref="B67:C67"/>
    <mergeCell ref="B102:C102"/>
    <mergeCell ref="B103:C103"/>
    <mergeCell ref="B104:C104"/>
    <mergeCell ref="B108:C108"/>
    <mergeCell ref="B15:K15"/>
    <mergeCell ref="B16:C16"/>
    <mergeCell ref="B19:C19"/>
    <mergeCell ref="B22:C22"/>
    <mergeCell ref="B25:C25"/>
    <mergeCell ref="B27:K27"/>
    <mergeCell ref="B28:C28"/>
    <mergeCell ref="B30:K30"/>
    <mergeCell ref="E7:J7"/>
    <mergeCell ref="K7:L7"/>
    <mergeCell ref="B155:C155"/>
  </mergeCells>
  <phoneticPr fontId="30" type="noConversion"/>
  <printOptions horizontalCentered="1"/>
  <pageMargins left="0.31496062992125984" right="0.31496062992125984" top="0.78740157480314965" bottom="0.51181102362204722" header="0.31496062992125984" footer="0.31496062992125984"/>
  <pageSetup paperSize="9" scale="65" orientation="portrait" r:id="rId1"/>
  <rowBreaks count="4" manualBreakCount="4">
    <brk id="56" max="12" man="1"/>
    <brk id="141" max="12" man="1"/>
    <brk id="197" max="12" man="1"/>
    <brk id="25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L296"/>
  <sheetViews>
    <sheetView view="pageBreakPreview" topLeftCell="A221" zoomScale="80" zoomScaleNormal="85" zoomScaleSheetLayoutView="80" workbookViewId="0">
      <selection activeCell="J256" sqref="A1:J256"/>
    </sheetView>
  </sheetViews>
  <sheetFormatPr defaultColWidth="11" defaultRowHeight="15.75"/>
  <cols>
    <col min="1" max="1" width="8.5703125" style="110" customWidth="1"/>
    <col min="2" max="2" width="88.42578125" style="111" customWidth="1"/>
    <col min="3" max="3" width="6" style="112" bestFit="1" customWidth="1"/>
    <col min="4" max="4" width="10.140625" style="112" bestFit="1" customWidth="1"/>
    <col min="5" max="5" width="12.5703125" style="24" bestFit="1" customWidth="1"/>
    <col min="6" max="6" width="17.5703125" style="24" bestFit="1" customWidth="1"/>
    <col min="7" max="7" width="15" style="113" bestFit="1" customWidth="1"/>
    <col min="8" max="8" width="19.28515625" style="24" customWidth="1"/>
    <col min="9" max="9" width="15" style="24" bestFit="1" customWidth="1"/>
    <col min="10" max="10" width="19.28515625" style="24" customWidth="1"/>
    <col min="11" max="11" width="15.5703125" style="25" bestFit="1" customWidth="1"/>
    <col min="12" max="12" width="11.28515625" style="15" bestFit="1" customWidth="1"/>
    <col min="13" max="13" width="10.42578125" style="16" customWidth="1"/>
    <col min="14" max="14" width="11.42578125" style="7" customWidth="1"/>
    <col min="15" max="15" width="18.7109375" style="25" bestFit="1" customWidth="1"/>
    <col min="16" max="16" width="19.85546875" style="25" bestFit="1" customWidth="1"/>
    <col min="17" max="17" width="7.42578125" style="25" customWidth="1"/>
    <col min="18" max="18" width="6" style="8" bestFit="1" customWidth="1"/>
    <col min="19" max="19" width="6.5703125" style="9" bestFit="1" customWidth="1"/>
    <col min="20" max="20" width="11" style="9"/>
    <col min="21" max="21" width="11" style="10"/>
    <col min="22" max="22" width="6" style="11" bestFit="1" customWidth="1"/>
    <col min="23" max="23" width="11" style="10"/>
    <col min="24" max="16384" width="11" style="13"/>
  </cols>
  <sheetData>
    <row r="1" spans="1:60" ht="60" hidden="1" customHeight="1">
      <c r="A1" s="240"/>
      <c r="B1" s="240"/>
      <c r="C1" s="240"/>
      <c r="D1" s="240"/>
      <c r="E1" s="240"/>
      <c r="F1" s="240"/>
      <c r="G1" s="240"/>
      <c r="H1" s="240"/>
      <c r="I1" s="240"/>
      <c r="J1" s="240"/>
      <c r="K1" s="4"/>
      <c r="L1" s="5"/>
      <c r="M1" s="6"/>
      <c r="O1" s="4"/>
      <c r="P1" s="4"/>
      <c r="Q1" s="4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</row>
    <row r="2" spans="1:60" ht="18.75" hidden="1" customHeight="1">
      <c r="A2" s="241"/>
      <c r="B2" s="241"/>
      <c r="C2" s="241"/>
      <c r="D2" s="241"/>
      <c r="E2" s="241"/>
      <c r="F2" s="241"/>
      <c r="G2" s="241"/>
      <c r="H2" s="241"/>
      <c r="I2" s="241"/>
      <c r="J2" s="241"/>
      <c r="K2" s="14"/>
      <c r="O2" s="14"/>
      <c r="P2" s="14"/>
      <c r="Q2" s="14"/>
      <c r="R2" s="17"/>
      <c r="V2" s="18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</row>
    <row r="3" spans="1:60" hidden="1">
      <c r="A3" s="242" t="s">
        <v>14</v>
      </c>
      <c r="B3" s="243" t="s">
        <v>26</v>
      </c>
      <c r="C3" s="243" t="s">
        <v>27</v>
      </c>
      <c r="D3" s="243" t="s">
        <v>28</v>
      </c>
      <c r="E3" s="243" t="s">
        <v>15</v>
      </c>
      <c r="F3" s="243"/>
      <c r="G3" s="243" t="s">
        <v>29</v>
      </c>
      <c r="H3" s="243" t="s">
        <v>30</v>
      </c>
      <c r="I3" s="243" t="s">
        <v>29</v>
      </c>
      <c r="J3" s="243" t="s">
        <v>30</v>
      </c>
      <c r="K3" s="14"/>
      <c r="O3" s="14"/>
      <c r="P3" s="14"/>
      <c r="Q3" s="14"/>
      <c r="R3" s="17"/>
      <c r="V3" s="18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</row>
    <row r="4" spans="1:60" ht="16.5" hidden="1" thickBot="1">
      <c r="A4" s="19"/>
      <c r="B4" s="20"/>
      <c r="C4" s="21"/>
      <c r="D4" s="21"/>
      <c r="E4" s="22"/>
      <c r="F4" s="22"/>
      <c r="G4" s="23"/>
      <c r="H4" s="2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</row>
    <row r="5" spans="1:60" ht="16.5" hidden="1" thickBot="1">
      <c r="A5" s="26"/>
      <c r="B5" s="20"/>
      <c r="C5" s="21"/>
      <c r="D5" s="21"/>
      <c r="E5" s="22"/>
      <c r="F5" s="22"/>
      <c r="G5" s="23"/>
      <c r="H5" s="22"/>
      <c r="I5" s="22"/>
      <c r="J5" s="2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</row>
    <row r="6" spans="1:60" ht="16.5" hidden="1" thickBot="1">
      <c r="A6" s="27"/>
      <c r="B6" s="28"/>
      <c r="C6" s="29"/>
      <c r="D6" s="22"/>
      <c r="E6" s="30"/>
      <c r="F6" s="30"/>
      <c r="G6" s="31"/>
      <c r="H6" s="30"/>
      <c r="I6" s="22"/>
      <c r="J6" s="22"/>
      <c r="K6" s="32"/>
      <c r="O6" s="33"/>
      <c r="P6" s="34"/>
      <c r="Q6" s="34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</row>
    <row r="7" spans="1:60" ht="16.5" hidden="1" thickBot="1">
      <c r="A7" s="27"/>
      <c r="B7" s="35"/>
      <c r="C7" s="36"/>
      <c r="D7" s="37"/>
      <c r="E7" s="38"/>
      <c r="F7" s="38"/>
      <c r="G7" s="39"/>
      <c r="H7" s="38"/>
      <c r="I7" s="22"/>
      <c r="J7" s="22"/>
      <c r="O7" s="34"/>
      <c r="P7" s="34"/>
      <c r="Q7" s="34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</row>
    <row r="8" spans="1:60" ht="16.5" hidden="1" thickBot="1">
      <c r="A8" s="40"/>
      <c r="B8" s="41"/>
      <c r="C8" s="30"/>
      <c r="D8" s="30"/>
      <c r="E8" s="244" t="s">
        <v>32</v>
      </c>
      <c r="F8" s="245"/>
      <c r="G8" s="245"/>
      <c r="H8" s="245"/>
      <c r="I8" s="245"/>
      <c r="J8" s="245"/>
      <c r="K8" s="14"/>
      <c r="O8" s="14"/>
      <c r="P8" s="14"/>
      <c r="Q8" s="14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</row>
    <row r="9" spans="1:60" hidden="1">
      <c r="A9" s="42"/>
      <c r="B9" s="43"/>
      <c r="C9" s="44"/>
      <c r="D9" s="44"/>
      <c r="E9" s="246" t="s">
        <v>31</v>
      </c>
      <c r="F9" s="247"/>
      <c r="G9" s="247"/>
      <c r="H9" s="247"/>
      <c r="I9" s="247"/>
      <c r="J9" s="247"/>
      <c r="K9" s="14"/>
      <c r="O9" s="14"/>
      <c r="P9" s="14"/>
      <c r="Q9" s="14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</row>
    <row r="10" spans="1:60">
      <c r="A10" s="45"/>
      <c r="B10" s="46"/>
      <c r="C10" s="47"/>
      <c r="D10" s="47"/>
      <c r="E10" s="48"/>
      <c r="F10" s="48"/>
      <c r="G10" s="48"/>
      <c r="H10" s="48"/>
      <c r="I10" s="48"/>
      <c r="J10" s="48"/>
      <c r="K10" s="14"/>
      <c r="O10" s="14"/>
      <c r="P10" s="14"/>
      <c r="Q10" s="14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</row>
    <row r="11" spans="1:60">
      <c r="A11" s="49"/>
      <c r="B11" s="46"/>
      <c r="C11" s="47"/>
      <c r="D11" s="47"/>
      <c r="E11" s="48"/>
      <c r="F11" s="48"/>
      <c r="G11" s="48"/>
      <c r="H11" s="48"/>
      <c r="K11" s="14"/>
      <c r="O11" s="14"/>
      <c r="P11" s="14"/>
      <c r="Q11" s="14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</row>
    <row r="12" spans="1:60">
      <c r="A12" s="45"/>
      <c r="B12" s="46"/>
      <c r="C12" s="47"/>
      <c r="D12" s="47"/>
      <c r="E12" s="48"/>
      <c r="F12" s="48"/>
      <c r="G12" s="48"/>
      <c r="H12" s="48"/>
      <c r="I12" s="48"/>
      <c r="J12" s="48"/>
      <c r="K12" s="14"/>
      <c r="O12" s="14"/>
      <c r="P12" s="14"/>
      <c r="Q12" s="14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</row>
    <row r="13" spans="1:60">
      <c r="A13" s="45"/>
      <c r="B13" s="46"/>
      <c r="C13" s="47"/>
      <c r="D13" s="47"/>
      <c r="E13" s="48"/>
      <c r="F13" s="48"/>
      <c r="G13" s="48"/>
      <c r="H13" s="48"/>
      <c r="K13" s="14"/>
      <c r="O13" s="14"/>
      <c r="P13" s="14"/>
      <c r="Q13" s="14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</row>
    <row r="14" spans="1:60">
      <c r="A14" s="45"/>
      <c r="B14" s="46"/>
      <c r="C14" s="47"/>
      <c r="D14" s="47"/>
      <c r="E14" s="48"/>
      <c r="F14" s="48"/>
      <c r="G14" s="48"/>
      <c r="H14" s="48"/>
      <c r="K14" s="14"/>
      <c r="O14" s="14"/>
      <c r="P14" s="14"/>
      <c r="Q14" s="14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</row>
    <row r="15" spans="1:60">
      <c r="A15" s="237" t="s">
        <v>425</v>
      </c>
      <c r="B15" s="237"/>
      <c r="C15" s="237"/>
      <c r="D15" s="237"/>
      <c r="E15" s="237"/>
      <c r="F15" s="237"/>
      <c r="G15" s="237"/>
      <c r="H15" s="237"/>
      <c r="I15" s="237"/>
      <c r="J15" s="237"/>
      <c r="K15" s="14"/>
      <c r="O15" s="14"/>
      <c r="P15" s="14"/>
      <c r="Q15" s="14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</row>
    <row r="16" spans="1:60">
      <c r="A16" s="237" t="s">
        <v>427</v>
      </c>
      <c r="B16" s="237"/>
      <c r="C16" s="237"/>
      <c r="D16" s="237"/>
      <c r="E16" s="237"/>
      <c r="F16" s="237"/>
      <c r="G16" s="237"/>
      <c r="H16" s="237"/>
      <c r="I16" s="237"/>
      <c r="J16" s="237"/>
      <c r="K16" s="14"/>
      <c r="O16" s="14"/>
      <c r="P16" s="14"/>
      <c r="Q16" s="14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</row>
    <row r="17" spans="1:60">
      <c r="A17" s="45"/>
      <c r="B17" s="46"/>
      <c r="C17" s="47"/>
      <c r="D17" s="47"/>
      <c r="E17" s="48"/>
      <c r="F17" s="48"/>
      <c r="G17" s="48"/>
      <c r="H17" s="48"/>
      <c r="K17" s="14"/>
      <c r="O17" s="14"/>
      <c r="P17" s="14"/>
      <c r="Q17" s="14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</row>
    <row r="18" spans="1:60" s="56" customFormat="1">
      <c r="A18" s="50"/>
      <c r="B18" s="51"/>
      <c r="C18" s="52"/>
      <c r="D18" s="53"/>
      <c r="E18" s="54"/>
      <c r="F18" s="54"/>
      <c r="G18" s="54"/>
      <c r="H18" s="54"/>
      <c r="I18" s="54"/>
      <c r="J18" s="55"/>
    </row>
    <row r="19" spans="1:60" s="56" customFormat="1" ht="18">
      <c r="A19" s="50"/>
      <c r="B19" s="50"/>
      <c r="C19" s="50"/>
      <c r="E19" s="50"/>
      <c r="F19" s="50"/>
      <c r="G19" s="50"/>
      <c r="H19" s="50"/>
      <c r="I19" s="252" t="s">
        <v>424</v>
      </c>
      <c r="J19" s="252"/>
    </row>
    <row r="20" spans="1:60" s="56" customFormat="1">
      <c r="A20" s="251"/>
      <c r="B20" s="251"/>
      <c r="C20" s="251"/>
      <c r="D20" s="251"/>
      <c r="E20" s="251"/>
      <c r="F20" s="251"/>
      <c r="G20" s="251"/>
      <c r="H20" s="57" t="s">
        <v>33</v>
      </c>
      <c r="I20" s="58"/>
      <c r="J20" s="59">
        <v>44704</v>
      </c>
    </row>
    <row r="21" spans="1:60" s="56" customFormat="1">
      <c r="A21" s="1"/>
      <c r="B21" s="55"/>
      <c r="C21" s="1"/>
      <c r="D21" s="1"/>
      <c r="E21" s="1"/>
      <c r="F21" s="1"/>
      <c r="G21" s="1"/>
      <c r="H21" s="57" t="s">
        <v>420</v>
      </c>
      <c r="I21" s="58"/>
      <c r="J21" s="2">
        <f>F254</f>
        <v>648279.26860000018</v>
      </c>
      <c r="K21" s="60">
        <v>719635.08</v>
      </c>
      <c r="L21" s="61">
        <v>719635.08</v>
      </c>
      <c r="M21" s="62">
        <v>0.23880000000000001</v>
      </c>
    </row>
    <row r="22" spans="1:60" s="56" customFormat="1">
      <c r="A22" s="1"/>
      <c r="B22" s="55"/>
      <c r="C22" s="1"/>
      <c r="D22" s="1"/>
      <c r="E22" s="1"/>
      <c r="F22" s="1"/>
      <c r="G22" s="1"/>
      <c r="H22" s="57" t="s">
        <v>34</v>
      </c>
      <c r="I22" s="58"/>
      <c r="J22" s="2">
        <f>J21-J24</f>
        <v>571398.81020000018</v>
      </c>
      <c r="K22" s="63" t="e">
        <f>SUM(J21+#REF!)</f>
        <v>#REF!</v>
      </c>
      <c r="L22" s="61">
        <f>SUM(L21*M21+L21)</f>
        <v>891483.93710400001</v>
      </c>
      <c r="M22" s="61"/>
    </row>
    <row r="23" spans="1:60" s="56" customFormat="1">
      <c r="C23" s="1"/>
      <c r="D23" s="1"/>
      <c r="E23" s="1"/>
      <c r="F23" s="1"/>
      <c r="G23" s="1"/>
      <c r="H23" s="57" t="s">
        <v>35</v>
      </c>
      <c r="I23" s="58"/>
      <c r="J23" s="2">
        <v>0</v>
      </c>
      <c r="K23" s="63"/>
      <c r="L23" s="64"/>
      <c r="M23" s="64"/>
    </row>
    <row r="24" spans="1:60" s="56" customFormat="1">
      <c r="A24" s="238" t="s">
        <v>428</v>
      </c>
      <c r="B24" s="238"/>
      <c r="C24" s="51"/>
      <c r="D24" s="52"/>
      <c r="E24" s="51"/>
      <c r="F24" s="51"/>
      <c r="G24" s="51"/>
      <c r="H24" s="65" t="s">
        <v>36</v>
      </c>
      <c r="I24" s="66"/>
      <c r="J24" s="3">
        <f>I254</f>
        <v>76880.458400000003</v>
      </c>
    </row>
    <row r="25" spans="1:60" s="56" customFormat="1">
      <c r="A25" s="238" t="s">
        <v>426</v>
      </c>
      <c r="B25" s="238"/>
      <c r="C25" s="51"/>
      <c r="D25" s="52"/>
      <c r="E25" s="51"/>
      <c r="F25" s="51"/>
      <c r="G25" s="51"/>
    </row>
    <row r="26" spans="1:60" s="56" customFormat="1">
      <c r="A26" s="50" t="s">
        <v>429</v>
      </c>
      <c r="B26" s="51"/>
      <c r="C26" s="52"/>
      <c r="D26" s="53"/>
      <c r="E26" s="54"/>
      <c r="F26" s="54"/>
      <c r="G26" s="54"/>
      <c r="AL26" s="56" t="str">
        <f>IF(AJ26=100%,"à medir","medido")</f>
        <v>medido</v>
      </c>
    </row>
    <row r="27" spans="1:60" s="56" customFormat="1" ht="16.5" thickBot="1">
      <c r="A27" s="50"/>
      <c r="B27" s="51"/>
      <c r="C27" s="52"/>
      <c r="D27" s="53"/>
      <c r="E27" s="54"/>
      <c r="F27" s="54"/>
      <c r="G27" s="54"/>
      <c r="H27" s="67"/>
      <c r="I27" s="68"/>
      <c r="J27" s="69"/>
    </row>
    <row r="28" spans="1:60" ht="50.25" customHeight="1" thickBot="1">
      <c r="A28" s="70" t="s">
        <v>14</v>
      </c>
      <c r="B28" s="71" t="s">
        <v>26</v>
      </c>
      <c r="C28" s="72" t="s">
        <v>27</v>
      </c>
      <c r="D28" s="72" t="s">
        <v>15</v>
      </c>
      <c r="E28" s="73" t="s">
        <v>28</v>
      </c>
      <c r="F28" s="73" t="s">
        <v>38</v>
      </c>
      <c r="G28" s="73" t="s">
        <v>37</v>
      </c>
      <c r="H28" s="73" t="s">
        <v>39</v>
      </c>
      <c r="I28" s="73" t="s">
        <v>37</v>
      </c>
      <c r="J28" s="73" t="s">
        <v>39</v>
      </c>
      <c r="K28" s="74"/>
      <c r="L28" s="75"/>
      <c r="M28" s="76"/>
      <c r="O28" s="75"/>
      <c r="P28" s="75"/>
      <c r="Q28" s="74"/>
      <c r="R28" s="17"/>
      <c r="V28" s="18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</row>
    <row r="29" spans="1:60" ht="12" customHeight="1">
      <c r="A29" s="77"/>
      <c r="B29" s="78" t="s">
        <v>40</v>
      </c>
      <c r="C29" s="79"/>
      <c r="D29" s="79"/>
      <c r="E29" s="80"/>
      <c r="F29" s="80"/>
      <c r="G29" s="80"/>
      <c r="H29" s="80"/>
      <c r="I29" s="80"/>
      <c r="J29" s="80"/>
      <c r="K29" s="74"/>
      <c r="L29" s="75"/>
      <c r="M29" s="76"/>
      <c r="O29" s="75"/>
      <c r="P29" s="75"/>
      <c r="Q29" s="74"/>
      <c r="R29" s="17"/>
      <c r="V29" s="18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</row>
    <row r="30" spans="1:60" s="89" customFormat="1">
      <c r="A30" s="155" t="s">
        <v>1</v>
      </c>
      <c r="B30" s="156" t="s">
        <v>0</v>
      </c>
      <c r="C30" s="157"/>
      <c r="D30" s="158"/>
      <c r="E30" s="157"/>
      <c r="F30" s="157">
        <f>SUM(F31:F39)</f>
        <v>16737.77</v>
      </c>
      <c r="G30" s="157"/>
      <c r="H30" s="157"/>
      <c r="I30" s="157">
        <f>SUM(I31:I39)</f>
        <v>7213.12</v>
      </c>
      <c r="J30" s="157">
        <f>SUM(J31:J39)</f>
        <v>7213.12</v>
      </c>
      <c r="K30" s="81"/>
      <c r="L30" s="82"/>
      <c r="M30" s="83"/>
      <c r="N30" s="7"/>
      <c r="O30" s="81"/>
      <c r="P30" s="81"/>
      <c r="Q30" s="81"/>
      <c r="R30" s="17"/>
      <c r="S30" s="84"/>
      <c r="T30" s="15"/>
      <c r="U30" s="85"/>
      <c r="V30" s="86"/>
      <c r="W30" s="85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</row>
    <row r="31" spans="1:60">
      <c r="A31" s="90"/>
      <c r="B31" s="91"/>
      <c r="C31" s="90"/>
      <c r="D31" s="92"/>
      <c r="E31" s="159"/>
      <c r="F31" s="159"/>
      <c r="G31" s="159"/>
      <c r="H31" s="159"/>
      <c r="I31" s="159"/>
      <c r="J31" s="159"/>
      <c r="K31" s="93"/>
      <c r="L31" s="82"/>
      <c r="M31" s="83"/>
      <c r="O31" s="82"/>
      <c r="P31" s="82"/>
      <c r="Q31" s="93"/>
      <c r="S31" s="84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</row>
    <row r="32" spans="1:60">
      <c r="A32" s="160" t="s">
        <v>41</v>
      </c>
      <c r="B32" s="161" t="s">
        <v>366</v>
      </c>
      <c r="C32" s="162" t="s">
        <v>16</v>
      </c>
      <c r="D32" s="163">
        <v>6</v>
      </c>
      <c r="E32" s="163">
        <v>297.62</v>
      </c>
      <c r="F32" s="163">
        <f>D32*E32</f>
        <v>1785.72</v>
      </c>
      <c r="G32" s="163">
        <f>D32</f>
        <v>6</v>
      </c>
      <c r="H32" s="163">
        <f>G32</f>
        <v>6</v>
      </c>
      <c r="I32" s="163">
        <f t="shared" ref="I32:I39" si="0">G32*E32</f>
        <v>1785.72</v>
      </c>
      <c r="J32" s="163">
        <f>I32</f>
        <v>1785.72</v>
      </c>
      <c r="K32" s="93"/>
      <c r="L32" s="94"/>
      <c r="M32" s="83"/>
      <c r="O32" s="94"/>
      <c r="P32" s="94"/>
      <c r="Q32" s="95"/>
      <c r="S32" s="84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</row>
    <row r="33" spans="1:60" ht="28.5">
      <c r="A33" s="160" t="s">
        <v>42</v>
      </c>
      <c r="B33" s="161" t="s">
        <v>305</v>
      </c>
      <c r="C33" s="162" t="s">
        <v>43</v>
      </c>
      <c r="D33" s="163">
        <v>140</v>
      </c>
      <c r="E33" s="163">
        <v>36.409999999999997</v>
      </c>
      <c r="F33" s="163">
        <f t="shared" ref="F33:F39" si="1">D33*E33</f>
        <v>5097.3999999999996</v>
      </c>
      <c r="G33" s="163">
        <f>D33</f>
        <v>140</v>
      </c>
      <c r="H33" s="163">
        <f t="shared" ref="H33:H35" si="2">G33</f>
        <v>140</v>
      </c>
      <c r="I33" s="163">
        <f t="shared" si="0"/>
        <v>5097.3999999999996</v>
      </c>
      <c r="J33" s="163">
        <f t="shared" ref="J33:J39" si="3">I33</f>
        <v>5097.3999999999996</v>
      </c>
      <c r="K33" s="93"/>
      <c r="L33" s="82"/>
      <c r="M33" s="83"/>
      <c r="O33" s="82"/>
      <c r="P33" s="82"/>
      <c r="Q33" s="93"/>
      <c r="S33" s="84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</row>
    <row r="34" spans="1:60" ht="42.75">
      <c r="A34" s="160" t="s">
        <v>44</v>
      </c>
      <c r="B34" s="161" t="s">
        <v>367</v>
      </c>
      <c r="C34" s="162" t="s">
        <v>16</v>
      </c>
      <c r="D34" s="163">
        <v>1500</v>
      </c>
      <c r="E34" s="163">
        <v>0.22</v>
      </c>
      <c r="F34" s="163">
        <f t="shared" si="1"/>
        <v>330</v>
      </c>
      <c r="G34" s="163">
        <f>D34</f>
        <v>1500</v>
      </c>
      <c r="H34" s="163">
        <f t="shared" si="2"/>
        <v>1500</v>
      </c>
      <c r="I34" s="163">
        <f t="shared" si="0"/>
        <v>330</v>
      </c>
      <c r="J34" s="163">
        <f t="shared" si="3"/>
        <v>330</v>
      </c>
      <c r="K34" s="93"/>
      <c r="L34" s="82"/>
      <c r="M34" s="83"/>
      <c r="O34" s="82"/>
      <c r="P34" s="82"/>
      <c r="Q34" s="93"/>
      <c r="S34" s="84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</row>
    <row r="35" spans="1:60" s="89" customFormat="1" ht="42.75">
      <c r="A35" s="160" t="s">
        <v>45</v>
      </c>
      <c r="B35" s="161" t="s">
        <v>368</v>
      </c>
      <c r="C35" s="162" t="s">
        <v>7</v>
      </c>
      <c r="D35" s="163">
        <v>1</v>
      </c>
      <c r="E35" s="163">
        <v>414.92</v>
      </c>
      <c r="F35" s="163">
        <f t="shared" si="1"/>
        <v>414.92</v>
      </c>
      <c r="G35" s="163">
        <v>0</v>
      </c>
      <c r="H35" s="163">
        <f t="shared" si="2"/>
        <v>0</v>
      </c>
      <c r="I35" s="163">
        <f t="shared" si="0"/>
        <v>0</v>
      </c>
      <c r="J35" s="163">
        <f t="shared" si="3"/>
        <v>0</v>
      </c>
      <c r="K35" s="81"/>
      <c r="L35" s="82"/>
      <c r="M35" s="83"/>
      <c r="N35" s="7"/>
      <c r="O35" s="81"/>
      <c r="P35" s="81"/>
      <c r="Q35" s="81"/>
      <c r="R35" s="17"/>
      <c r="S35" s="84"/>
      <c r="T35" s="15"/>
      <c r="U35" s="85"/>
      <c r="V35" s="86"/>
      <c r="W35" s="85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</row>
    <row r="36" spans="1:60" s="89" customFormat="1" ht="34.5" customHeight="1">
      <c r="A36" s="160" t="s">
        <v>46</v>
      </c>
      <c r="B36" s="164" t="s">
        <v>369</v>
      </c>
      <c r="C36" s="162" t="s">
        <v>7</v>
      </c>
      <c r="D36" s="163">
        <v>1</v>
      </c>
      <c r="E36" s="163">
        <v>1100.67</v>
      </c>
      <c r="F36" s="163">
        <f t="shared" si="1"/>
        <v>1100.67</v>
      </c>
      <c r="G36" s="163">
        <v>0</v>
      </c>
      <c r="H36" s="163"/>
      <c r="I36" s="163">
        <f t="shared" si="0"/>
        <v>0</v>
      </c>
      <c r="J36" s="163">
        <f t="shared" si="3"/>
        <v>0</v>
      </c>
      <c r="K36" s="81"/>
      <c r="L36" s="82"/>
      <c r="M36" s="83"/>
      <c r="N36" s="7"/>
      <c r="O36" s="81"/>
      <c r="P36" s="81"/>
      <c r="Q36" s="81"/>
      <c r="R36" s="17"/>
      <c r="S36" s="84"/>
      <c r="T36" s="15"/>
      <c r="U36" s="85"/>
      <c r="V36" s="86"/>
      <c r="W36" s="85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</row>
    <row r="37" spans="1:60" s="89" customFormat="1" ht="42.75">
      <c r="A37" s="160" t="s">
        <v>47</v>
      </c>
      <c r="B37" s="164" t="s">
        <v>370</v>
      </c>
      <c r="C37" s="162" t="s">
        <v>7</v>
      </c>
      <c r="D37" s="163">
        <v>1</v>
      </c>
      <c r="E37" s="163">
        <v>467.94</v>
      </c>
      <c r="F37" s="163">
        <f t="shared" si="1"/>
        <v>467.94</v>
      </c>
      <c r="G37" s="163">
        <v>0</v>
      </c>
      <c r="H37" s="163"/>
      <c r="I37" s="163">
        <f t="shared" si="0"/>
        <v>0</v>
      </c>
      <c r="J37" s="163">
        <f t="shared" si="3"/>
        <v>0</v>
      </c>
      <c r="K37" s="81"/>
      <c r="L37" s="82"/>
      <c r="M37" s="83"/>
      <c r="N37" s="7"/>
      <c r="O37" s="81"/>
      <c r="P37" s="81"/>
      <c r="Q37" s="81"/>
      <c r="R37" s="17"/>
      <c r="S37" s="84"/>
      <c r="T37" s="15"/>
      <c r="U37" s="85"/>
      <c r="V37" s="86"/>
      <c r="W37" s="85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</row>
    <row r="38" spans="1:60" s="89" customFormat="1">
      <c r="A38" s="160" t="s">
        <v>48</v>
      </c>
      <c r="B38" s="165" t="s">
        <v>371</v>
      </c>
      <c r="C38" s="162" t="s">
        <v>50</v>
      </c>
      <c r="D38" s="163">
        <v>8</v>
      </c>
      <c r="E38" s="163">
        <v>490.5</v>
      </c>
      <c r="F38" s="163">
        <f t="shared" si="1"/>
        <v>3924</v>
      </c>
      <c r="G38" s="163"/>
      <c r="H38" s="163"/>
      <c r="I38" s="163">
        <f t="shared" si="0"/>
        <v>0</v>
      </c>
      <c r="J38" s="163">
        <f t="shared" si="3"/>
        <v>0</v>
      </c>
      <c r="K38" s="81"/>
      <c r="L38" s="82"/>
      <c r="M38" s="83"/>
      <c r="N38" s="7"/>
      <c r="O38" s="81"/>
      <c r="P38" s="81"/>
      <c r="Q38" s="81"/>
      <c r="R38" s="17"/>
      <c r="S38" s="84"/>
      <c r="T38" s="15"/>
      <c r="U38" s="85"/>
      <c r="V38" s="86"/>
      <c r="W38" s="85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</row>
    <row r="39" spans="1:60" s="89" customFormat="1">
      <c r="A39" s="160" t="s">
        <v>49</v>
      </c>
      <c r="B39" s="165" t="s">
        <v>372</v>
      </c>
      <c r="C39" s="162" t="s">
        <v>50</v>
      </c>
      <c r="D39" s="163">
        <v>8</v>
      </c>
      <c r="E39" s="163">
        <v>452.14</v>
      </c>
      <c r="F39" s="163">
        <f t="shared" si="1"/>
        <v>3617.12</v>
      </c>
      <c r="G39" s="163"/>
      <c r="H39" s="163"/>
      <c r="I39" s="163">
        <f t="shared" si="0"/>
        <v>0</v>
      </c>
      <c r="J39" s="163">
        <f t="shared" si="3"/>
        <v>0</v>
      </c>
      <c r="K39" s="81"/>
      <c r="L39" s="82"/>
      <c r="M39" s="83"/>
      <c r="N39" s="7"/>
      <c r="O39" s="81"/>
      <c r="P39" s="81"/>
      <c r="Q39" s="81"/>
      <c r="R39" s="17"/>
      <c r="S39" s="84"/>
      <c r="T39" s="15"/>
      <c r="U39" s="85"/>
      <c r="V39" s="86"/>
      <c r="W39" s="85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</row>
    <row r="40" spans="1:60">
      <c r="A40" s="163"/>
      <c r="B40" s="166"/>
      <c r="C40" s="162"/>
      <c r="D40" s="163"/>
      <c r="E40" s="163"/>
      <c r="F40" s="163"/>
      <c r="G40" s="163"/>
      <c r="H40" s="163"/>
      <c r="I40" s="163"/>
      <c r="J40" s="163"/>
      <c r="K40" s="93"/>
      <c r="L40" s="82"/>
      <c r="M40" s="83"/>
      <c r="O40" s="82"/>
      <c r="P40" s="82"/>
      <c r="Q40" s="93"/>
      <c r="S40" s="84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</row>
    <row r="41" spans="1:60" s="89" customFormat="1">
      <c r="A41" s="167" t="s">
        <v>19</v>
      </c>
      <c r="B41" s="168" t="s">
        <v>12</v>
      </c>
      <c r="C41" s="169"/>
      <c r="D41" s="170"/>
      <c r="E41" s="169"/>
      <c r="F41" s="169">
        <f>SUM(F42:F46)</f>
        <v>7361.0879999999997</v>
      </c>
      <c r="G41" s="169"/>
      <c r="H41" s="169"/>
      <c r="I41" s="169">
        <f>SUM(I42:I45)</f>
        <v>5249.1596</v>
      </c>
      <c r="J41" s="169">
        <f>SUM(J42:J46)</f>
        <v>5249.1596</v>
      </c>
      <c r="K41" s="81"/>
      <c r="L41" s="82"/>
      <c r="M41" s="83"/>
      <c r="N41" s="7"/>
      <c r="O41" s="81"/>
      <c r="P41" s="81"/>
      <c r="Q41" s="81"/>
      <c r="R41" s="17"/>
      <c r="S41" s="84"/>
      <c r="T41" s="15"/>
      <c r="U41" s="85"/>
      <c r="V41" s="86"/>
      <c r="W41" s="85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</row>
    <row r="42" spans="1:60">
      <c r="A42" s="163"/>
      <c r="B42" s="166" t="s">
        <v>25</v>
      </c>
      <c r="C42" s="162"/>
      <c r="D42" s="163"/>
      <c r="E42" s="163"/>
      <c r="F42" s="163"/>
      <c r="G42" s="163"/>
      <c r="H42" s="163"/>
      <c r="I42" s="163"/>
      <c r="J42" s="163"/>
      <c r="K42" s="93"/>
      <c r="L42" s="82"/>
      <c r="M42" s="83"/>
      <c r="O42" s="82"/>
      <c r="P42" s="82"/>
      <c r="Q42" s="93"/>
      <c r="S42" s="84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</row>
    <row r="43" spans="1:60" ht="28.5">
      <c r="A43" s="163" t="s">
        <v>51</v>
      </c>
      <c r="B43" s="164" t="s">
        <v>52</v>
      </c>
      <c r="C43" s="162" t="s">
        <v>17</v>
      </c>
      <c r="D43" s="163">
        <v>122.16</v>
      </c>
      <c r="E43" s="163">
        <v>8.32</v>
      </c>
      <c r="F43" s="163">
        <f t="shared" ref="F43:F45" si="4">D43*E43</f>
        <v>1016.3712</v>
      </c>
      <c r="G43" s="163">
        <f>'MEMORIA BM 01'!L38</f>
        <v>83.940000000000012</v>
      </c>
      <c r="H43" s="163">
        <f>G43</f>
        <v>83.940000000000012</v>
      </c>
      <c r="I43" s="163">
        <f>G43*E43</f>
        <v>698.38080000000014</v>
      </c>
      <c r="J43" s="163">
        <f>I43</f>
        <v>698.38080000000014</v>
      </c>
      <c r="K43" s="82"/>
      <c r="L43" s="83"/>
      <c r="M43" s="7"/>
      <c r="N43" s="82"/>
      <c r="O43" s="82"/>
      <c r="P43" s="93"/>
      <c r="Q43" s="8"/>
      <c r="R43" s="84"/>
      <c r="U43" s="11"/>
      <c r="V43" s="10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</row>
    <row r="44" spans="1:60">
      <c r="A44" s="163" t="s">
        <v>53</v>
      </c>
      <c r="B44" s="164" t="s">
        <v>54</v>
      </c>
      <c r="C44" s="162" t="s">
        <v>17</v>
      </c>
      <c r="D44" s="163">
        <v>122.16</v>
      </c>
      <c r="E44" s="163">
        <v>17.899999999999999</v>
      </c>
      <c r="F44" s="163">
        <f t="shared" si="4"/>
        <v>2186.6639999999998</v>
      </c>
      <c r="G44" s="171">
        <f>'MEMORIA BM 01'!L46</f>
        <v>21.940000000000005</v>
      </c>
      <c r="H44" s="163">
        <f t="shared" ref="H44:H45" si="5">G44</f>
        <v>21.940000000000005</v>
      </c>
      <c r="I44" s="163">
        <f>G44*E44</f>
        <v>392.72600000000006</v>
      </c>
      <c r="J44" s="163">
        <f>I44</f>
        <v>392.72600000000006</v>
      </c>
      <c r="K44" s="82"/>
      <c r="L44" s="83"/>
      <c r="M44" s="7"/>
      <c r="N44" s="82"/>
      <c r="O44" s="82"/>
      <c r="P44" s="93"/>
      <c r="Q44" s="8"/>
      <c r="R44" s="84"/>
      <c r="U44" s="11"/>
      <c r="V44" s="10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</row>
    <row r="45" spans="1:60" ht="28.5">
      <c r="A45" s="163" t="s">
        <v>55</v>
      </c>
      <c r="B45" s="164" t="s">
        <v>56</v>
      </c>
      <c r="C45" s="162" t="s">
        <v>17</v>
      </c>
      <c r="D45" s="163">
        <v>142.01</v>
      </c>
      <c r="E45" s="163">
        <v>29.28</v>
      </c>
      <c r="F45" s="163">
        <f t="shared" si="4"/>
        <v>4158.0527999999995</v>
      </c>
      <c r="G45" s="163">
        <v>142.01</v>
      </c>
      <c r="H45" s="163">
        <f t="shared" si="5"/>
        <v>142.01</v>
      </c>
      <c r="I45" s="163">
        <f>G45*E45</f>
        <v>4158.0527999999995</v>
      </c>
      <c r="J45" s="163">
        <f>I45</f>
        <v>4158.0527999999995</v>
      </c>
      <c r="K45" s="82"/>
      <c r="L45" s="83"/>
      <c r="M45" s="7"/>
      <c r="N45" s="82"/>
      <c r="O45" s="82"/>
      <c r="P45" s="93"/>
      <c r="Q45" s="8"/>
      <c r="R45" s="84"/>
      <c r="U45" s="11"/>
      <c r="V45" s="10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</row>
    <row r="46" spans="1:60">
      <c r="A46" s="163"/>
      <c r="B46" s="161"/>
      <c r="C46" s="163"/>
      <c r="D46" s="163"/>
      <c r="E46" s="163"/>
      <c r="F46" s="163"/>
      <c r="G46" s="163"/>
      <c r="H46" s="163"/>
      <c r="I46" s="163"/>
      <c r="J46" s="163"/>
      <c r="K46" s="34"/>
      <c r="L46" s="82"/>
      <c r="M46" s="83"/>
      <c r="O46" s="82"/>
      <c r="P46" s="82"/>
      <c r="Q46" s="93"/>
      <c r="S46" s="84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</row>
    <row r="47" spans="1:60" s="89" customFormat="1">
      <c r="A47" s="167" t="s">
        <v>20</v>
      </c>
      <c r="B47" s="168" t="s">
        <v>57</v>
      </c>
      <c r="C47" s="169"/>
      <c r="D47" s="170"/>
      <c r="E47" s="169"/>
      <c r="F47" s="169">
        <f>SUM(F48:F53)</f>
        <v>72072.818199999994</v>
      </c>
      <c r="G47" s="169"/>
      <c r="H47" s="169"/>
      <c r="I47" s="169">
        <f>SUM(I48:I53)</f>
        <v>57065.177300000003</v>
      </c>
      <c r="J47" s="169">
        <f>SUM(J48:J53)</f>
        <v>57065.177300000003</v>
      </c>
      <c r="K47" s="81"/>
      <c r="L47" s="82"/>
      <c r="M47" s="83"/>
      <c r="N47" s="7"/>
      <c r="O47" s="81"/>
      <c r="P47" s="81"/>
      <c r="Q47" s="81"/>
      <c r="R47" s="17"/>
      <c r="S47" s="84"/>
      <c r="T47" s="15"/>
      <c r="U47" s="85"/>
      <c r="V47" s="86"/>
      <c r="W47" s="85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</row>
    <row r="48" spans="1:60">
      <c r="A48" s="163"/>
      <c r="B48" s="161"/>
      <c r="C48" s="163"/>
      <c r="D48" s="163"/>
      <c r="E48" s="163"/>
      <c r="F48" s="163"/>
      <c r="G48" s="163"/>
      <c r="H48" s="163"/>
      <c r="I48" s="163"/>
      <c r="J48" s="163"/>
      <c r="K48" s="82"/>
      <c r="L48" s="83"/>
      <c r="M48" s="7"/>
      <c r="N48" s="82"/>
      <c r="O48" s="82"/>
      <c r="P48" s="93"/>
      <c r="Q48" s="8"/>
      <c r="R48" s="84"/>
      <c r="S48" s="97"/>
      <c r="T48" s="97"/>
      <c r="U48" s="11"/>
      <c r="V48" s="10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</row>
    <row r="49" spans="1:60" ht="28.5">
      <c r="A49" s="163" t="s">
        <v>58</v>
      </c>
      <c r="B49" s="164" t="s">
        <v>59</v>
      </c>
      <c r="C49" s="163" t="s">
        <v>17</v>
      </c>
      <c r="D49" s="163">
        <v>84.24</v>
      </c>
      <c r="E49" s="163">
        <v>339.77</v>
      </c>
      <c r="F49" s="163">
        <f t="shared" ref="F49:F53" si="6">D49*E49</f>
        <v>28622.224799999996</v>
      </c>
      <c r="G49" s="171">
        <f>'MEMORIA BM 01'!L60</f>
        <v>40.07</v>
      </c>
      <c r="H49" s="163">
        <f>G49</f>
        <v>40.07</v>
      </c>
      <c r="I49" s="163">
        <f t="shared" ref="I49:I53" si="7">G49*E49</f>
        <v>13614.5839</v>
      </c>
      <c r="J49" s="163">
        <f>I49</f>
        <v>13614.5839</v>
      </c>
      <c r="K49" s="82"/>
      <c r="L49" s="83"/>
      <c r="M49" s="7"/>
      <c r="N49" s="82"/>
      <c r="O49" s="82"/>
      <c r="P49" s="93"/>
      <c r="Q49" s="8"/>
      <c r="R49" s="84"/>
      <c r="S49" s="97"/>
      <c r="T49" s="97"/>
      <c r="U49" s="11"/>
      <c r="V49" s="10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</row>
    <row r="50" spans="1:60" ht="63.75" customHeight="1">
      <c r="A50" s="163" t="s">
        <v>60</v>
      </c>
      <c r="B50" s="164" t="s">
        <v>61</v>
      </c>
      <c r="C50" s="163" t="s">
        <v>16</v>
      </c>
      <c r="D50" s="163">
        <v>28.19</v>
      </c>
      <c r="E50" s="163">
        <v>55.26</v>
      </c>
      <c r="F50" s="163">
        <f t="shared" si="6"/>
        <v>1557.7794000000001</v>
      </c>
      <c r="G50" s="171">
        <f>D50</f>
        <v>28.19</v>
      </c>
      <c r="H50" s="163">
        <f t="shared" ref="H50:H53" si="8">G50</f>
        <v>28.19</v>
      </c>
      <c r="I50" s="163">
        <f t="shared" si="7"/>
        <v>1557.7794000000001</v>
      </c>
      <c r="J50" s="163">
        <f>I50</f>
        <v>1557.7794000000001</v>
      </c>
      <c r="K50" s="98"/>
      <c r="L50" s="83"/>
      <c r="M50" s="7"/>
      <c r="N50" s="82"/>
      <c r="O50" s="82"/>
      <c r="P50" s="93"/>
      <c r="Q50" s="8"/>
      <c r="R50" s="84"/>
      <c r="S50" s="97"/>
      <c r="T50" s="97"/>
      <c r="U50" s="11"/>
      <c r="V50" s="10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</row>
    <row r="51" spans="1:60" ht="29.25" customHeight="1">
      <c r="A51" s="163" t="s">
        <v>62</v>
      </c>
      <c r="B51" s="164" t="s">
        <v>63</v>
      </c>
      <c r="C51" s="163" t="s">
        <v>17</v>
      </c>
      <c r="D51" s="163">
        <v>5</v>
      </c>
      <c r="E51" s="163">
        <v>394.47</v>
      </c>
      <c r="F51" s="163">
        <f t="shared" si="6"/>
        <v>1972.3500000000001</v>
      </c>
      <c r="G51" s="171">
        <f>D51</f>
        <v>5</v>
      </c>
      <c r="H51" s="163">
        <f t="shared" si="8"/>
        <v>5</v>
      </c>
      <c r="I51" s="163">
        <f t="shared" si="7"/>
        <v>1972.3500000000001</v>
      </c>
      <c r="J51" s="163">
        <f>I51</f>
        <v>1972.3500000000001</v>
      </c>
      <c r="K51" s="82"/>
      <c r="L51" s="83"/>
      <c r="M51" s="7"/>
      <c r="N51" s="82"/>
      <c r="O51" s="82"/>
      <c r="P51" s="93"/>
      <c r="Q51" s="8"/>
      <c r="R51" s="84"/>
      <c r="S51" s="97"/>
      <c r="T51" s="97"/>
      <c r="U51" s="11"/>
      <c r="V51" s="10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</row>
    <row r="52" spans="1:60" ht="36.75" customHeight="1">
      <c r="A52" s="163" t="s">
        <v>64</v>
      </c>
      <c r="B52" s="164" t="s">
        <v>65</v>
      </c>
      <c r="C52" s="163" t="s">
        <v>17</v>
      </c>
      <c r="D52" s="163">
        <v>15.01</v>
      </c>
      <c r="E52" s="163">
        <v>1613.6</v>
      </c>
      <c r="F52" s="163">
        <f t="shared" si="6"/>
        <v>24220.135999999999</v>
      </c>
      <c r="G52" s="171">
        <f>D52</f>
        <v>15.01</v>
      </c>
      <c r="H52" s="163">
        <f t="shared" si="8"/>
        <v>15.01</v>
      </c>
      <c r="I52" s="163">
        <f t="shared" si="7"/>
        <v>24220.135999999999</v>
      </c>
      <c r="J52" s="163">
        <f t="shared" ref="J52:J53" si="9">I52</f>
        <v>24220.135999999999</v>
      </c>
      <c r="K52" s="82"/>
      <c r="L52" s="83"/>
      <c r="M52" s="7"/>
      <c r="N52" s="82"/>
      <c r="O52" s="82"/>
      <c r="P52" s="93"/>
      <c r="Q52" s="8"/>
      <c r="R52" s="84"/>
      <c r="S52" s="97"/>
      <c r="T52" s="97"/>
      <c r="U52" s="11"/>
      <c r="V52" s="10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</row>
    <row r="53" spans="1:60" ht="28.5">
      <c r="A53" s="163" t="s">
        <v>66</v>
      </c>
      <c r="B53" s="164" t="s">
        <v>67</v>
      </c>
      <c r="C53" s="163" t="s">
        <v>17</v>
      </c>
      <c r="D53" s="163">
        <v>9.73</v>
      </c>
      <c r="E53" s="163">
        <v>1613.6</v>
      </c>
      <c r="F53" s="163">
        <f t="shared" si="6"/>
        <v>15700.328</v>
      </c>
      <c r="G53" s="171">
        <f>D53</f>
        <v>9.73</v>
      </c>
      <c r="H53" s="163">
        <f t="shared" si="8"/>
        <v>9.73</v>
      </c>
      <c r="I53" s="163">
        <f t="shared" si="7"/>
        <v>15700.328</v>
      </c>
      <c r="J53" s="163">
        <f t="shared" si="9"/>
        <v>15700.328</v>
      </c>
      <c r="K53" s="82"/>
      <c r="L53" s="83"/>
      <c r="M53" s="7"/>
      <c r="N53" s="82"/>
      <c r="O53" s="82"/>
      <c r="P53" s="93"/>
      <c r="Q53" s="8"/>
      <c r="R53" s="84"/>
      <c r="S53" s="97"/>
      <c r="T53" s="97"/>
      <c r="U53" s="11"/>
      <c r="V53" s="10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</row>
    <row r="54" spans="1:60">
      <c r="A54" s="163"/>
      <c r="B54" s="161"/>
      <c r="C54" s="163"/>
      <c r="D54" s="163"/>
      <c r="E54" s="163"/>
      <c r="F54" s="163"/>
      <c r="G54" s="163"/>
      <c r="H54" s="163"/>
      <c r="I54" s="163"/>
      <c r="J54" s="163"/>
      <c r="K54" s="93"/>
      <c r="L54" s="82"/>
      <c r="M54" s="83"/>
      <c r="O54" s="82"/>
      <c r="P54" s="82"/>
      <c r="Q54" s="93"/>
      <c r="S54" s="84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</row>
    <row r="55" spans="1:60" s="89" customFormat="1">
      <c r="A55" s="167" t="s">
        <v>21</v>
      </c>
      <c r="B55" s="168" t="s">
        <v>68</v>
      </c>
      <c r="C55" s="169"/>
      <c r="D55" s="170"/>
      <c r="E55" s="169"/>
      <c r="F55" s="169">
        <f>SUM(F56:F60)</f>
        <v>114480.3824</v>
      </c>
      <c r="G55" s="169"/>
      <c r="H55" s="169"/>
      <c r="I55" s="169">
        <f>SUM(I56:I60)</f>
        <v>5278.8989999999994</v>
      </c>
      <c r="J55" s="169">
        <f>SUM(J56:J60)</f>
        <v>5278.8989999999994</v>
      </c>
      <c r="K55" s="81"/>
      <c r="L55" s="82"/>
      <c r="M55" s="83"/>
      <c r="N55" s="7"/>
      <c r="O55" s="81"/>
      <c r="P55" s="81"/>
      <c r="Q55" s="81"/>
      <c r="R55" s="17"/>
      <c r="S55" s="84"/>
      <c r="T55" s="15"/>
      <c r="U55" s="85"/>
      <c r="V55" s="86"/>
      <c r="W55" s="85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</row>
    <row r="56" spans="1:60">
      <c r="A56" s="163"/>
      <c r="B56" s="161"/>
      <c r="C56" s="163"/>
      <c r="D56" s="163"/>
      <c r="E56" s="163"/>
      <c r="F56" s="163"/>
      <c r="G56" s="163"/>
      <c r="H56" s="163"/>
      <c r="I56" s="163"/>
      <c r="J56" s="163"/>
      <c r="K56" s="93"/>
      <c r="L56" s="82"/>
      <c r="M56" s="83"/>
      <c r="O56" s="82"/>
      <c r="P56" s="82"/>
      <c r="Q56" s="93"/>
      <c r="S56" s="84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</row>
    <row r="57" spans="1:60" ht="48" customHeight="1">
      <c r="A57" s="163" t="s">
        <v>69</v>
      </c>
      <c r="B57" s="164" t="s">
        <v>70</v>
      </c>
      <c r="C57" s="163" t="s">
        <v>16</v>
      </c>
      <c r="D57" s="163">
        <v>18.920000000000002</v>
      </c>
      <c r="E57" s="163">
        <v>1806.13</v>
      </c>
      <c r="F57" s="163">
        <f t="shared" ref="F57" si="10">D57*E57</f>
        <v>34171.979600000006</v>
      </c>
      <c r="G57" s="171"/>
      <c r="H57" s="163">
        <f>G57</f>
        <v>0</v>
      </c>
      <c r="I57" s="163">
        <f>G57*E57</f>
        <v>0</v>
      </c>
      <c r="J57" s="163">
        <f>I57</f>
        <v>0</v>
      </c>
      <c r="K57" s="82"/>
      <c r="L57" s="83"/>
      <c r="M57" s="7"/>
      <c r="N57" s="82"/>
      <c r="O57" s="82"/>
      <c r="P57" s="93"/>
      <c r="Q57" s="8"/>
      <c r="R57" s="84"/>
      <c r="U57" s="11"/>
      <c r="V57" s="10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</row>
    <row r="58" spans="1:60" ht="42.75">
      <c r="A58" s="163" t="s">
        <v>71</v>
      </c>
      <c r="B58" s="164" t="s">
        <v>72</v>
      </c>
      <c r="C58" s="163" t="s">
        <v>17</v>
      </c>
      <c r="D58" s="163">
        <v>14.4</v>
      </c>
      <c r="E58" s="163">
        <v>1820.31</v>
      </c>
      <c r="F58" s="163">
        <f>D58*E58</f>
        <v>26212.464</v>
      </c>
      <c r="G58" s="163">
        <v>2.9</v>
      </c>
      <c r="H58" s="163">
        <f>G58</f>
        <v>2.9</v>
      </c>
      <c r="I58" s="163">
        <f>G58*E58</f>
        <v>5278.8989999999994</v>
      </c>
      <c r="J58" s="163">
        <f>I58</f>
        <v>5278.8989999999994</v>
      </c>
      <c r="K58" s="82"/>
      <c r="L58" s="83"/>
      <c r="M58" s="7"/>
      <c r="N58" s="82"/>
      <c r="O58" s="82"/>
      <c r="P58" s="93"/>
      <c r="Q58" s="8"/>
      <c r="R58" s="84"/>
      <c r="U58" s="11"/>
      <c r="V58" s="10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</row>
    <row r="59" spans="1:60">
      <c r="A59" s="163" t="s">
        <v>73</v>
      </c>
      <c r="B59" s="165" t="s">
        <v>74</v>
      </c>
      <c r="C59" s="163" t="s">
        <v>16</v>
      </c>
      <c r="D59" s="163">
        <v>12.36</v>
      </c>
      <c r="E59" s="163">
        <v>313.83</v>
      </c>
      <c r="F59" s="163">
        <f>D59*E59</f>
        <v>3878.9387999999994</v>
      </c>
      <c r="G59" s="163"/>
      <c r="H59" s="163">
        <f>G59</f>
        <v>0</v>
      </c>
      <c r="I59" s="163">
        <f>G59*E59</f>
        <v>0</v>
      </c>
      <c r="J59" s="163">
        <f>I59</f>
        <v>0</v>
      </c>
      <c r="K59" s="82"/>
      <c r="L59" s="83"/>
      <c r="M59" s="7"/>
      <c r="N59" s="82"/>
      <c r="O59" s="82"/>
      <c r="P59" s="93"/>
      <c r="Q59" s="8"/>
      <c r="R59" s="84"/>
      <c r="U59" s="11"/>
      <c r="V59" s="10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</row>
    <row r="60" spans="1:60" ht="42.75">
      <c r="A60" s="163" t="s">
        <v>75</v>
      </c>
      <c r="B60" s="164" t="s">
        <v>76</v>
      </c>
      <c r="C60" s="163" t="s">
        <v>16</v>
      </c>
      <c r="D60" s="163">
        <v>475</v>
      </c>
      <c r="E60" s="163">
        <v>105.72</v>
      </c>
      <c r="F60" s="163">
        <f>D60*E60</f>
        <v>50217</v>
      </c>
      <c r="G60" s="163"/>
      <c r="H60" s="163">
        <f>G60</f>
        <v>0</v>
      </c>
      <c r="I60" s="163">
        <f>G60*E60</f>
        <v>0</v>
      </c>
      <c r="J60" s="163">
        <f>I60</f>
        <v>0</v>
      </c>
      <c r="K60" s="82"/>
      <c r="L60" s="83"/>
      <c r="M60" s="7"/>
      <c r="N60" s="82"/>
      <c r="O60" s="82"/>
      <c r="P60" s="93"/>
      <c r="Q60" s="8"/>
      <c r="R60" s="84"/>
      <c r="U60" s="11"/>
      <c r="V60" s="10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</row>
    <row r="61" spans="1:60">
      <c r="A61" s="163"/>
      <c r="B61" s="161"/>
      <c r="C61" s="163"/>
      <c r="D61" s="163"/>
      <c r="E61" s="163"/>
      <c r="F61" s="163"/>
      <c r="G61" s="163"/>
      <c r="H61" s="163"/>
      <c r="I61" s="163"/>
      <c r="J61" s="163"/>
      <c r="K61" s="82"/>
      <c r="L61" s="83"/>
      <c r="M61" s="7"/>
      <c r="N61" s="82"/>
      <c r="O61" s="82"/>
      <c r="P61" s="93"/>
      <c r="Q61" s="8"/>
      <c r="R61" s="84"/>
      <c r="U61" s="11"/>
      <c r="V61" s="10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</row>
    <row r="62" spans="1:60" s="89" customFormat="1">
      <c r="A62" s="167" t="s">
        <v>77</v>
      </c>
      <c r="B62" s="168" t="s">
        <v>78</v>
      </c>
      <c r="C62" s="169"/>
      <c r="D62" s="170"/>
      <c r="E62" s="169"/>
      <c r="F62" s="169">
        <f>SUM(F63:F66)</f>
        <v>86529.282800000001</v>
      </c>
      <c r="G62" s="169"/>
      <c r="H62" s="169"/>
      <c r="I62" s="169">
        <f>SUM(I63:I66)</f>
        <v>0</v>
      </c>
      <c r="J62" s="169">
        <f>SUM(J63:J66)</f>
        <v>0</v>
      </c>
      <c r="K62" s="81"/>
      <c r="L62" s="82"/>
      <c r="M62" s="83"/>
      <c r="N62" s="7"/>
      <c r="O62" s="81"/>
      <c r="P62" s="81"/>
      <c r="Q62" s="81"/>
      <c r="R62" s="17"/>
      <c r="S62" s="84"/>
      <c r="T62" s="15"/>
      <c r="U62" s="85"/>
      <c r="V62" s="86"/>
      <c r="W62" s="85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</row>
    <row r="63" spans="1:60">
      <c r="A63" s="163"/>
      <c r="B63" s="161"/>
      <c r="C63" s="163"/>
      <c r="D63" s="163"/>
      <c r="E63" s="163"/>
      <c r="F63" s="163"/>
      <c r="G63" s="163"/>
      <c r="H63" s="163"/>
      <c r="I63" s="163"/>
      <c r="J63" s="163"/>
      <c r="K63" s="82"/>
      <c r="L63" s="83"/>
      <c r="M63" s="7"/>
      <c r="N63" s="82"/>
      <c r="O63" s="82"/>
      <c r="P63" s="93"/>
      <c r="Q63" s="8"/>
      <c r="R63" s="84"/>
      <c r="U63" s="11"/>
      <c r="V63" s="10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</row>
    <row r="64" spans="1:60" ht="57">
      <c r="A64" s="163" t="s">
        <v>79</v>
      </c>
      <c r="B64" s="164" t="s">
        <v>80</v>
      </c>
      <c r="C64" s="163" t="s">
        <v>16</v>
      </c>
      <c r="D64" s="163">
        <v>784.04</v>
      </c>
      <c r="E64" s="163">
        <v>49.23</v>
      </c>
      <c r="F64" s="163">
        <f t="shared" ref="F64:F70" si="11">D64*E64</f>
        <v>38598.289199999999</v>
      </c>
      <c r="G64" s="171"/>
      <c r="H64" s="163">
        <f>G64</f>
        <v>0</v>
      </c>
      <c r="I64" s="163">
        <f t="shared" ref="I64:I66" si="12">G64*E64</f>
        <v>0</v>
      </c>
      <c r="J64" s="163">
        <f>I64</f>
        <v>0</v>
      </c>
      <c r="K64" s="82"/>
      <c r="L64" s="83"/>
      <c r="M64" s="7"/>
      <c r="N64" s="82"/>
      <c r="O64" s="82"/>
      <c r="P64" s="93"/>
      <c r="Q64" s="8"/>
      <c r="R64" s="84"/>
      <c r="U64" s="11"/>
      <c r="V64" s="10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</row>
    <row r="65" spans="1:59" ht="42.75">
      <c r="A65" s="163" t="s">
        <v>82</v>
      </c>
      <c r="B65" s="164" t="s">
        <v>83</v>
      </c>
      <c r="C65" s="163" t="s">
        <v>16</v>
      </c>
      <c r="D65" s="163">
        <v>35.76</v>
      </c>
      <c r="E65" s="163">
        <v>186.11</v>
      </c>
      <c r="F65" s="163">
        <f t="shared" si="11"/>
        <v>6655.2936</v>
      </c>
      <c r="G65" s="171"/>
      <c r="H65" s="163">
        <f t="shared" ref="H65:H66" si="13">G65</f>
        <v>0</v>
      </c>
      <c r="I65" s="163">
        <f t="shared" si="12"/>
        <v>0</v>
      </c>
      <c r="J65" s="163">
        <f t="shared" ref="J65:J70" si="14">I65</f>
        <v>0</v>
      </c>
      <c r="K65" s="82"/>
      <c r="L65" s="83"/>
      <c r="M65" s="7"/>
      <c r="N65" s="82"/>
      <c r="O65" s="82"/>
      <c r="P65" s="93"/>
      <c r="Q65" s="8"/>
      <c r="R65" s="84"/>
      <c r="U65" s="11"/>
      <c r="V65" s="10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</row>
    <row r="66" spans="1:59" ht="48.75" customHeight="1">
      <c r="A66" s="163" t="s">
        <v>84</v>
      </c>
      <c r="B66" s="164" t="s">
        <v>22</v>
      </c>
      <c r="C66" s="163" t="s">
        <v>16</v>
      </c>
      <c r="D66" s="163">
        <v>290</v>
      </c>
      <c r="E66" s="163">
        <v>142.33000000000001</v>
      </c>
      <c r="F66" s="163">
        <f t="shared" si="11"/>
        <v>41275.700000000004</v>
      </c>
      <c r="G66" s="171"/>
      <c r="H66" s="163">
        <f t="shared" si="13"/>
        <v>0</v>
      </c>
      <c r="I66" s="163">
        <f t="shared" si="12"/>
        <v>0</v>
      </c>
      <c r="J66" s="163">
        <f t="shared" si="14"/>
        <v>0</v>
      </c>
      <c r="K66" s="82"/>
      <c r="L66" s="83"/>
      <c r="M66" s="7"/>
      <c r="N66" s="82"/>
      <c r="O66" s="82"/>
      <c r="P66" s="93"/>
      <c r="Q66" s="8"/>
      <c r="R66" s="84"/>
      <c r="U66" s="11"/>
      <c r="V66" s="10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</row>
    <row r="67" spans="1:59">
      <c r="A67" s="163"/>
      <c r="B67" s="161"/>
      <c r="C67" s="163"/>
      <c r="D67" s="163"/>
      <c r="E67" s="163"/>
      <c r="F67" s="163"/>
      <c r="G67" s="163"/>
      <c r="H67" s="163"/>
      <c r="I67" s="163"/>
      <c r="J67" s="163"/>
      <c r="K67" s="82"/>
      <c r="L67" s="83"/>
      <c r="M67" s="7"/>
      <c r="N67" s="82"/>
      <c r="O67" s="82"/>
      <c r="P67" s="93"/>
      <c r="Q67" s="8"/>
      <c r="R67" s="84"/>
      <c r="U67" s="11"/>
      <c r="V67" s="10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</row>
    <row r="68" spans="1:59" s="89" customFormat="1">
      <c r="A68" s="172" t="s">
        <v>85</v>
      </c>
      <c r="B68" s="173" t="s">
        <v>86</v>
      </c>
      <c r="C68" s="174"/>
      <c r="D68" s="175"/>
      <c r="E68" s="174"/>
      <c r="F68" s="174">
        <f>SUM(F70:F80)</f>
        <v>72799.623299999992</v>
      </c>
      <c r="G68" s="174"/>
      <c r="H68" s="174"/>
      <c r="I68" s="174">
        <f>SUM(I70:I80)</f>
        <v>0</v>
      </c>
      <c r="J68" s="174">
        <f>SUM(J70:J80)</f>
        <v>0</v>
      </c>
      <c r="K68" s="99"/>
      <c r="L68" s="100"/>
      <c r="M68" s="7"/>
      <c r="N68" s="99"/>
      <c r="O68" s="99"/>
      <c r="P68" s="81"/>
      <c r="Q68" s="17"/>
      <c r="R68" s="84"/>
      <c r="S68" s="15"/>
      <c r="T68" s="15"/>
      <c r="U68" s="86"/>
      <c r="V68" s="85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</row>
    <row r="69" spans="1:59" s="89" customFormat="1">
      <c r="A69" s="176"/>
      <c r="B69" s="177"/>
      <c r="C69" s="178"/>
      <c r="D69" s="179"/>
      <c r="E69" s="178"/>
      <c r="F69" s="178"/>
      <c r="G69" s="178"/>
      <c r="H69" s="178"/>
      <c r="I69" s="178"/>
      <c r="J69" s="178"/>
      <c r="K69" s="99"/>
      <c r="L69" s="100"/>
      <c r="M69" s="7"/>
      <c r="N69" s="99"/>
      <c r="O69" s="99"/>
      <c r="P69" s="81"/>
      <c r="Q69" s="17"/>
      <c r="R69" s="84"/>
      <c r="S69" s="15"/>
      <c r="T69" s="15"/>
      <c r="U69" s="86"/>
      <c r="V69" s="85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</row>
    <row r="70" spans="1:59" ht="57">
      <c r="A70" s="163" t="s">
        <v>87</v>
      </c>
      <c r="B70" s="164" t="s">
        <v>88</v>
      </c>
      <c r="C70" s="163" t="s">
        <v>7</v>
      </c>
      <c r="D70" s="163">
        <v>9</v>
      </c>
      <c r="E70" s="163">
        <v>478.15</v>
      </c>
      <c r="F70" s="163">
        <f t="shared" si="11"/>
        <v>4303.3499999999995</v>
      </c>
      <c r="G70" s="171"/>
      <c r="H70" s="163">
        <f>G70</f>
        <v>0</v>
      </c>
      <c r="I70" s="163">
        <f>G70*E70</f>
        <v>0</v>
      </c>
      <c r="J70" s="163">
        <f t="shared" si="14"/>
        <v>0</v>
      </c>
      <c r="K70" s="82"/>
      <c r="L70" s="83"/>
      <c r="M70" s="7"/>
      <c r="N70" s="82"/>
      <c r="O70" s="82"/>
      <c r="P70" s="93"/>
      <c r="Q70" s="8"/>
      <c r="R70" s="84"/>
      <c r="U70" s="11"/>
      <c r="V70" s="13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</row>
    <row r="71" spans="1:59" ht="56.25" customHeight="1">
      <c r="A71" s="163" t="s">
        <v>89</v>
      </c>
      <c r="B71" s="164" t="s">
        <v>90</v>
      </c>
      <c r="C71" s="163" t="s">
        <v>7</v>
      </c>
      <c r="D71" s="163">
        <v>10</v>
      </c>
      <c r="E71" s="163">
        <v>546.86</v>
      </c>
      <c r="F71" s="163">
        <f t="shared" ref="F71:F80" si="15">D71*E71</f>
        <v>5468.6</v>
      </c>
      <c r="G71" s="171"/>
      <c r="H71" s="163">
        <f t="shared" ref="H71:H80" si="16">G71</f>
        <v>0</v>
      </c>
      <c r="I71" s="163">
        <f t="shared" ref="I71:I80" si="17">G71*E71</f>
        <v>0</v>
      </c>
      <c r="J71" s="163">
        <f t="shared" ref="J71:J80" si="18">I71</f>
        <v>0</v>
      </c>
      <c r="K71" s="82"/>
      <c r="L71" s="83"/>
      <c r="M71" s="7"/>
      <c r="N71" s="82"/>
      <c r="O71" s="82"/>
      <c r="P71" s="93"/>
      <c r="Q71" s="8"/>
      <c r="R71" s="84"/>
      <c r="U71" s="11"/>
      <c r="V71" s="13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</row>
    <row r="72" spans="1:59" ht="56.25" customHeight="1">
      <c r="A72" s="163" t="s">
        <v>91</v>
      </c>
      <c r="B72" s="164" t="s">
        <v>92</v>
      </c>
      <c r="C72" s="163" t="s">
        <v>7</v>
      </c>
      <c r="D72" s="163">
        <v>2</v>
      </c>
      <c r="E72" s="163">
        <v>546.86</v>
      </c>
      <c r="F72" s="163">
        <f t="shared" si="15"/>
        <v>1093.72</v>
      </c>
      <c r="G72" s="171"/>
      <c r="H72" s="163">
        <f t="shared" si="16"/>
        <v>0</v>
      </c>
      <c r="I72" s="163">
        <f t="shared" si="17"/>
        <v>0</v>
      </c>
      <c r="J72" s="163">
        <f t="shared" si="18"/>
        <v>0</v>
      </c>
      <c r="K72" s="82"/>
      <c r="L72" s="83"/>
      <c r="M72" s="7"/>
      <c r="N72" s="82"/>
      <c r="O72" s="82"/>
      <c r="P72" s="93"/>
      <c r="Q72" s="8"/>
      <c r="R72" s="84"/>
      <c r="U72" s="11"/>
      <c r="V72" s="13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</row>
    <row r="73" spans="1:59" ht="42.75">
      <c r="A73" s="163" t="s">
        <v>93</v>
      </c>
      <c r="B73" s="164" t="s">
        <v>94</v>
      </c>
      <c r="C73" s="163" t="s">
        <v>16</v>
      </c>
      <c r="D73" s="163">
        <v>60.17</v>
      </c>
      <c r="E73" s="163">
        <v>483.07</v>
      </c>
      <c r="F73" s="163">
        <f t="shared" si="15"/>
        <v>29066.321899999999</v>
      </c>
      <c r="G73" s="171"/>
      <c r="H73" s="163">
        <f t="shared" si="16"/>
        <v>0</v>
      </c>
      <c r="I73" s="163">
        <f t="shared" si="17"/>
        <v>0</v>
      </c>
      <c r="J73" s="163">
        <f t="shared" si="18"/>
        <v>0</v>
      </c>
      <c r="K73" s="82"/>
      <c r="L73" s="83"/>
      <c r="M73" s="7"/>
      <c r="N73" s="82"/>
      <c r="O73" s="82"/>
      <c r="P73" s="93"/>
      <c r="Q73" s="8"/>
      <c r="R73" s="84"/>
      <c r="U73" s="11"/>
      <c r="V73" s="13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</row>
    <row r="74" spans="1:59" ht="28.5">
      <c r="A74" s="163" t="s">
        <v>95</v>
      </c>
      <c r="B74" s="164" t="s">
        <v>96</v>
      </c>
      <c r="C74" s="163" t="s">
        <v>16</v>
      </c>
      <c r="D74" s="163">
        <v>3</v>
      </c>
      <c r="E74" s="163">
        <v>348.93</v>
      </c>
      <c r="F74" s="163">
        <f t="shared" si="15"/>
        <v>1046.79</v>
      </c>
      <c r="G74" s="171"/>
      <c r="H74" s="163">
        <f t="shared" si="16"/>
        <v>0</v>
      </c>
      <c r="I74" s="163">
        <f t="shared" si="17"/>
        <v>0</v>
      </c>
      <c r="J74" s="163">
        <f t="shared" si="18"/>
        <v>0</v>
      </c>
      <c r="K74" s="82"/>
      <c r="L74" s="83"/>
      <c r="M74" s="7"/>
      <c r="N74" s="82"/>
      <c r="O74" s="82"/>
      <c r="P74" s="93"/>
      <c r="Q74" s="8"/>
      <c r="R74" s="84"/>
      <c r="U74" s="11"/>
      <c r="V74" s="13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</row>
    <row r="75" spans="1:59">
      <c r="A75" s="163" t="s">
        <v>97</v>
      </c>
      <c r="B75" s="164" t="s">
        <v>98</v>
      </c>
      <c r="C75" s="163" t="s">
        <v>16</v>
      </c>
      <c r="D75" s="163">
        <v>67.010000000000005</v>
      </c>
      <c r="E75" s="163">
        <v>348.93</v>
      </c>
      <c r="F75" s="163">
        <f t="shared" si="15"/>
        <v>23381.799300000002</v>
      </c>
      <c r="G75" s="171"/>
      <c r="H75" s="163">
        <f t="shared" si="16"/>
        <v>0</v>
      </c>
      <c r="I75" s="163">
        <f t="shared" si="17"/>
        <v>0</v>
      </c>
      <c r="J75" s="163">
        <f t="shared" si="18"/>
        <v>0</v>
      </c>
      <c r="K75" s="82"/>
      <c r="L75" s="83"/>
      <c r="M75" s="7"/>
      <c r="N75" s="82"/>
      <c r="O75" s="82"/>
      <c r="P75" s="93"/>
      <c r="Q75" s="8"/>
      <c r="R75" s="84"/>
      <c r="U75" s="11"/>
      <c r="V75" s="13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</row>
    <row r="76" spans="1:59" ht="28.5">
      <c r="A76" s="163" t="s">
        <v>99</v>
      </c>
      <c r="B76" s="164" t="s">
        <v>96</v>
      </c>
      <c r="C76" s="163" t="s">
        <v>16</v>
      </c>
      <c r="D76" s="163">
        <v>1.57</v>
      </c>
      <c r="E76" s="163">
        <v>687.84</v>
      </c>
      <c r="F76" s="163">
        <f t="shared" si="15"/>
        <v>1079.9088000000002</v>
      </c>
      <c r="G76" s="171"/>
      <c r="H76" s="163">
        <f t="shared" si="16"/>
        <v>0</v>
      </c>
      <c r="I76" s="163">
        <f t="shared" si="17"/>
        <v>0</v>
      </c>
      <c r="J76" s="163">
        <f t="shared" si="18"/>
        <v>0</v>
      </c>
      <c r="K76" s="82"/>
      <c r="L76" s="83"/>
      <c r="M76" s="7"/>
      <c r="N76" s="82"/>
      <c r="O76" s="82"/>
      <c r="P76" s="93"/>
      <c r="Q76" s="8"/>
      <c r="R76" s="84"/>
      <c r="U76" s="11"/>
      <c r="V76" s="13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</row>
    <row r="77" spans="1:59">
      <c r="A77" s="163" t="s">
        <v>101</v>
      </c>
      <c r="B77" s="164" t="s">
        <v>100</v>
      </c>
      <c r="C77" s="163" t="s">
        <v>7</v>
      </c>
      <c r="D77" s="163">
        <v>4</v>
      </c>
      <c r="E77" s="163">
        <v>266.2</v>
      </c>
      <c r="F77" s="163">
        <f t="shared" si="15"/>
        <v>1064.8</v>
      </c>
      <c r="G77" s="171"/>
      <c r="H77" s="163">
        <f t="shared" si="16"/>
        <v>0</v>
      </c>
      <c r="I77" s="163">
        <f t="shared" si="17"/>
        <v>0</v>
      </c>
      <c r="J77" s="163">
        <f t="shared" si="18"/>
        <v>0</v>
      </c>
      <c r="K77" s="82"/>
      <c r="L77" s="83"/>
      <c r="M77" s="7"/>
      <c r="N77" s="82"/>
      <c r="O77" s="82"/>
      <c r="P77" s="93"/>
      <c r="Q77" s="8"/>
      <c r="R77" s="84"/>
      <c r="U77" s="11"/>
      <c r="V77" s="13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</row>
    <row r="78" spans="1:59">
      <c r="A78" s="163" t="s">
        <v>102</v>
      </c>
      <c r="B78" s="164" t="s">
        <v>103</v>
      </c>
      <c r="C78" s="163" t="s">
        <v>81</v>
      </c>
      <c r="D78" s="163">
        <v>41.59</v>
      </c>
      <c r="E78" s="163">
        <v>101.87</v>
      </c>
      <c r="F78" s="163">
        <f t="shared" si="15"/>
        <v>4236.7733000000007</v>
      </c>
      <c r="G78" s="171"/>
      <c r="H78" s="163">
        <f t="shared" si="16"/>
        <v>0</v>
      </c>
      <c r="I78" s="163">
        <f t="shared" si="17"/>
        <v>0</v>
      </c>
      <c r="J78" s="163">
        <f t="shared" si="18"/>
        <v>0</v>
      </c>
      <c r="K78" s="82"/>
      <c r="L78" s="83"/>
      <c r="M78" s="7"/>
      <c r="N78" s="82"/>
      <c r="O78" s="82"/>
      <c r="P78" s="93"/>
      <c r="Q78" s="8"/>
      <c r="R78" s="84"/>
      <c r="U78" s="11"/>
      <c r="V78" s="13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</row>
    <row r="79" spans="1:59" ht="42.75">
      <c r="A79" s="163" t="s">
        <v>104</v>
      </c>
      <c r="B79" s="164" t="s">
        <v>105</v>
      </c>
      <c r="C79" s="163" t="s">
        <v>7</v>
      </c>
      <c r="D79" s="163">
        <v>20</v>
      </c>
      <c r="E79" s="163">
        <v>96.95</v>
      </c>
      <c r="F79" s="163">
        <f t="shared" si="15"/>
        <v>1939</v>
      </c>
      <c r="G79" s="171"/>
      <c r="H79" s="163">
        <f t="shared" si="16"/>
        <v>0</v>
      </c>
      <c r="I79" s="163">
        <f t="shared" si="17"/>
        <v>0</v>
      </c>
      <c r="J79" s="163">
        <f t="shared" si="18"/>
        <v>0</v>
      </c>
      <c r="K79" s="82"/>
      <c r="L79" s="83"/>
      <c r="M79" s="7"/>
      <c r="N79" s="82"/>
      <c r="O79" s="82"/>
      <c r="P79" s="93"/>
      <c r="Q79" s="8"/>
      <c r="R79" s="84"/>
      <c r="U79" s="11"/>
      <c r="V79" s="13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</row>
    <row r="80" spans="1:59" ht="42.75">
      <c r="A80" s="163" t="s">
        <v>106</v>
      </c>
      <c r="B80" s="164" t="s">
        <v>107</v>
      </c>
      <c r="C80" s="163" t="s">
        <v>7</v>
      </c>
      <c r="D80" s="163">
        <v>2</v>
      </c>
      <c r="E80" s="163">
        <v>59.28</v>
      </c>
      <c r="F80" s="163">
        <f t="shared" si="15"/>
        <v>118.56</v>
      </c>
      <c r="G80" s="171"/>
      <c r="H80" s="163">
        <f t="shared" si="16"/>
        <v>0</v>
      </c>
      <c r="I80" s="163">
        <f t="shared" si="17"/>
        <v>0</v>
      </c>
      <c r="J80" s="163">
        <f t="shared" si="18"/>
        <v>0</v>
      </c>
      <c r="K80" s="82"/>
      <c r="L80" s="83"/>
      <c r="M80" s="7"/>
      <c r="N80" s="82"/>
      <c r="O80" s="82"/>
      <c r="P80" s="93"/>
      <c r="Q80" s="8"/>
      <c r="R80" s="84"/>
      <c r="U80" s="11"/>
      <c r="V80" s="13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</row>
    <row r="81" spans="1:59">
      <c r="A81" s="163"/>
      <c r="B81" s="161"/>
      <c r="C81" s="163"/>
      <c r="D81" s="163"/>
      <c r="E81" s="163"/>
      <c r="F81" s="163"/>
      <c r="G81" s="163"/>
      <c r="H81" s="163"/>
      <c r="I81" s="163"/>
      <c r="J81" s="163"/>
      <c r="K81" s="82"/>
      <c r="L81" s="83"/>
      <c r="M81" s="7"/>
      <c r="N81" s="82"/>
      <c r="O81" s="82"/>
      <c r="P81" s="93"/>
      <c r="Q81" s="8"/>
      <c r="R81" s="84"/>
      <c r="U81" s="11"/>
      <c r="V81" s="13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</row>
    <row r="82" spans="1:59" s="89" customFormat="1">
      <c r="A82" s="172" t="s">
        <v>108</v>
      </c>
      <c r="B82" s="173" t="s">
        <v>3</v>
      </c>
      <c r="C82" s="174"/>
      <c r="D82" s="175"/>
      <c r="E82" s="174"/>
      <c r="F82" s="174">
        <f>SUM(F84:F91)</f>
        <v>50835.063999999998</v>
      </c>
      <c r="G82" s="174"/>
      <c r="H82" s="174"/>
      <c r="I82" s="174">
        <f>SUM(I84:I91)</f>
        <v>0</v>
      </c>
      <c r="J82" s="174">
        <f>SUM(J84:J91)</f>
        <v>0</v>
      </c>
      <c r="K82" s="99"/>
      <c r="L82" s="100"/>
      <c r="M82" s="7"/>
      <c r="N82" s="99"/>
      <c r="O82" s="99"/>
      <c r="P82" s="81"/>
      <c r="Q82" s="17"/>
      <c r="R82" s="84"/>
      <c r="S82" s="15"/>
      <c r="T82" s="15"/>
      <c r="U82" s="86"/>
      <c r="V82" s="85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</row>
    <row r="83" spans="1:59">
      <c r="A83" s="163"/>
      <c r="B83" s="161"/>
      <c r="C83" s="163"/>
      <c r="D83" s="163"/>
      <c r="E83" s="163"/>
      <c r="F83" s="163"/>
      <c r="G83" s="163"/>
      <c r="H83" s="163"/>
      <c r="I83" s="163"/>
      <c r="J83" s="163"/>
      <c r="K83" s="82"/>
      <c r="L83" s="83"/>
      <c r="M83" s="7"/>
      <c r="N83" s="82"/>
      <c r="O83" s="82"/>
      <c r="P83" s="93"/>
      <c r="Q83" s="8"/>
      <c r="R83" s="84"/>
      <c r="U83" s="11"/>
      <c r="V83" s="13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</row>
    <row r="84" spans="1:59" ht="42.75">
      <c r="A84" s="163" t="s">
        <v>109</v>
      </c>
      <c r="B84" s="164" t="s">
        <v>110</v>
      </c>
      <c r="C84" s="163" t="s">
        <v>16</v>
      </c>
      <c r="D84" s="163">
        <v>453.35</v>
      </c>
      <c r="E84" s="163">
        <v>22.8</v>
      </c>
      <c r="F84" s="163">
        <f t="shared" ref="F84:F91" si="19">D84*E84</f>
        <v>10336.380000000001</v>
      </c>
      <c r="G84" s="163"/>
      <c r="H84" s="163">
        <f>G84</f>
        <v>0</v>
      </c>
      <c r="I84" s="163">
        <f t="shared" ref="I84:I91" si="20">G84*E84</f>
        <v>0</v>
      </c>
      <c r="J84" s="163">
        <f t="shared" ref="J84:J91" si="21">I84</f>
        <v>0</v>
      </c>
      <c r="K84" s="82"/>
      <c r="L84" s="83"/>
      <c r="M84" s="7"/>
      <c r="N84" s="82"/>
      <c r="O84" s="82"/>
      <c r="P84" s="93"/>
      <c r="Q84" s="8"/>
      <c r="R84" s="84"/>
      <c r="U84" s="11"/>
      <c r="V84" s="13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</row>
    <row r="85" spans="1:59" ht="42.75">
      <c r="A85" s="163" t="s">
        <v>111</v>
      </c>
      <c r="B85" s="164" t="s">
        <v>112</v>
      </c>
      <c r="C85" s="163" t="s">
        <v>16</v>
      </c>
      <c r="D85" s="163">
        <v>57.8</v>
      </c>
      <c r="E85" s="163">
        <v>48.73</v>
      </c>
      <c r="F85" s="163">
        <f t="shared" si="19"/>
        <v>2816.5939999999996</v>
      </c>
      <c r="G85" s="163"/>
      <c r="H85" s="163">
        <f t="shared" ref="H85:H91" si="22">G85</f>
        <v>0</v>
      </c>
      <c r="I85" s="163">
        <f t="shared" si="20"/>
        <v>0</v>
      </c>
      <c r="J85" s="163">
        <f t="shared" si="21"/>
        <v>0</v>
      </c>
      <c r="K85" s="82"/>
      <c r="L85" s="83"/>
      <c r="M85" s="7"/>
      <c r="N85" s="82"/>
      <c r="O85" s="82"/>
      <c r="P85" s="93"/>
      <c r="Q85" s="8"/>
      <c r="R85" s="84"/>
      <c r="U85" s="11"/>
      <c r="V85" s="10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</row>
    <row r="86" spans="1:59" ht="28.5">
      <c r="A86" s="163" t="s">
        <v>113</v>
      </c>
      <c r="B86" s="164" t="s">
        <v>114</v>
      </c>
      <c r="C86" s="163" t="s">
        <v>16</v>
      </c>
      <c r="D86" s="163">
        <v>511.15</v>
      </c>
      <c r="E86" s="163">
        <v>25.93</v>
      </c>
      <c r="F86" s="163">
        <f t="shared" si="19"/>
        <v>13254.119499999999</v>
      </c>
      <c r="G86" s="163"/>
      <c r="H86" s="163">
        <f t="shared" si="22"/>
        <v>0</v>
      </c>
      <c r="I86" s="163">
        <f t="shared" si="20"/>
        <v>0</v>
      </c>
      <c r="J86" s="163">
        <f t="shared" si="21"/>
        <v>0</v>
      </c>
      <c r="K86" s="82"/>
      <c r="L86" s="83"/>
      <c r="M86" s="7"/>
      <c r="N86" s="82"/>
      <c r="O86" s="82"/>
      <c r="P86" s="93"/>
      <c r="Q86" s="8"/>
      <c r="R86" s="84"/>
      <c r="U86" s="11"/>
      <c r="V86" s="10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</row>
    <row r="87" spans="1:59" ht="42" customHeight="1">
      <c r="A87" s="163" t="s">
        <v>115</v>
      </c>
      <c r="B87" s="164" t="s">
        <v>116</v>
      </c>
      <c r="C87" s="163" t="s">
        <v>6</v>
      </c>
      <c r="D87" s="163">
        <v>70.63</v>
      </c>
      <c r="E87" s="163">
        <v>14.2</v>
      </c>
      <c r="F87" s="163">
        <f t="shared" si="19"/>
        <v>1002.9459999999999</v>
      </c>
      <c r="G87" s="163"/>
      <c r="H87" s="163">
        <f t="shared" si="22"/>
        <v>0</v>
      </c>
      <c r="I87" s="163">
        <f t="shared" si="20"/>
        <v>0</v>
      </c>
      <c r="J87" s="163">
        <f t="shared" si="21"/>
        <v>0</v>
      </c>
      <c r="K87" s="82"/>
      <c r="L87" s="83"/>
      <c r="M87" s="7"/>
      <c r="N87" s="82"/>
      <c r="O87" s="82"/>
      <c r="P87" s="93"/>
      <c r="Q87" s="8"/>
      <c r="R87" s="84"/>
      <c r="U87" s="11"/>
      <c r="V87" s="10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</row>
    <row r="88" spans="1:59" ht="28.5">
      <c r="A88" s="163" t="s">
        <v>117</v>
      </c>
      <c r="B88" s="164" t="s">
        <v>118</v>
      </c>
      <c r="C88" s="163" t="s">
        <v>5</v>
      </c>
      <c r="D88" s="163">
        <v>41.57</v>
      </c>
      <c r="E88" s="163">
        <v>26.11</v>
      </c>
      <c r="F88" s="163">
        <f t="shared" si="19"/>
        <v>1085.3926999999999</v>
      </c>
      <c r="G88" s="163"/>
      <c r="H88" s="163">
        <f t="shared" si="22"/>
        <v>0</v>
      </c>
      <c r="I88" s="163">
        <f t="shared" si="20"/>
        <v>0</v>
      </c>
      <c r="J88" s="163">
        <f t="shared" si="21"/>
        <v>0</v>
      </c>
      <c r="K88" s="82"/>
      <c r="L88" s="83"/>
      <c r="M88" s="7"/>
      <c r="N88" s="82"/>
      <c r="O88" s="82"/>
      <c r="P88" s="93"/>
      <c r="Q88" s="8"/>
      <c r="R88" s="84"/>
      <c r="U88" s="11"/>
      <c r="V88" s="10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</row>
    <row r="89" spans="1:59" ht="28.5">
      <c r="A89" s="163" t="s">
        <v>119</v>
      </c>
      <c r="B89" s="164" t="s">
        <v>120</v>
      </c>
      <c r="C89" s="163" t="s">
        <v>5</v>
      </c>
      <c r="D89" s="163">
        <v>8.7799999999999994</v>
      </c>
      <c r="E89" s="163">
        <v>15.87</v>
      </c>
      <c r="F89" s="163">
        <f t="shared" si="19"/>
        <v>139.33859999999999</v>
      </c>
      <c r="G89" s="163"/>
      <c r="H89" s="163">
        <f t="shared" si="22"/>
        <v>0</v>
      </c>
      <c r="I89" s="163">
        <f t="shared" si="20"/>
        <v>0</v>
      </c>
      <c r="J89" s="163">
        <f t="shared" si="21"/>
        <v>0</v>
      </c>
      <c r="K89" s="82"/>
      <c r="L89" s="83"/>
      <c r="M89" s="7"/>
      <c r="N89" s="82"/>
      <c r="O89" s="82"/>
      <c r="P89" s="93"/>
      <c r="Q89" s="8"/>
      <c r="R89" s="84"/>
      <c r="U89" s="11"/>
      <c r="V89" s="10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</row>
    <row r="90" spans="1:59">
      <c r="A90" s="163" t="s">
        <v>121</v>
      </c>
      <c r="B90" s="164" t="s">
        <v>122</v>
      </c>
      <c r="C90" s="180" t="s">
        <v>16</v>
      </c>
      <c r="D90" s="163">
        <v>8.31</v>
      </c>
      <c r="E90" s="163">
        <v>26.72</v>
      </c>
      <c r="F90" s="163">
        <f t="shared" si="19"/>
        <v>222.04320000000001</v>
      </c>
      <c r="G90" s="163"/>
      <c r="H90" s="163">
        <f t="shared" si="22"/>
        <v>0</v>
      </c>
      <c r="I90" s="163">
        <f t="shared" si="20"/>
        <v>0</v>
      </c>
      <c r="J90" s="163">
        <f t="shared" si="21"/>
        <v>0</v>
      </c>
      <c r="K90" s="82"/>
      <c r="L90" s="83"/>
      <c r="M90" s="7"/>
      <c r="N90" s="82"/>
      <c r="O90" s="82"/>
      <c r="P90" s="93"/>
      <c r="Q90" s="8"/>
      <c r="R90" s="84"/>
      <c r="U90" s="11"/>
      <c r="V90" s="10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</row>
    <row r="91" spans="1:59" s="89" customFormat="1" ht="30.75" customHeight="1">
      <c r="A91" s="163" t="s">
        <v>123</v>
      </c>
      <c r="B91" s="164" t="s">
        <v>124</v>
      </c>
      <c r="C91" s="180" t="s">
        <v>16</v>
      </c>
      <c r="D91" s="162">
        <v>475</v>
      </c>
      <c r="E91" s="162">
        <v>46.27</v>
      </c>
      <c r="F91" s="163">
        <f t="shared" si="19"/>
        <v>21978.25</v>
      </c>
      <c r="G91" s="163"/>
      <c r="H91" s="163">
        <f t="shared" si="22"/>
        <v>0</v>
      </c>
      <c r="I91" s="163">
        <f t="shared" si="20"/>
        <v>0</v>
      </c>
      <c r="J91" s="163">
        <f t="shared" si="21"/>
        <v>0</v>
      </c>
      <c r="K91" s="82"/>
      <c r="L91" s="83"/>
      <c r="M91" s="7"/>
      <c r="N91" s="81"/>
      <c r="O91" s="81"/>
      <c r="P91" s="81"/>
      <c r="Q91" s="17"/>
      <c r="R91" s="84"/>
      <c r="S91" s="15"/>
      <c r="T91" s="15"/>
      <c r="U91" s="86"/>
      <c r="V91" s="85"/>
      <c r="W91" s="87"/>
      <c r="X91" s="87"/>
      <c r="Y91" s="87"/>
      <c r="Z91" s="87"/>
      <c r="AA91" s="87"/>
      <c r="AB91" s="87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</row>
    <row r="92" spans="1:59">
      <c r="A92" s="163"/>
      <c r="B92" s="161"/>
      <c r="C92" s="163"/>
      <c r="D92" s="163"/>
      <c r="E92" s="163"/>
      <c r="F92" s="163"/>
      <c r="G92" s="163"/>
      <c r="H92" s="163"/>
      <c r="I92" s="163"/>
      <c r="J92" s="163"/>
      <c r="K92" s="82"/>
      <c r="L92" s="83"/>
      <c r="M92" s="7"/>
      <c r="N92" s="82"/>
      <c r="O92" s="82"/>
      <c r="P92" s="93"/>
      <c r="Q92" s="8"/>
      <c r="R92" s="84"/>
      <c r="U92" s="11"/>
      <c r="V92" s="10"/>
      <c r="W92" s="101"/>
      <c r="X92" s="10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</row>
    <row r="93" spans="1:59" s="89" customFormat="1">
      <c r="A93" s="172" t="s">
        <v>125</v>
      </c>
      <c r="B93" s="173" t="s">
        <v>126</v>
      </c>
      <c r="C93" s="174"/>
      <c r="D93" s="175"/>
      <c r="E93" s="174"/>
      <c r="F93" s="174">
        <f>SUM(F95:F98)</f>
        <v>66961.275599999994</v>
      </c>
      <c r="G93" s="174"/>
      <c r="H93" s="174"/>
      <c r="I93" s="174">
        <f>SUM(I95:I98)</f>
        <v>0</v>
      </c>
      <c r="J93" s="174">
        <f>SUM(J95:J98)</f>
        <v>0</v>
      </c>
      <c r="K93" s="99"/>
      <c r="L93" s="100"/>
      <c r="M93" s="7"/>
      <c r="N93" s="99"/>
      <c r="O93" s="99"/>
      <c r="P93" s="81"/>
      <c r="Q93" s="17"/>
      <c r="R93" s="84"/>
      <c r="S93" s="15"/>
      <c r="T93" s="15"/>
      <c r="U93" s="86"/>
      <c r="V93" s="85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8"/>
      <c r="AJ93" s="88"/>
      <c r="AK93" s="88"/>
      <c r="AL93" s="88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</row>
    <row r="94" spans="1:59" s="89" customFormat="1">
      <c r="A94" s="163"/>
      <c r="B94" s="161"/>
      <c r="C94" s="163"/>
      <c r="D94" s="163"/>
      <c r="E94" s="163"/>
      <c r="F94" s="163"/>
      <c r="G94" s="163"/>
      <c r="H94" s="163"/>
      <c r="I94" s="163"/>
      <c r="J94" s="163"/>
      <c r="K94" s="82"/>
      <c r="L94" s="83"/>
      <c r="M94" s="7"/>
      <c r="N94" s="81"/>
      <c r="O94" s="81"/>
      <c r="P94" s="81"/>
      <c r="Q94" s="17"/>
      <c r="R94" s="84"/>
      <c r="S94" s="15"/>
      <c r="T94" s="15"/>
      <c r="U94" s="86"/>
      <c r="V94" s="85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</row>
    <row r="95" spans="1:59" ht="42.75">
      <c r="A95" s="163" t="s">
        <v>127</v>
      </c>
      <c r="B95" s="164" t="s">
        <v>128</v>
      </c>
      <c r="C95" s="163" t="s">
        <v>16</v>
      </c>
      <c r="D95" s="163">
        <v>1663.44</v>
      </c>
      <c r="E95" s="163">
        <v>2.92</v>
      </c>
      <c r="F95" s="163">
        <f t="shared" ref="F95:F98" si="23">D95*E95</f>
        <v>4857.2448000000004</v>
      </c>
      <c r="G95" s="163"/>
      <c r="H95" s="163">
        <f t="shared" ref="H95:H98" si="24">G95</f>
        <v>0</v>
      </c>
      <c r="I95" s="163">
        <f t="shared" ref="I95:I98" si="25">G95*E95</f>
        <v>0</v>
      </c>
      <c r="J95" s="163">
        <f t="shared" ref="J95:J98" si="26">I95</f>
        <v>0</v>
      </c>
      <c r="K95" s="82"/>
      <c r="L95" s="83"/>
      <c r="M95" s="7"/>
      <c r="N95" s="82"/>
      <c r="O95" s="82"/>
      <c r="P95" s="93"/>
      <c r="Q95" s="8"/>
      <c r="R95" s="84"/>
      <c r="U95" s="11"/>
      <c r="V95" s="10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</row>
    <row r="96" spans="1:59" ht="57.75" customHeight="1">
      <c r="A96" s="163" t="s">
        <v>129</v>
      </c>
      <c r="B96" s="164" t="s">
        <v>130</v>
      </c>
      <c r="C96" s="163" t="s">
        <v>16</v>
      </c>
      <c r="D96" s="163">
        <v>1146.79</v>
      </c>
      <c r="E96" s="163">
        <v>21.42</v>
      </c>
      <c r="F96" s="163">
        <f t="shared" si="23"/>
        <v>24564.2418</v>
      </c>
      <c r="G96" s="163"/>
      <c r="H96" s="163">
        <f t="shared" si="24"/>
        <v>0</v>
      </c>
      <c r="I96" s="163">
        <f t="shared" si="25"/>
        <v>0</v>
      </c>
      <c r="J96" s="163">
        <f t="shared" si="26"/>
        <v>0</v>
      </c>
      <c r="K96" s="82"/>
      <c r="L96" s="83"/>
      <c r="M96" s="7"/>
      <c r="N96" s="82"/>
      <c r="O96" s="82"/>
      <c r="P96" s="93"/>
      <c r="Q96" s="8"/>
      <c r="R96" s="84"/>
      <c r="U96" s="11"/>
      <c r="V96" s="10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</row>
    <row r="97" spans="1:64" ht="57">
      <c r="A97" s="163" t="s">
        <v>131</v>
      </c>
      <c r="B97" s="164" t="s">
        <v>132</v>
      </c>
      <c r="C97" s="163" t="s">
        <v>16</v>
      </c>
      <c r="D97" s="163">
        <v>516.65</v>
      </c>
      <c r="E97" s="163">
        <v>21.4</v>
      </c>
      <c r="F97" s="163">
        <f t="shared" si="23"/>
        <v>11056.31</v>
      </c>
      <c r="G97" s="163"/>
      <c r="H97" s="163">
        <f t="shared" si="24"/>
        <v>0</v>
      </c>
      <c r="I97" s="163">
        <f t="shared" si="25"/>
        <v>0</v>
      </c>
      <c r="J97" s="163">
        <f t="shared" si="26"/>
        <v>0</v>
      </c>
      <c r="K97" s="82"/>
      <c r="L97" s="83"/>
      <c r="M97" s="7"/>
      <c r="N97" s="82"/>
      <c r="O97" s="82"/>
      <c r="P97" s="93"/>
      <c r="Q97" s="8"/>
      <c r="R97" s="84"/>
      <c r="U97" s="11"/>
      <c r="V97" s="10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</row>
    <row r="98" spans="1:64" ht="42.75">
      <c r="A98" s="163" t="s">
        <v>133</v>
      </c>
      <c r="B98" s="164" t="s">
        <v>134</v>
      </c>
      <c r="C98" s="163" t="s">
        <v>16</v>
      </c>
      <c r="D98" s="163">
        <v>516.65</v>
      </c>
      <c r="E98" s="163">
        <v>51.26</v>
      </c>
      <c r="F98" s="163">
        <f t="shared" si="23"/>
        <v>26483.478999999999</v>
      </c>
      <c r="G98" s="163"/>
      <c r="H98" s="163">
        <f t="shared" si="24"/>
        <v>0</v>
      </c>
      <c r="I98" s="163">
        <f t="shared" si="25"/>
        <v>0</v>
      </c>
      <c r="J98" s="163">
        <f t="shared" si="26"/>
        <v>0</v>
      </c>
      <c r="K98" s="82"/>
      <c r="L98" s="83"/>
      <c r="M98" s="7"/>
      <c r="N98" s="82"/>
      <c r="O98" s="82"/>
      <c r="P98" s="93"/>
      <c r="Q98" s="8"/>
      <c r="R98" s="84"/>
      <c r="U98" s="11"/>
      <c r="V98" s="10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</row>
    <row r="99" spans="1:64">
      <c r="A99" s="163"/>
      <c r="B99" s="161"/>
      <c r="C99" s="163"/>
      <c r="D99" s="163"/>
      <c r="E99" s="163"/>
      <c r="F99" s="163"/>
      <c r="G99" s="163"/>
      <c r="H99" s="163"/>
      <c r="I99" s="163"/>
      <c r="J99" s="163"/>
      <c r="K99" s="82"/>
      <c r="L99" s="83"/>
      <c r="M99" s="7"/>
      <c r="N99" s="82"/>
      <c r="O99" s="82"/>
      <c r="P99" s="93"/>
      <c r="Q99" s="8"/>
      <c r="R99" s="84"/>
      <c r="U99" s="11"/>
      <c r="V99" s="10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</row>
    <row r="100" spans="1:64" s="89" customFormat="1">
      <c r="A100" s="172" t="s">
        <v>135</v>
      </c>
      <c r="B100" s="173" t="s">
        <v>8</v>
      </c>
      <c r="C100" s="174"/>
      <c r="D100" s="175"/>
      <c r="E100" s="174"/>
      <c r="F100" s="174">
        <f>SUM(F102:F109)</f>
        <v>38162.8027</v>
      </c>
      <c r="G100" s="174"/>
      <c r="H100" s="174"/>
      <c r="I100" s="174">
        <f>SUM(I102:I109)</f>
        <v>0</v>
      </c>
      <c r="J100" s="174">
        <f>SUM(J102:J109)</f>
        <v>0</v>
      </c>
      <c r="K100" s="99"/>
      <c r="L100" s="100"/>
      <c r="M100" s="7"/>
      <c r="N100" s="99"/>
      <c r="O100" s="99"/>
      <c r="P100" s="81"/>
      <c r="Q100" s="17"/>
      <c r="R100" s="84"/>
      <c r="S100" s="15"/>
      <c r="T100" s="15"/>
      <c r="U100" s="86"/>
      <c r="V100" s="85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</row>
    <row r="101" spans="1:64" s="89" customFormat="1">
      <c r="A101" s="163"/>
      <c r="B101" s="161"/>
      <c r="C101" s="163"/>
      <c r="D101" s="162"/>
      <c r="E101" s="162"/>
      <c r="F101" s="162"/>
      <c r="G101" s="162"/>
      <c r="H101" s="162"/>
      <c r="I101" s="162"/>
      <c r="J101" s="162"/>
      <c r="K101" s="82"/>
      <c r="L101" s="83"/>
      <c r="M101" s="7"/>
      <c r="N101" s="81"/>
      <c r="O101" s="81"/>
      <c r="P101" s="81"/>
      <c r="Q101" s="17"/>
      <c r="R101" s="84"/>
      <c r="S101" s="15"/>
      <c r="T101" s="15"/>
      <c r="U101" s="86"/>
      <c r="V101" s="85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</row>
    <row r="102" spans="1:64">
      <c r="A102" s="163" t="s">
        <v>136</v>
      </c>
      <c r="B102" s="164" t="s">
        <v>137</v>
      </c>
      <c r="C102" s="163" t="s">
        <v>16</v>
      </c>
      <c r="D102" s="163">
        <v>1146.79</v>
      </c>
      <c r="E102" s="163">
        <v>1.79</v>
      </c>
      <c r="F102" s="163">
        <f t="shared" ref="F102:F109" si="27">D102*E102</f>
        <v>2052.7541000000001</v>
      </c>
      <c r="G102" s="171"/>
      <c r="H102" s="163">
        <f t="shared" ref="H102:H109" si="28">G102</f>
        <v>0</v>
      </c>
      <c r="I102" s="163">
        <f t="shared" ref="I102:I109" si="29">G102*E102</f>
        <v>0</v>
      </c>
      <c r="J102" s="163">
        <f t="shared" ref="J102:J109" si="30">I102</f>
        <v>0</v>
      </c>
      <c r="K102" s="82"/>
      <c r="L102" s="83"/>
      <c r="M102" s="7"/>
      <c r="N102" s="82"/>
      <c r="O102" s="82"/>
      <c r="P102" s="93"/>
      <c r="Q102" s="8"/>
      <c r="R102" s="84"/>
      <c r="U102" s="11"/>
      <c r="V102" s="10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</row>
    <row r="103" spans="1:64" s="89" customFormat="1" ht="28.5">
      <c r="A103" s="163" t="s">
        <v>138</v>
      </c>
      <c r="B103" s="164" t="s">
        <v>139</v>
      </c>
      <c r="C103" s="163" t="s">
        <v>16</v>
      </c>
      <c r="D103" s="163">
        <v>1146.79</v>
      </c>
      <c r="E103" s="163">
        <v>9.23</v>
      </c>
      <c r="F103" s="163">
        <f t="shared" si="27"/>
        <v>10584.8717</v>
      </c>
      <c r="G103" s="171"/>
      <c r="H103" s="163">
        <f t="shared" si="28"/>
        <v>0</v>
      </c>
      <c r="I103" s="163">
        <f t="shared" si="29"/>
        <v>0</v>
      </c>
      <c r="J103" s="163">
        <f t="shared" si="30"/>
        <v>0</v>
      </c>
      <c r="K103" s="82"/>
      <c r="L103" s="83"/>
      <c r="M103" s="7"/>
      <c r="N103" s="82"/>
      <c r="O103" s="82"/>
      <c r="P103" s="81"/>
      <c r="Q103" s="17"/>
      <c r="R103" s="84"/>
      <c r="S103" s="15"/>
      <c r="T103" s="15"/>
      <c r="U103" s="86"/>
      <c r="V103" s="85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</row>
    <row r="104" spans="1:64" s="89" customFormat="1" ht="28.5">
      <c r="A104" s="163" t="s">
        <v>140</v>
      </c>
      <c r="B104" s="164" t="s">
        <v>141</v>
      </c>
      <c r="C104" s="163" t="s">
        <v>16</v>
      </c>
      <c r="D104" s="163">
        <v>358.74</v>
      </c>
      <c r="E104" s="163">
        <v>11.88</v>
      </c>
      <c r="F104" s="163">
        <f t="shared" si="27"/>
        <v>4261.8312000000005</v>
      </c>
      <c r="G104" s="162"/>
      <c r="H104" s="163">
        <f t="shared" si="28"/>
        <v>0</v>
      </c>
      <c r="I104" s="163">
        <f t="shared" si="29"/>
        <v>0</v>
      </c>
      <c r="J104" s="163">
        <f t="shared" si="30"/>
        <v>0</v>
      </c>
      <c r="K104" s="82"/>
      <c r="L104" s="83"/>
      <c r="M104" s="7"/>
      <c r="N104" s="82"/>
      <c r="O104" s="82"/>
      <c r="P104" s="81"/>
      <c r="Q104" s="17"/>
      <c r="R104" s="84"/>
      <c r="S104" s="15"/>
      <c r="T104" s="15"/>
      <c r="U104" s="86"/>
      <c r="V104" s="85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</row>
    <row r="105" spans="1:64" s="89" customFormat="1" ht="28.5">
      <c r="A105" s="163" t="s">
        <v>142</v>
      </c>
      <c r="B105" s="164" t="s">
        <v>143</v>
      </c>
      <c r="C105" s="163" t="s">
        <v>16</v>
      </c>
      <c r="D105" s="163">
        <v>358.74</v>
      </c>
      <c r="E105" s="163">
        <v>10.61</v>
      </c>
      <c r="F105" s="163">
        <f t="shared" si="27"/>
        <v>3806.2313999999997</v>
      </c>
      <c r="G105" s="162"/>
      <c r="H105" s="163">
        <f t="shared" si="28"/>
        <v>0</v>
      </c>
      <c r="I105" s="163">
        <f t="shared" si="29"/>
        <v>0</v>
      </c>
      <c r="J105" s="163">
        <f t="shared" si="30"/>
        <v>0</v>
      </c>
      <c r="K105" s="82"/>
      <c r="L105" s="83"/>
      <c r="M105" s="7"/>
      <c r="N105" s="82"/>
      <c r="O105" s="82"/>
      <c r="P105" s="81"/>
      <c r="Q105" s="17"/>
      <c r="R105" s="84"/>
      <c r="S105" s="15"/>
      <c r="T105" s="15"/>
      <c r="U105" s="86"/>
      <c r="V105" s="85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</row>
    <row r="106" spans="1:64" s="89" customFormat="1" ht="28.5">
      <c r="A106" s="163" t="s">
        <v>144</v>
      </c>
      <c r="B106" s="164" t="s">
        <v>145</v>
      </c>
      <c r="C106" s="163" t="s">
        <v>16</v>
      </c>
      <c r="D106" s="163">
        <v>81.38</v>
      </c>
      <c r="E106" s="163">
        <v>13.51</v>
      </c>
      <c r="F106" s="163">
        <f t="shared" si="27"/>
        <v>1099.4438</v>
      </c>
      <c r="G106" s="162"/>
      <c r="H106" s="163">
        <f t="shared" si="28"/>
        <v>0</v>
      </c>
      <c r="I106" s="163">
        <f t="shared" si="29"/>
        <v>0</v>
      </c>
      <c r="J106" s="163">
        <f t="shared" si="30"/>
        <v>0</v>
      </c>
      <c r="K106" s="82"/>
      <c r="L106" s="83"/>
      <c r="M106" s="7"/>
      <c r="N106" s="82"/>
      <c r="O106" s="82"/>
      <c r="P106" s="81"/>
      <c r="Q106" s="17"/>
      <c r="R106" s="84"/>
      <c r="S106" s="15"/>
      <c r="T106" s="15"/>
      <c r="U106" s="86"/>
      <c r="V106" s="85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</row>
    <row r="107" spans="1:64" s="89" customFormat="1" ht="42.75">
      <c r="A107" s="163" t="s">
        <v>146</v>
      </c>
      <c r="B107" s="164" t="s">
        <v>147</v>
      </c>
      <c r="C107" s="163" t="s">
        <v>16</v>
      </c>
      <c r="D107" s="163">
        <v>83.17</v>
      </c>
      <c r="E107" s="163">
        <v>15.22</v>
      </c>
      <c r="F107" s="163">
        <f t="shared" si="27"/>
        <v>1265.8474000000001</v>
      </c>
      <c r="G107" s="162"/>
      <c r="H107" s="163">
        <f t="shared" si="28"/>
        <v>0</v>
      </c>
      <c r="I107" s="163">
        <f t="shared" si="29"/>
        <v>0</v>
      </c>
      <c r="J107" s="163">
        <f t="shared" si="30"/>
        <v>0</v>
      </c>
      <c r="K107" s="82"/>
      <c r="L107" s="83"/>
      <c r="M107" s="7"/>
      <c r="N107" s="81"/>
      <c r="O107" s="81"/>
      <c r="P107" s="81"/>
      <c r="Q107" s="17"/>
      <c r="R107" s="84"/>
      <c r="S107" s="15"/>
      <c r="T107" s="15"/>
      <c r="U107" s="86"/>
      <c r="V107" s="85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7"/>
      <c r="AO107" s="87"/>
      <c r="AP107" s="87"/>
      <c r="AQ107" s="87"/>
      <c r="AR107" s="87"/>
      <c r="AS107" s="87"/>
      <c r="AT107" s="87"/>
      <c r="AU107" s="87"/>
      <c r="AV107" s="87"/>
      <c r="AW107" s="87"/>
      <c r="AX107" s="87"/>
      <c r="AY107" s="87"/>
      <c r="AZ107" s="87"/>
      <c r="BA107" s="87"/>
      <c r="BB107" s="87"/>
      <c r="BC107" s="87"/>
      <c r="BD107" s="87"/>
      <c r="BE107" s="87"/>
      <c r="BF107" s="87"/>
      <c r="BG107" s="87"/>
      <c r="BH107" s="103"/>
      <c r="BI107" s="103"/>
      <c r="BJ107" s="103"/>
      <c r="BK107" s="103"/>
      <c r="BL107" s="103"/>
    </row>
    <row r="108" spans="1:64" s="89" customFormat="1" ht="28.5">
      <c r="A108" s="163" t="s">
        <v>148</v>
      </c>
      <c r="B108" s="164" t="s">
        <v>149</v>
      </c>
      <c r="C108" s="163" t="s">
        <v>16</v>
      </c>
      <c r="D108" s="163">
        <v>1146.79</v>
      </c>
      <c r="E108" s="163">
        <v>8.5</v>
      </c>
      <c r="F108" s="163">
        <f t="shared" si="27"/>
        <v>9747.7150000000001</v>
      </c>
      <c r="G108" s="162"/>
      <c r="H108" s="163">
        <f t="shared" si="28"/>
        <v>0</v>
      </c>
      <c r="I108" s="163">
        <f t="shared" si="29"/>
        <v>0</v>
      </c>
      <c r="J108" s="163">
        <f t="shared" si="30"/>
        <v>0</v>
      </c>
      <c r="K108" s="82"/>
      <c r="L108" s="83"/>
      <c r="M108" s="7"/>
      <c r="N108" s="81"/>
      <c r="O108" s="81"/>
      <c r="P108" s="81"/>
      <c r="Q108" s="17"/>
      <c r="R108" s="84"/>
      <c r="S108" s="15"/>
      <c r="T108" s="15"/>
      <c r="U108" s="86"/>
      <c r="V108" s="85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  <c r="AO108" s="87"/>
      <c r="AP108" s="87"/>
      <c r="AQ108" s="87"/>
      <c r="AR108" s="87"/>
      <c r="AS108" s="87"/>
      <c r="AT108" s="87"/>
      <c r="AU108" s="87"/>
      <c r="AV108" s="87"/>
      <c r="AW108" s="87"/>
      <c r="AX108" s="87"/>
      <c r="AY108" s="87"/>
      <c r="AZ108" s="87"/>
      <c r="BA108" s="87"/>
      <c r="BB108" s="87"/>
      <c r="BC108" s="87"/>
      <c r="BD108" s="87"/>
      <c r="BE108" s="87"/>
      <c r="BF108" s="87"/>
      <c r="BG108" s="87"/>
      <c r="BH108" s="103"/>
      <c r="BI108" s="103"/>
      <c r="BJ108" s="103"/>
      <c r="BK108" s="103"/>
      <c r="BL108" s="103"/>
    </row>
    <row r="109" spans="1:64" s="89" customFormat="1">
      <c r="A109" s="163" t="s">
        <v>150</v>
      </c>
      <c r="B109" s="165" t="s">
        <v>151</v>
      </c>
      <c r="C109" s="163" t="s">
        <v>16</v>
      </c>
      <c r="D109" s="163">
        <v>766.73</v>
      </c>
      <c r="E109" s="163">
        <v>6.97</v>
      </c>
      <c r="F109" s="163">
        <f t="shared" si="27"/>
        <v>5344.1081000000004</v>
      </c>
      <c r="G109" s="162"/>
      <c r="H109" s="163">
        <f t="shared" si="28"/>
        <v>0</v>
      </c>
      <c r="I109" s="163">
        <f t="shared" si="29"/>
        <v>0</v>
      </c>
      <c r="J109" s="163">
        <f t="shared" si="30"/>
        <v>0</v>
      </c>
      <c r="K109" s="82"/>
      <c r="L109" s="83"/>
      <c r="M109" s="7"/>
      <c r="N109" s="81"/>
      <c r="O109" s="81"/>
      <c r="P109" s="81"/>
      <c r="Q109" s="17"/>
      <c r="R109" s="84"/>
      <c r="S109" s="15"/>
      <c r="T109" s="15"/>
      <c r="U109" s="86"/>
      <c r="V109" s="85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  <c r="AM109" s="87"/>
      <c r="AN109" s="87"/>
      <c r="AO109" s="87"/>
      <c r="AP109" s="87"/>
      <c r="AQ109" s="87"/>
      <c r="AR109" s="87"/>
      <c r="AS109" s="87"/>
      <c r="AT109" s="87"/>
      <c r="AU109" s="87"/>
      <c r="AV109" s="87"/>
      <c r="AW109" s="87"/>
      <c r="AX109" s="87"/>
      <c r="AY109" s="87"/>
      <c r="AZ109" s="87"/>
      <c r="BA109" s="87"/>
      <c r="BB109" s="87"/>
      <c r="BC109" s="87"/>
      <c r="BD109" s="87"/>
      <c r="BE109" s="87"/>
      <c r="BF109" s="87"/>
      <c r="BG109" s="87"/>
      <c r="BH109" s="103"/>
      <c r="BI109" s="103"/>
      <c r="BJ109" s="103"/>
      <c r="BK109" s="103"/>
      <c r="BL109" s="103"/>
    </row>
    <row r="110" spans="1:64" s="89" customFormat="1">
      <c r="A110" s="163"/>
      <c r="B110" s="161"/>
      <c r="C110" s="163"/>
      <c r="D110" s="163"/>
      <c r="E110" s="163"/>
      <c r="F110" s="163"/>
      <c r="G110" s="162"/>
      <c r="H110" s="163"/>
      <c r="I110" s="163"/>
      <c r="J110" s="163"/>
      <c r="K110" s="82"/>
      <c r="L110" s="83"/>
      <c r="M110" s="7"/>
      <c r="N110" s="81"/>
      <c r="O110" s="81"/>
      <c r="P110" s="81"/>
      <c r="Q110" s="17"/>
      <c r="R110" s="84"/>
      <c r="S110" s="15"/>
      <c r="T110" s="15"/>
      <c r="U110" s="86"/>
      <c r="V110" s="85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  <c r="AI110" s="87"/>
      <c r="AJ110" s="87"/>
      <c r="AK110" s="87"/>
      <c r="AL110" s="87"/>
      <c r="AM110" s="87"/>
      <c r="AN110" s="87"/>
      <c r="AO110" s="87"/>
      <c r="AP110" s="87"/>
      <c r="AQ110" s="87"/>
      <c r="AR110" s="87"/>
      <c r="AS110" s="87"/>
      <c r="AT110" s="87"/>
      <c r="AU110" s="87"/>
      <c r="AV110" s="87"/>
      <c r="AW110" s="87"/>
      <c r="AX110" s="87"/>
      <c r="AY110" s="87"/>
      <c r="AZ110" s="87"/>
      <c r="BA110" s="87"/>
      <c r="BB110" s="87"/>
      <c r="BC110" s="87"/>
      <c r="BD110" s="87"/>
      <c r="BE110" s="87"/>
      <c r="BF110" s="87"/>
      <c r="BG110" s="87"/>
      <c r="BH110" s="103"/>
      <c r="BI110" s="103"/>
      <c r="BJ110" s="103"/>
      <c r="BK110" s="103"/>
      <c r="BL110" s="103"/>
    </row>
    <row r="111" spans="1:64" s="89" customFormat="1">
      <c r="A111" s="172" t="s">
        <v>152</v>
      </c>
      <c r="B111" s="173" t="s">
        <v>4</v>
      </c>
      <c r="C111" s="174"/>
      <c r="D111" s="175"/>
      <c r="E111" s="174"/>
      <c r="F111" s="174">
        <f>SUM(F113:F120)</f>
        <v>38334.375400000004</v>
      </c>
      <c r="G111" s="174"/>
      <c r="H111" s="174"/>
      <c r="I111" s="174">
        <f>SUM(I113:I120)</f>
        <v>2074.1025</v>
      </c>
      <c r="J111" s="174">
        <f>SUM(J113:J120)</f>
        <v>2074.1025</v>
      </c>
      <c r="K111" s="99"/>
      <c r="L111" s="100"/>
      <c r="M111" s="7"/>
      <c r="N111" s="99"/>
      <c r="O111" s="99"/>
      <c r="P111" s="81"/>
      <c r="Q111" s="17"/>
      <c r="R111" s="84"/>
      <c r="S111" s="15"/>
      <c r="T111" s="15"/>
      <c r="U111" s="86"/>
      <c r="V111" s="85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8"/>
      <c r="AJ111" s="88"/>
      <c r="AK111" s="88"/>
      <c r="AL111" s="88"/>
      <c r="AM111" s="88"/>
      <c r="AN111" s="88"/>
      <c r="AO111" s="88"/>
      <c r="AP111" s="88"/>
      <c r="AQ111" s="88"/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88"/>
      <c r="BE111" s="88"/>
      <c r="BF111" s="88"/>
      <c r="BG111" s="88"/>
    </row>
    <row r="112" spans="1:64" s="89" customFormat="1">
      <c r="A112" s="181"/>
      <c r="B112" s="161"/>
      <c r="C112" s="163"/>
      <c r="D112" s="162"/>
      <c r="E112" s="162"/>
      <c r="F112" s="162"/>
      <c r="G112" s="162"/>
      <c r="H112" s="162"/>
      <c r="I112" s="162"/>
      <c r="J112" s="162"/>
      <c r="K112" s="82"/>
      <c r="L112" s="83"/>
      <c r="M112" s="7"/>
      <c r="N112" s="81"/>
      <c r="O112" s="81"/>
      <c r="P112" s="81"/>
      <c r="Q112" s="17"/>
      <c r="R112" s="84"/>
      <c r="S112" s="15"/>
      <c r="T112" s="15"/>
      <c r="U112" s="86"/>
      <c r="V112" s="85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  <c r="AO112" s="87"/>
      <c r="AP112" s="87"/>
      <c r="AQ112" s="87"/>
      <c r="AR112" s="87"/>
      <c r="AS112" s="87"/>
      <c r="AT112" s="87"/>
      <c r="AU112" s="87"/>
      <c r="AV112" s="87"/>
      <c r="AW112" s="87"/>
      <c r="AX112" s="87"/>
      <c r="AY112" s="87"/>
      <c r="AZ112" s="87"/>
      <c r="BA112" s="87"/>
      <c r="BB112" s="87"/>
      <c r="BC112" s="87"/>
      <c r="BD112" s="87"/>
      <c r="BE112" s="87"/>
      <c r="BF112" s="87"/>
      <c r="BG112" s="87"/>
      <c r="BH112" s="103"/>
      <c r="BI112" s="103"/>
      <c r="BJ112" s="103"/>
      <c r="BK112" s="103"/>
      <c r="BL112" s="103"/>
    </row>
    <row r="113" spans="1:64" s="89" customFormat="1" ht="28.5">
      <c r="A113" s="163" t="s">
        <v>153</v>
      </c>
      <c r="B113" s="164" t="s">
        <v>154</v>
      </c>
      <c r="C113" s="163" t="s">
        <v>16</v>
      </c>
      <c r="D113" s="163">
        <v>427.65</v>
      </c>
      <c r="E113" s="163">
        <v>19.399999999999999</v>
      </c>
      <c r="F113" s="163">
        <f t="shared" ref="F113:F120" si="31">D113*E113</f>
        <v>8296.41</v>
      </c>
      <c r="G113" s="162">
        <f>D113/4</f>
        <v>106.91249999999999</v>
      </c>
      <c r="H113" s="163">
        <f t="shared" ref="H113:H120" si="32">G113</f>
        <v>106.91249999999999</v>
      </c>
      <c r="I113" s="163">
        <f t="shared" ref="I113:I120" si="33">G113*E113</f>
        <v>2074.1025</v>
      </c>
      <c r="J113" s="163">
        <f t="shared" ref="J113:J120" si="34">I113</f>
        <v>2074.1025</v>
      </c>
      <c r="K113" s="82"/>
      <c r="L113" s="83"/>
      <c r="M113" s="7"/>
      <c r="N113" s="81"/>
      <c r="O113" s="81"/>
      <c r="P113" s="81"/>
      <c r="Q113" s="17"/>
      <c r="R113" s="84"/>
      <c r="S113" s="15"/>
      <c r="T113" s="15"/>
      <c r="U113" s="86"/>
      <c r="V113" s="85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7"/>
      <c r="AU113" s="87"/>
      <c r="AV113" s="87"/>
      <c r="AW113" s="87"/>
      <c r="AX113" s="87"/>
      <c r="AY113" s="87"/>
      <c r="AZ113" s="87"/>
      <c r="BA113" s="87"/>
      <c r="BB113" s="87"/>
      <c r="BC113" s="87"/>
      <c r="BD113" s="87"/>
      <c r="BE113" s="87"/>
      <c r="BF113" s="87"/>
      <c r="BG113" s="87"/>
      <c r="BH113" s="103"/>
      <c r="BI113" s="103"/>
      <c r="BJ113" s="103"/>
      <c r="BK113" s="103"/>
      <c r="BL113" s="103"/>
    </row>
    <row r="114" spans="1:64" s="89" customFormat="1">
      <c r="A114" s="163" t="s">
        <v>155</v>
      </c>
      <c r="B114" s="164" t="s">
        <v>156</v>
      </c>
      <c r="C114" s="163" t="s">
        <v>16</v>
      </c>
      <c r="D114" s="163">
        <v>427.65</v>
      </c>
      <c r="E114" s="163">
        <v>18.36</v>
      </c>
      <c r="F114" s="163">
        <f t="shared" si="31"/>
        <v>7851.6539999999995</v>
      </c>
      <c r="G114" s="162"/>
      <c r="H114" s="163">
        <f t="shared" si="32"/>
        <v>0</v>
      </c>
      <c r="I114" s="163">
        <f t="shared" si="33"/>
        <v>0</v>
      </c>
      <c r="J114" s="163">
        <f t="shared" si="34"/>
        <v>0</v>
      </c>
      <c r="K114" s="82"/>
      <c r="L114" s="83"/>
      <c r="M114" s="7"/>
      <c r="N114" s="81"/>
      <c r="O114" s="81"/>
      <c r="P114" s="81"/>
      <c r="Q114" s="17"/>
      <c r="R114" s="84"/>
      <c r="S114" s="15"/>
      <c r="T114" s="15"/>
      <c r="U114" s="86"/>
      <c r="V114" s="85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7"/>
      <c r="AU114" s="87"/>
      <c r="AV114" s="87"/>
      <c r="AW114" s="87"/>
      <c r="AX114" s="87"/>
      <c r="AY114" s="87"/>
      <c r="AZ114" s="87"/>
      <c r="BA114" s="87"/>
      <c r="BB114" s="87"/>
      <c r="BC114" s="87"/>
      <c r="BD114" s="87"/>
      <c r="BE114" s="87"/>
      <c r="BF114" s="87"/>
      <c r="BG114" s="87"/>
      <c r="BH114" s="103"/>
      <c r="BI114" s="103"/>
      <c r="BJ114" s="103"/>
      <c r="BK114" s="103"/>
      <c r="BL114" s="103"/>
    </row>
    <row r="115" spans="1:64" s="89" customFormat="1" ht="42.75">
      <c r="A115" s="163" t="s">
        <v>157</v>
      </c>
      <c r="B115" s="164" t="s">
        <v>158</v>
      </c>
      <c r="C115" s="163" t="s">
        <v>16</v>
      </c>
      <c r="D115" s="163">
        <v>45.74</v>
      </c>
      <c r="E115" s="163">
        <v>46.2</v>
      </c>
      <c r="F115" s="163">
        <f t="shared" si="31"/>
        <v>2113.1880000000001</v>
      </c>
      <c r="G115" s="162"/>
      <c r="H115" s="163">
        <f t="shared" si="32"/>
        <v>0</v>
      </c>
      <c r="I115" s="163">
        <f t="shared" si="33"/>
        <v>0</v>
      </c>
      <c r="J115" s="163">
        <f t="shared" si="34"/>
        <v>0</v>
      </c>
      <c r="K115" s="82"/>
      <c r="L115" s="83"/>
      <c r="M115" s="7"/>
      <c r="N115" s="81"/>
      <c r="O115" s="81"/>
      <c r="P115" s="81"/>
      <c r="Q115" s="17"/>
      <c r="R115" s="84"/>
      <c r="S115" s="15"/>
      <c r="T115" s="15"/>
      <c r="U115" s="86"/>
      <c r="V115" s="85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  <c r="AO115" s="87"/>
      <c r="AP115" s="87"/>
      <c r="AQ115" s="87"/>
      <c r="AR115" s="87"/>
      <c r="AS115" s="87"/>
      <c r="AT115" s="87"/>
      <c r="AU115" s="87"/>
      <c r="AV115" s="87"/>
      <c r="AW115" s="87"/>
      <c r="AX115" s="87"/>
      <c r="AY115" s="87"/>
      <c r="AZ115" s="87"/>
      <c r="BA115" s="87"/>
      <c r="BB115" s="87"/>
      <c r="BC115" s="87"/>
      <c r="BD115" s="87"/>
      <c r="BE115" s="87"/>
      <c r="BF115" s="87"/>
      <c r="BG115" s="87"/>
      <c r="BH115" s="103"/>
      <c r="BI115" s="103"/>
      <c r="BJ115" s="103"/>
      <c r="BK115" s="103"/>
      <c r="BL115" s="103"/>
    </row>
    <row r="116" spans="1:64" s="89" customFormat="1" ht="28.5">
      <c r="A116" s="163" t="s">
        <v>159</v>
      </c>
      <c r="B116" s="164" t="s">
        <v>160</v>
      </c>
      <c r="C116" s="163" t="s">
        <v>16</v>
      </c>
      <c r="D116" s="163">
        <v>381.91</v>
      </c>
      <c r="E116" s="163">
        <v>24.63</v>
      </c>
      <c r="F116" s="163">
        <f t="shared" si="31"/>
        <v>9406.4433000000008</v>
      </c>
      <c r="G116" s="162"/>
      <c r="H116" s="163">
        <f t="shared" si="32"/>
        <v>0</v>
      </c>
      <c r="I116" s="163">
        <f t="shared" si="33"/>
        <v>0</v>
      </c>
      <c r="J116" s="163">
        <f t="shared" si="34"/>
        <v>0</v>
      </c>
      <c r="K116" s="82"/>
      <c r="L116" s="83"/>
      <c r="M116" s="7"/>
      <c r="N116" s="81"/>
      <c r="O116" s="81"/>
      <c r="P116" s="81"/>
      <c r="Q116" s="17"/>
      <c r="R116" s="84"/>
      <c r="S116" s="15"/>
      <c r="T116" s="15"/>
      <c r="U116" s="86"/>
      <c r="V116" s="85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7"/>
      <c r="AU116" s="87"/>
      <c r="AV116" s="87"/>
      <c r="AW116" s="87"/>
      <c r="AX116" s="87"/>
      <c r="AY116" s="87"/>
      <c r="AZ116" s="87"/>
      <c r="BA116" s="87"/>
      <c r="BB116" s="87"/>
      <c r="BC116" s="87"/>
      <c r="BD116" s="87"/>
      <c r="BE116" s="87"/>
      <c r="BF116" s="87"/>
      <c r="BG116" s="87"/>
      <c r="BH116" s="103"/>
      <c r="BI116" s="103"/>
      <c r="BJ116" s="103"/>
      <c r="BK116" s="103"/>
      <c r="BL116" s="103"/>
    </row>
    <row r="117" spans="1:64" s="89" customFormat="1" ht="42" customHeight="1">
      <c r="A117" s="163" t="s">
        <v>161</v>
      </c>
      <c r="B117" s="164" t="s">
        <v>162</v>
      </c>
      <c r="C117" s="163" t="s">
        <v>16</v>
      </c>
      <c r="D117" s="163">
        <v>99.37</v>
      </c>
      <c r="E117" s="163">
        <v>59.23</v>
      </c>
      <c r="F117" s="163">
        <f t="shared" si="31"/>
        <v>5885.6850999999997</v>
      </c>
      <c r="G117" s="162"/>
      <c r="H117" s="163">
        <f t="shared" si="32"/>
        <v>0</v>
      </c>
      <c r="I117" s="163">
        <f t="shared" si="33"/>
        <v>0</v>
      </c>
      <c r="J117" s="163">
        <f t="shared" si="34"/>
        <v>0</v>
      </c>
      <c r="K117" s="82"/>
      <c r="L117" s="83"/>
      <c r="M117" s="7"/>
      <c r="N117" s="81"/>
      <c r="O117" s="81"/>
      <c r="P117" s="81"/>
      <c r="Q117" s="17"/>
      <c r="R117" s="84"/>
      <c r="S117" s="15"/>
      <c r="T117" s="15"/>
      <c r="U117" s="86"/>
      <c r="V117" s="85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7"/>
      <c r="AU117" s="87"/>
      <c r="AV117" s="87"/>
      <c r="AW117" s="87"/>
      <c r="AX117" s="87"/>
      <c r="AY117" s="87"/>
      <c r="AZ117" s="87"/>
      <c r="BA117" s="87"/>
      <c r="BB117" s="87"/>
      <c r="BC117" s="87"/>
      <c r="BD117" s="87"/>
      <c r="BE117" s="87"/>
      <c r="BF117" s="87"/>
      <c r="BG117" s="87"/>
      <c r="BH117" s="103"/>
      <c r="BI117" s="103"/>
      <c r="BJ117" s="103"/>
      <c r="BK117" s="103"/>
      <c r="BL117" s="103"/>
    </row>
    <row r="118" spans="1:64" s="89" customFormat="1" ht="42.75">
      <c r="A118" s="163" t="s">
        <v>163</v>
      </c>
      <c r="B118" s="164" t="s">
        <v>162</v>
      </c>
      <c r="C118" s="163" t="s">
        <v>16</v>
      </c>
      <c r="D118" s="163">
        <v>6.5</v>
      </c>
      <c r="E118" s="163">
        <v>59.23</v>
      </c>
      <c r="F118" s="163">
        <f t="shared" si="31"/>
        <v>384.995</v>
      </c>
      <c r="G118" s="162"/>
      <c r="H118" s="163">
        <f t="shared" si="32"/>
        <v>0</v>
      </c>
      <c r="I118" s="163">
        <f t="shared" si="33"/>
        <v>0</v>
      </c>
      <c r="J118" s="163">
        <f t="shared" si="34"/>
        <v>0</v>
      </c>
      <c r="K118" s="82"/>
      <c r="L118" s="83"/>
      <c r="M118" s="7"/>
      <c r="N118" s="81"/>
      <c r="O118" s="81"/>
      <c r="P118" s="81"/>
      <c r="Q118" s="17"/>
      <c r="R118" s="84"/>
      <c r="S118" s="15"/>
      <c r="T118" s="15"/>
      <c r="U118" s="86"/>
      <c r="V118" s="85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7"/>
      <c r="AU118" s="87"/>
      <c r="AV118" s="87"/>
      <c r="AW118" s="87"/>
      <c r="AX118" s="87"/>
      <c r="AY118" s="87"/>
      <c r="AZ118" s="87"/>
      <c r="BA118" s="87"/>
      <c r="BB118" s="87"/>
      <c r="BC118" s="87"/>
      <c r="BD118" s="87"/>
      <c r="BE118" s="87"/>
      <c r="BF118" s="87"/>
      <c r="BG118" s="87"/>
      <c r="BH118" s="103"/>
      <c r="BI118" s="103"/>
      <c r="BJ118" s="103"/>
      <c r="BK118" s="103"/>
      <c r="BL118" s="103"/>
    </row>
    <row r="119" spans="1:64" s="89" customFormat="1" ht="28.5">
      <c r="A119" s="163" t="s">
        <v>164</v>
      </c>
      <c r="B119" s="164" t="s">
        <v>165</v>
      </c>
      <c r="C119" s="163" t="s">
        <v>16</v>
      </c>
      <c r="D119" s="163">
        <v>101</v>
      </c>
      <c r="E119" s="163">
        <v>40.619999999999997</v>
      </c>
      <c r="F119" s="163">
        <f t="shared" si="31"/>
        <v>4102.62</v>
      </c>
      <c r="G119" s="162"/>
      <c r="H119" s="163">
        <f t="shared" si="32"/>
        <v>0</v>
      </c>
      <c r="I119" s="163">
        <f t="shared" si="33"/>
        <v>0</v>
      </c>
      <c r="J119" s="163">
        <f t="shared" si="34"/>
        <v>0</v>
      </c>
      <c r="K119" s="82"/>
      <c r="L119" s="83"/>
      <c r="M119" s="7"/>
      <c r="N119" s="81"/>
      <c r="O119" s="81"/>
      <c r="P119" s="81"/>
      <c r="Q119" s="17"/>
      <c r="R119" s="84"/>
      <c r="S119" s="15"/>
      <c r="T119" s="15"/>
      <c r="U119" s="86"/>
      <c r="V119" s="85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7"/>
      <c r="AU119" s="87"/>
      <c r="AV119" s="87"/>
      <c r="AW119" s="87"/>
      <c r="AX119" s="87"/>
      <c r="AY119" s="87"/>
      <c r="AZ119" s="87"/>
      <c r="BA119" s="87"/>
      <c r="BB119" s="87"/>
      <c r="BC119" s="87"/>
      <c r="BD119" s="87"/>
      <c r="BE119" s="87"/>
      <c r="BF119" s="87"/>
      <c r="BG119" s="87"/>
      <c r="BH119" s="103"/>
      <c r="BI119" s="103"/>
      <c r="BJ119" s="103"/>
      <c r="BK119" s="103"/>
      <c r="BL119" s="103"/>
    </row>
    <row r="120" spans="1:64" s="89" customFormat="1" ht="57">
      <c r="A120" s="163" t="s">
        <v>166</v>
      </c>
      <c r="B120" s="164" t="s">
        <v>167</v>
      </c>
      <c r="C120" s="163" t="s">
        <v>7</v>
      </c>
      <c r="D120" s="163">
        <v>1</v>
      </c>
      <c r="E120" s="163">
        <v>293.38</v>
      </c>
      <c r="F120" s="163">
        <f t="shared" si="31"/>
        <v>293.38</v>
      </c>
      <c r="G120" s="162"/>
      <c r="H120" s="163">
        <f t="shared" si="32"/>
        <v>0</v>
      </c>
      <c r="I120" s="163">
        <f t="shared" si="33"/>
        <v>0</v>
      </c>
      <c r="J120" s="163">
        <f t="shared" si="34"/>
        <v>0</v>
      </c>
      <c r="K120" s="82"/>
      <c r="L120" s="83"/>
      <c r="M120" s="7"/>
      <c r="N120" s="81"/>
      <c r="O120" s="81"/>
      <c r="P120" s="81"/>
      <c r="Q120" s="17"/>
      <c r="R120" s="84"/>
      <c r="S120" s="15"/>
      <c r="T120" s="15"/>
      <c r="U120" s="86"/>
      <c r="V120" s="85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7"/>
      <c r="AU120" s="87"/>
      <c r="AV120" s="87"/>
      <c r="AW120" s="87"/>
      <c r="AX120" s="87"/>
      <c r="AY120" s="87"/>
      <c r="AZ120" s="87"/>
      <c r="BA120" s="87"/>
      <c r="BB120" s="87"/>
      <c r="BC120" s="87"/>
      <c r="BD120" s="87"/>
      <c r="BE120" s="87"/>
      <c r="BF120" s="87"/>
      <c r="BG120" s="87"/>
      <c r="BH120" s="103"/>
      <c r="BI120" s="103"/>
      <c r="BJ120" s="103"/>
      <c r="BK120" s="103"/>
      <c r="BL120" s="103"/>
    </row>
    <row r="121" spans="1:64" s="89" customFormat="1">
      <c r="A121" s="163"/>
      <c r="B121" s="161"/>
      <c r="C121" s="163"/>
      <c r="D121" s="163"/>
      <c r="E121" s="163"/>
      <c r="F121" s="163"/>
      <c r="G121" s="162"/>
      <c r="H121" s="163"/>
      <c r="I121" s="163"/>
      <c r="J121" s="163"/>
      <c r="K121" s="82"/>
      <c r="L121" s="83"/>
      <c r="M121" s="7"/>
      <c r="N121" s="81"/>
      <c r="O121" s="81"/>
      <c r="P121" s="81"/>
      <c r="Q121" s="17"/>
      <c r="R121" s="84"/>
      <c r="S121" s="15"/>
      <c r="T121" s="15"/>
      <c r="U121" s="86"/>
      <c r="V121" s="85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7"/>
      <c r="AU121" s="87"/>
      <c r="AV121" s="87"/>
      <c r="AW121" s="87"/>
      <c r="AX121" s="87"/>
      <c r="AY121" s="87"/>
      <c r="AZ121" s="87"/>
      <c r="BA121" s="87"/>
      <c r="BB121" s="87"/>
      <c r="BC121" s="87"/>
      <c r="BD121" s="87"/>
      <c r="BE121" s="87"/>
      <c r="BF121" s="87"/>
      <c r="BG121" s="87"/>
      <c r="BH121" s="103"/>
      <c r="BI121" s="103"/>
      <c r="BJ121" s="103"/>
      <c r="BK121" s="103"/>
      <c r="BL121" s="103"/>
    </row>
    <row r="122" spans="1:64" s="89" customFormat="1">
      <c r="A122" s="172" t="s">
        <v>168</v>
      </c>
      <c r="B122" s="173" t="s">
        <v>169</v>
      </c>
      <c r="C122" s="174"/>
      <c r="D122" s="175"/>
      <c r="E122" s="174"/>
      <c r="F122" s="174">
        <f>SUM(F124:F147)</f>
        <v>20524.554999999993</v>
      </c>
      <c r="G122" s="174"/>
      <c r="H122" s="174"/>
      <c r="I122" s="174">
        <f>SUM(I124:I147)</f>
        <v>0</v>
      </c>
      <c r="J122" s="174">
        <f>SUM(J124:J147)</f>
        <v>0</v>
      </c>
      <c r="K122" s="99"/>
      <c r="L122" s="100"/>
      <c r="M122" s="7"/>
      <c r="N122" s="99"/>
      <c r="O122" s="99"/>
      <c r="P122" s="81"/>
      <c r="Q122" s="17"/>
      <c r="R122" s="84"/>
      <c r="S122" s="15"/>
      <c r="T122" s="15"/>
      <c r="U122" s="86"/>
      <c r="V122" s="85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/>
      <c r="BE122" s="88"/>
      <c r="BF122" s="88"/>
      <c r="BG122" s="88"/>
    </row>
    <row r="123" spans="1:64" ht="12" customHeight="1">
      <c r="A123" s="163"/>
      <c r="B123" s="161"/>
      <c r="C123" s="163"/>
      <c r="D123" s="163"/>
      <c r="E123" s="163"/>
      <c r="F123" s="163"/>
      <c r="G123" s="163"/>
      <c r="H123" s="163"/>
      <c r="I123" s="163"/>
      <c r="J123" s="163"/>
      <c r="K123" s="82"/>
      <c r="L123" s="83"/>
      <c r="M123" s="7"/>
      <c r="N123" s="82"/>
      <c r="O123" s="82"/>
      <c r="P123" s="93"/>
      <c r="Q123" s="8"/>
      <c r="R123" s="84"/>
      <c r="U123" s="11"/>
      <c r="V123" s="10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</row>
    <row r="124" spans="1:64" s="89" customFormat="1" ht="57">
      <c r="A124" s="163" t="s">
        <v>170</v>
      </c>
      <c r="B124" s="164" t="s">
        <v>167</v>
      </c>
      <c r="C124" s="163" t="s">
        <v>7</v>
      </c>
      <c r="D124" s="162">
        <v>3</v>
      </c>
      <c r="E124" s="163">
        <v>339.22</v>
      </c>
      <c r="F124" s="163">
        <f t="shared" ref="F124:F147" si="35">D124*E124</f>
        <v>1017.6600000000001</v>
      </c>
      <c r="G124" s="171"/>
      <c r="H124" s="163">
        <f t="shared" ref="H124" si="36">G124</f>
        <v>0</v>
      </c>
      <c r="I124" s="163">
        <f>G124*E124</f>
        <v>0</v>
      </c>
      <c r="J124" s="163">
        <f t="shared" ref="J124" si="37">I124</f>
        <v>0</v>
      </c>
      <c r="K124" s="82"/>
      <c r="L124" s="83"/>
      <c r="M124" s="7"/>
      <c r="N124" s="81"/>
      <c r="O124" s="81"/>
      <c r="P124" s="81"/>
      <c r="Q124" s="17"/>
      <c r="R124" s="84"/>
      <c r="S124" s="15"/>
      <c r="T124" s="15"/>
      <c r="U124" s="86"/>
      <c r="V124" s="85"/>
      <c r="W124" s="87"/>
      <c r="X124" s="87"/>
      <c r="Y124" s="87"/>
      <c r="Z124" s="87"/>
      <c r="AA124" s="87"/>
      <c r="AB124" s="87"/>
      <c r="AC124" s="87"/>
      <c r="AD124" s="87"/>
      <c r="AE124" s="87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88"/>
      <c r="BD124" s="88"/>
      <c r="BE124" s="88"/>
      <c r="BF124" s="88"/>
      <c r="BG124" s="88"/>
    </row>
    <row r="125" spans="1:64" s="89" customFormat="1" ht="42.75">
      <c r="A125" s="163" t="s">
        <v>171</v>
      </c>
      <c r="B125" s="164" t="s">
        <v>172</v>
      </c>
      <c r="C125" s="163" t="s">
        <v>7</v>
      </c>
      <c r="D125" s="162">
        <v>2</v>
      </c>
      <c r="E125" s="163">
        <v>595.92999999999995</v>
      </c>
      <c r="F125" s="163">
        <f t="shared" si="35"/>
        <v>1191.8599999999999</v>
      </c>
      <c r="G125" s="171"/>
      <c r="H125" s="163">
        <f t="shared" ref="H125:H133" si="38">G125</f>
        <v>0</v>
      </c>
      <c r="I125" s="163">
        <f t="shared" ref="I125:I147" si="39">G125*E125</f>
        <v>0</v>
      </c>
      <c r="J125" s="163">
        <f t="shared" ref="J125:J147" si="40">I125</f>
        <v>0</v>
      </c>
      <c r="K125" s="82"/>
      <c r="L125" s="83"/>
      <c r="M125" s="7"/>
      <c r="N125" s="81"/>
      <c r="O125" s="81"/>
      <c r="P125" s="81"/>
      <c r="Q125" s="17"/>
      <c r="R125" s="84"/>
      <c r="S125" s="15"/>
      <c r="T125" s="15"/>
      <c r="U125" s="86"/>
      <c r="V125" s="85"/>
      <c r="W125" s="87"/>
      <c r="X125" s="87"/>
      <c r="Y125" s="87"/>
      <c r="Z125" s="87"/>
      <c r="AA125" s="87"/>
      <c r="AB125" s="87"/>
      <c r="AC125" s="87"/>
      <c r="AD125" s="87"/>
      <c r="AE125" s="87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88"/>
      <c r="BD125" s="88"/>
      <c r="BE125" s="88"/>
      <c r="BF125" s="88"/>
      <c r="BG125" s="88"/>
    </row>
    <row r="126" spans="1:64" s="89" customFormat="1" ht="28.5">
      <c r="A126" s="163" t="s">
        <v>173</v>
      </c>
      <c r="B126" s="164" t="s">
        <v>174</v>
      </c>
      <c r="C126" s="163" t="s">
        <v>7</v>
      </c>
      <c r="D126" s="162">
        <v>5</v>
      </c>
      <c r="E126" s="163">
        <v>347.61</v>
      </c>
      <c r="F126" s="163">
        <f t="shared" si="35"/>
        <v>1738.0500000000002</v>
      </c>
      <c r="G126" s="171"/>
      <c r="H126" s="163">
        <f t="shared" si="38"/>
        <v>0</v>
      </c>
      <c r="I126" s="163">
        <f t="shared" si="39"/>
        <v>0</v>
      </c>
      <c r="J126" s="163">
        <f t="shared" si="40"/>
        <v>0</v>
      </c>
      <c r="K126" s="82"/>
      <c r="L126" s="83"/>
      <c r="M126" s="7"/>
      <c r="N126" s="81"/>
      <c r="O126" s="81"/>
      <c r="P126" s="81"/>
      <c r="Q126" s="17"/>
      <c r="R126" s="84"/>
      <c r="S126" s="15"/>
      <c r="T126" s="15"/>
      <c r="U126" s="86"/>
      <c r="V126" s="85"/>
      <c r="W126" s="87"/>
      <c r="X126" s="87"/>
      <c r="Y126" s="87"/>
      <c r="Z126" s="87"/>
      <c r="AA126" s="87"/>
      <c r="AB126" s="87"/>
      <c r="AC126" s="87"/>
      <c r="AD126" s="87"/>
      <c r="AE126" s="87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/>
      <c r="BE126" s="88"/>
      <c r="BF126" s="88"/>
      <c r="BG126" s="88"/>
    </row>
    <row r="127" spans="1:64" s="89" customFormat="1" ht="28.5">
      <c r="A127" s="163" t="s">
        <v>175</v>
      </c>
      <c r="B127" s="164" t="s">
        <v>176</v>
      </c>
      <c r="C127" s="163" t="s">
        <v>7</v>
      </c>
      <c r="D127" s="162">
        <v>1</v>
      </c>
      <c r="E127" s="163">
        <v>166.76</v>
      </c>
      <c r="F127" s="163">
        <f t="shared" si="35"/>
        <v>166.76</v>
      </c>
      <c r="G127" s="171"/>
      <c r="H127" s="163">
        <f t="shared" si="38"/>
        <v>0</v>
      </c>
      <c r="I127" s="163">
        <f t="shared" si="39"/>
        <v>0</v>
      </c>
      <c r="J127" s="163">
        <f t="shared" si="40"/>
        <v>0</v>
      </c>
      <c r="K127" s="82"/>
      <c r="L127" s="83"/>
      <c r="M127" s="7"/>
      <c r="N127" s="81"/>
      <c r="O127" s="81"/>
      <c r="P127" s="81"/>
      <c r="Q127" s="17"/>
      <c r="R127" s="84"/>
      <c r="S127" s="15"/>
      <c r="T127" s="15"/>
      <c r="U127" s="86"/>
      <c r="V127" s="85"/>
      <c r="W127" s="87"/>
      <c r="X127" s="87"/>
      <c r="Y127" s="87"/>
      <c r="Z127" s="87"/>
      <c r="AA127" s="87"/>
      <c r="AB127" s="87"/>
      <c r="AC127" s="87"/>
      <c r="AD127" s="87"/>
      <c r="AE127" s="87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/>
      <c r="BE127" s="88"/>
      <c r="BF127" s="88"/>
      <c r="BG127" s="88"/>
    </row>
    <row r="128" spans="1:64" s="89" customFormat="1" ht="57">
      <c r="A128" s="163" t="s">
        <v>177</v>
      </c>
      <c r="B128" s="164" t="s">
        <v>178</v>
      </c>
      <c r="C128" s="163" t="s">
        <v>7</v>
      </c>
      <c r="D128" s="162">
        <v>7</v>
      </c>
      <c r="E128" s="163">
        <v>130.03</v>
      </c>
      <c r="F128" s="163">
        <f t="shared" si="35"/>
        <v>910.21</v>
      </c>
      <c r="G128" s="171"/>
      <c r="H128" s="163">
        <f t="shared" si="38"/>
        <v>0</v>
      </c>
      <c r="I128" s="163">
        <f t="shared" si="39"/>
        <v>0</v>
      </c>
      <c r="J128" s="163">
        <f t="shared" si="40"/>
        <v>0</v>
      </c>
      <c r="K128" s="82"/>
      <c r="L128" s="83"/>
      <c r="M128" s="7"/>
      <c r="N128" s="81"/>
      <c r="O128" s="81"/>
      <c r="P128" s="81"/>
      <c r="Q128" s="17"/>
      <c r="R128" s="84"/>
      <c r="S128" s="15"/>
      <c r="T128" s="15"/>
      <c r="U128" s="86"/>
      <c r="V128" s="85"/>
      <c r="W128" s="87"/>
      <c r="X128" s="87"/>
      <c r="Y128" s="87"/>
      <c r="Z128" s="87"/>
      <c r="AA128" s="87"/>
      <c r="AB128" s="87"/>
      <c r="AC128" s="87"/>
      <c r="AD128" s="87"/>
      <c r="AE128" s="87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88"/>
      <c r="AY128" s="88"/>
      <c r="AZ128" s="88"/>
      <c r="BA128" s="88"/>
      <c r="BB128" s="88"/>
      <c r="BC128" s="88"/>
      <c r="BD128" s="88"/>
      <c r="BE128" s="88"/>
      <c r="BF128" s="88"/>
      <c r="BG128" s="88"/>
    </row>
    <row r="129" spans="1:59" s="89" customFormat="1" ht="28.5">
      <c r="A129" s="163" t="s">
        <v>179</v>
      </c>
      <c r="B129" s="164" t="s">
        <v>180</v>
      </c>
      <c r="C129" s="163" t="s">
        <v>7</v>
      </c>
      <c r="D129" s="162">
        <v>5</v>
      </c>
      <c r="E129" s="163">
        <v>64.959999999999994</v>
      </c>
      <c r="F129" s="163">
        <f t="shared" si="35"/>
        <v>324.79999999999995</v>
      </c>
      <c r="G129" s="171"/>
      <c r="H129" s="163">
        <f t="shared" si="38"/>
        <v>0</v>
      </c>
      <c r="I129" s="163">
        <f t="shared" si="39"/>
        <v>0</v>
      </c>
      <c r="J129" s="163">
        <f t="shared" si="40"/>
        <v>0</v>
      </c>
      <c r="K129" s="82"/>
      <c r="L129" s="83"/>
      <c r="M129" s="7"/>
      <c r="N129" s="81"/>
      <c r="O129" s="81"/>
      <c r="P129" s="81"/>
      <c r="Q129" s="17"/>
      <c r="R129" s="84"/>
      <c r="S129" s="15"/>
      <c r="T129" s="15"/>
      <c r="U129" s="86"/>
      <c r="V129" s="85"/>
      <c r="W129" s="87"/>
      <c r="X129" s="87"/>
      <c r="Y129" s="87"/>
      <c r="Z129" s="87"/>
      <c r="AA129" s="87"/>
      <c r="AB129" s="87"/>
      <c r="AC129" s="87"/>
      <c r="AD129" s="87"/>
      <c r="AE129" s="87"/>
      <c r="AF129" s="88"/>
      <c r="AG129" s="88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  <c r="AU129" s="88"/>
      <c r="AV129" s="88"/>
      <c r="AW129" s="88"/>
      <c r="AX129" s="88"/>
      <c r="AY129" s="88"/>
      <c r="AZ129" s="88"/>
      <c r="BA129" s="88"/>
      <c r="BB129" s="88"/>
      <c r="BC129" s="88"/>
      <c r="BD129" s="88"/>
      <c r="BE129" s="88"/>
      <c r="BF129" s="88"/>
      <c r="BG129" s="88"/>
    </row>
    <row r="130" spans="1:59" s="89" customFormat="1" ht="28.5">
      <c r="A130" s="163" t="s">
        <v>181</v>
      </c>
      <c r="B130" s="164" t="s">
        <v>182</v>
      </c>
      <c r="C130" s="163" t="s">
        <v>7</v>
      </c>
      <c r="D130" s="162">
        <v>2</v>
      </c>
      <c r="E130" s="163">
        <v>93.12</v>
      </c>
      <c r="F130" s="163">
        <f t="shared" si="35"/>
        <v>186.24</v>
      </c>
      <c r="G130" s="171"/>
      <c r="H130" s="163">
        <f t="shared" si="38"/>
        <v>0</v>
      </c>
      <c r="I130" s="163">
        <f t="shared" si="39"/>
        <v>0</v>
      </c>
      <c r="J130" s="163">
        <f t="shared" si="40"/>
        <v>0</v>
      </c>
      <c r="K130" s="82"/>
      <c r="L130" s="83"/>
      <c r="M130" s="7"/>
      <c r="N130" s="81"/>
      <c r="O130" s="81"/>
      <c r="P130" s="81"/>
      <c r="Q130" s="17"/>
      <c r="R130" s="84"/>
      <c r="S130" s="15"/>
      <c r="T130" s="15"/>
      <c r="U130" s="86"/>
      <c r="V130" s="85"/>
      <c r="W130" s="87"/>
      <c r="X130" s="87"/>
      <c r="Y130" s="87"/>
      <c r="Z130" s="87"/>
      <c r="AA130" s="87"/>
      <c r="AB130" s="87"/>
      <c r="AC130" s="87"/>
      <c r="AD130" s="87"/>
      <c r="AE130" s="87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</row>
    <row r="131" spans="1:59" s="89" customFormat="1" ht="28.5">
      <c r="A131" s="163" t="s">
        <v>183</v>
      </c>
      <c r="B131" s="164" t="s">
        <v>184</v>
      </c>
      <c r="C131" s="163" t="s">
        <v>7</v>
      </c>
      <c r="D131" s="162">
        <v>5</v>
      </c>
      <c r="E131" s="163">
        <v>83.07</v>
      </c>
      <c r="F131" s="163">
        <f t="shared" si="35"/>
        <v>415.34999999999997</v>
      </c>
      <c r="G131" s="171"/>
      <c r="H131" s="163">
        <f t="shared" si="38"/>
        <v>0</v>
      </c>
      <c r="I131" s="163">
        <f t="shared" si="39"/>
        <v>0</v>
      </c>
      <c r="J131" s="163">
        <f t="shared" si="40"/>
        <v>0</v>
      </c>
      <c r="K131" s="82"/>
      <c r="L131" s="83"/>
      <c r="M131" s="7"/>
      <c r="N131" s="81"/>
      <c r="O131" s="81"/>
      <c r="P131" s="81"/>
      <c r="Q131" s="17"/>
      <c r="R131" s="84"/>
      <c r="S131" s="15"/>
      <c r="T131" s="15"/>
      <c r="U131" s="86"/>
      <c r="V131" s="85"/>
      <c r="W131" s="87"/>
      <c r="X131" s="87"/>
      <c r="Y131" s="87"/>
      <c r="Z131" s="87"/>
      <c r="AA131" s="87"/>
      <c r="AB131" s="87"/>
      <c r="AC131" s="87"/>
      <c r="AD131" s="87"/>
      <c r="AE131" s="87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</row>
    <row r="132" spans="1:59" s="89" customFormat="1" ht="28.5">
      <c r="A132" s="163" t="s">
        <v>185</v>
      </c>
      <c r="B132" s="164" t="s">
        <v>186</v>
      </c>
      <c r="C132" s="163" t="s">
        <v>7</v>
      </c>
      <c r="D132" s="162">
        <v>2</v>
      </c>
      <c r="E132" s="163">
        <v>37.409999999999997</v>
      </c>
      <c r="F132" s="163">
        <f t="shared" si="35"/>
        <v>74.819999999999993</v>
      </c>
      <c r="G132" s="171"/>
      <c r="H132" s="163">
        <f t="shared" si="38"/>
        <v>0</v>
      </c>
      <c r="I132" s="163">
        <f t="shared" si="39"/>
        <v>0</v>
      </c>
      <c r="J132" s="163">
        <f t="shared" si="40"/>
        <v>0</v>
      </c>
      <c r="K132" s="82"/>
      <c r="L132" s="83"/>
      <c r="M132" s="7"/>
      <c r="N132" s="81"/>
      <c r="O132" s="81"/>
      <c r="P132" s="81"/>
      <c r="Q132" s="17"/>
      <c r="R132" s="84"/>
      <c r="S132" s="15"/>
      <c r="T132" s="15"/>
      <c r="U132" s="86"/>
      <c r="V132" s="85"/>
      <c r="W132" s="87"/>
      <c r="X132" s="87"/>
      <c r="Y132" s="87"/>
      <c r="Z132" s="87"/>
      <c r="AA132" s="87"/>
      <c r="AB132" s="87"/>
      <c r="AC132" s="87"/>
      <c r="AD132" s="87"/>
      <c r="AE132" s="87"/>
      <c r="AF132" s="88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8"/>
      <c r="AW132" s="88"/>
      <c r="AX132" s="88"/>
      <c r="AY132" s="88"/>
      <c r="AZ132" s="88"/>
      <c r="BA132" s="88"/>
      <c r="BB132" s="88"/>
      <c r="BC132" s="88"/>
      <c r="BD132" s="88"/>
      <c r="BE132" s="88"/>
      <c r="BF132" s="88"/>
      <c r="BG132" s="88"/>
    </row>
    <row r="133" spans="1:59" s="89" customFormat="1">
      <c r="A133" s="163" t="s">
        <v>187</v>
      </c>
      <c r="B133" s="165" t="s">
        <v>188</v>
      </c>
      <c r="C133" s="163" t="s">
        <v>7</v>
      </c>
      <c r="D133" s="162">
        <v>3</v>
      </c>
      <c r="E133" s="163">
        <v>25.29</v>
      </c>
      <c r="F133" s="163">
        <f t="shared" si="35"/>
        <v>75.87</v>
      </c>
      <c r="G133" s="171"/>
      <c r="H133" s="163">
        <f t="shared" si="38"/>
        <v>0</v>
      </c>
      <c r="I133" s="163">
        <f t="shared" si="39"/>
        <v>0</v>
      </c>
      <c r="J133" s="163">
        <f t="shared" si="40"/>
        <v>0</v>
      </c>
      <c r="K133" s="82"/>
      <c r="L133" s="83"/>
      <c r="M133" s="7"/>
      <c r="N133" s="81"/>
      <c r="O133" s="81"/>
      <c r="P133" s="81"/>
      <c r="Q133" s="17"/>
      <c r="R133" s="84"/>
      <c r="S133" s="15"/>
      <c r="T133" s="15"/>
      <c r="U133" s="86"/>
      <c r="V133" s="85"/>
      <c r="W133" s="87"/>
      <c r="X133" s="87"/>
      <c r="Y133" s="87"/>
      <c r="Z133" s="87"/>
      <c r="AA133" s="87"/>
      <c r="AB133" s="87"/>
      <c r="AC133" s="87"/>
      <c r="AD133" s="87"/>
      <c r="AE133" s="87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/>
      <c r="BE133" s="88"/>
      <c r="BF133" s="88"/>
      <c r="BG133" s="88"/>
    </row>
    <row r="134" spans="1:59" s="89" customFormat="1">
      <c r="A134" s="163" t="s">
        <v>189</v>
      </c>
      <c r="B134" s="165" t="s">
        <v>190</v>
      </c>
      <c r="C134" s="163" t="s">
        <v>7</v>
      </c>
      <c r="D134" s="162">
        <v>1</v>
      </c>
      <c r="E134" s="163">
        <v>16.079999999999998</v>
      </c>
      <c r="F134" s="163">
        <f t="shared" si="35"/>
        <v>16.079999999999998</v>
      </c>
      <c r="G134" s="171"/>
      <c r="H134" s="163"/>
      <c r="I134" s="163">
        <f t="shared" si="39"/>
        <v>0</v>
      </c>
      <c r="J134" s="163">
        <f t="shared" si="40"/>
        <v>0</v>
      </c>
      <c r="K134" s="82"/>
      <c r="L134" s="83"/>
      <c r="M134" s="7"/>
      <c r="N134" s="81"/>
      <c r="O134" s="81"/>
      <c r="P134" s="81"/>
      <c r="Q134" s="17"/>
      <c r="R134" s="84"/>
      <c r="S134" s="15"/>
      <c r="T134" s="15"/>
      <c r="U134" s="86"/>
      <c r="V134" s="85"/>
      <c r="W134" s="87"/>
      <c r="X134" s="87"/>
      <c r="Y134" s="87"/>
      <c r="Z134" s="87"/>
      <c r="AA134" s="87"/>
      <c r="AB134" s="87"/>
      <c r="AC134" s="87"/>
      <c r="AD134" s="87"/>
      <c r="AE134" s="87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8"/>
      <c r="BF134" s="88"/>
      <c r="BG134" s="88"/>
    </row>
    <row r="135" spans="1:59" s="89" customFormat="1" ht="28.5">
      <c r="A135" s="163" t="s">
        <v>191</v>
      </c>
      <c r="B135" s="164" t="s">
        <v>192</v>
      </c>
      <c r="C135" s="163" t="s">
        <v>7</v>
      </c>
      <c r="D135" s="162">
        <v>5</v>
      </c>
      <c r="E135" s="163">
        <v>62.9</v>
      </c>
      <c r="F135" s="163">
        <f t="shared" si="35"/>
        <v>314.5</v>
      </c>
      <c r="G135" s="171"/>
      <c r="H135" s="163"/>
      <c r="I135" s="163">
        <f t="shared" si="39"/>
        <v>0</v>
      </c>
      <c r="J135" s="163">
        <f t="shared" si="40"/>
        <v>0</v>
      </c>
      <c r="K135" s="82"/>
      <c r="L135" s="83"/>
      <c r="M135" s="7"/>
      <c r="N135" s="81"/>
      <c r="O135" s="81"/>
      <c r="P135" s="81"/>
      <c r="Q135" s="17"/>
      <c r="R135" s="84"/>
      <c r="S135" s="15"/>
      <c r="T135" s="15"/>
      <c r="U135" s="86"/>
      <c r="V135" s="85"/>
      <c r="W135" s="87"/>
      <c r="X135" s="87"/>
      <c r="Y135" s="87"/>
      <c r="Z135" s="87"/>
      <c r="AA135" s="87"/>
      <c r="AB135" s="87"/>
      <c r="AC135" s="87"/>
      <c r="AD135" s="87"/>
      <c r="AE135" s="87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  <c r="BE135" s="88"/>
      <c r="BF135" s="88"/>
      <c r="BG135" s="88"/>
    </row>
    <row r="136" spans="1:59" s="89" customFormat="1">
      <c r="A136" s="163" t="s">
        <v>193</v>
      </c>
      <c r="B136" s="165" t="s">
        <v>194</v>
      </c>
      <c r="C136" s="163" t="s">
        <v>7</v>
      </c>
      <c r="D136" s="162">
        <v>5</v>
      </c>
      <c r="E136" s="163">
        <v>40.880000000000003</v>
      </c>
      <c r="F136" s="163">
        <f t="shared" si="35"/>
        <v>204.4</v>
      </c>
      <c r="G136" s="171"/>
      <c r="H136" s="163"/>
      <c r="I136" s="163">
        <f t="shared" si="39"/>
        <v>0</v>
      </c>
      <c r="J136" s="163">
        <f t="shared" si="40"/>
        <v>0</v>
      </c>
      <c r="K136" s="82"/>
      <c r="L136" s="83"/>
      <c r="M136" s="7"/>
      <c r="N136" s="81"/>
      <c r="O136" s="81"/>
      <c r="P136" s="81"/>
      <c r="Q136" s="17"/>
      <c r="R136" s="84"/>
      <c r="S136" s="15"/>
      <c r="T136" s="15"/>
      <c r="U136" s="86"/>
      <c r="V136" s="85"/>
      <c r="W136" s="87"/>
      <c r="X136" s="87"/>
      <c r="Y136" s="87"/>
      <c r="Z136" s="87"/>
      <c r="AA136" s="87"/>
      <c r="AB136" s="87"/>
      <c r="AC136" s="87"/>
      <c r="AD136" s="87"/>
      <c r="AE136" s="87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8"/>
      <c r="BF136" s="88"/>
      <c r="BG136" s="88"/>
    </row>
    <row r="137" spans="1:59" s="89" customFormat="1">
      <c r="A137" s="163" t="s">
        <v>195</v>
      </c>
      <c r="B137" s="165" t="s">
        <v>196</v>
      </c>
      <c r="C137" s="163" t="s">
        <v>7</v>
      </c>
      <c r="D137" s="162">
        <v>5</v>
      </c>
      <c r="E137" s="163">
        <v>52.81</v>
      </c>
      <c r="F137" s="163">
        <f t="shared" si="35"/>
        <v>264.05</v>
      </c>
      <c r="G137" s="171"/>
      <c r="H137" s="163"/>
      <c r="I137" s="163">
        <f t="shared" si="39"/>
        <v>0</v>
      </c>
      <c r="J137" s="163">
        <f t="shared" si="40"/>
        <v>0</v>
      </c>
      <c r="K137" s="82"/>
      <c r="L137" s="83"/>
      <c r="M137" s="7"/>
      <c r="N137" s="81"/>
      <c r="O137" s="81"/>
      <c r="P137" s="81"/>
      <c r="Q137" s="17"/>
      <c r="R137" s="84"/>
      <c r="S137" s="15"/>
      <c r="T137" s="15"/>
      <c r="U137" s="86"/>
      <c r="V137" s="85"/>
      <c r="W137" s="87"/>
      <c r="X137" s="87"/>
      <c r="Y137" s="87"/>
      <c r="Z137" s="87"/>
      <c r="AA137" s="87"/>
      <c r="AB137" s="87"/>
      <c r="AC137" s="87"/>
      <c r="AD137" s="87"/>
      <c r="AE137" s="87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/>
      <c r="BE137" s="88"/>
      <c r="BF137" s="88"/>
      <c r="BG137" s="88"/>
    </row>
    <row r="138" spans="1:59" s="89" customFormat="1" ht="42.75">
      <c r="A138" s="163" t="s">
        <v>197</v>
      </c>
      <c r="B138" s="164" t="s">
        <v>198</v>
      </c>
      <c r="C138" s="163" t="s">
        <v>7</v>
      </c>
      <c r="D138" s="162">
        <v>7</v>
      </c>
      <c r="E138" s="163">
        <v>7</v>
      </c>
      <c r="F138" s="163">
        <f t="shared" si="35"/>
        <v>49</v>
      </c>
      <c r="G138" s="171"/>
      <c r="H138" s="163"/>
      <c r="I138" s="163">
        <f t="shared" si="39"/>
        <v>0</v>
      </c>
      <c r="J138" s="163">
        <f t="shared" si="40"/>
        <v>0</v>
      </c>
      <c r="K138" s="82"/>
      <c r="L138" s="83"/>
      <c r="M138" s="7"/>
      <c r="N138" s="81"/>
      <c r="O138" s="81"/>
      <c r="P138" s="81"/>
      <c r="Q138" s="17"/>
      <c r="R138" s="84"/>
      <c r="S138" s="15"/>
      <c r="T138" s="15"/>
      <c r="U138" s="86"/>
      <c r="V138" s="85"/>
      <c r="W138" s="87"/>
      <c r="X138" s="87"/>
      <c r="Y138" s="87"/>
      <c r="Z138" s="87"/>
      <c r="AA138" s="87"/>
      <c r="AB138" s="87"/>
      <c r="AC138" s="87"/>
      <c r="AD138" s="87"/>
      <c r="AE138" s="87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88"/>
      <c r="AY138" s="88"/>
      <c r="AZ138" s="88"/>
      <c r="BA138" s="88"/>
      <c r="BB138" s="88"/>
      <c r="BC138" s="88"/>
      <c r="BD138" s="88"/>
      <c r="BE138" s="88"/>
      <c r="BF138" s="88"/>
      <c r="BG138" s="88"/>
    </row>
    <row r="139" spans="1:59" s="89" customFormat="1" ht="28.5">
      <c r="A139" s="163" t="s">
        <v>199</v>
      </c>
      <c r="B139" s="164" t="s">
        <v>200</v>
      </c>
      <c r="C139" s="163" t="s">
        <v>7</v>
      </c>
      <c r="D139" s="162">
        <v>2</v>
      </c>
      <c r="E139" s="163">
        <v>144.46</v>
      </c>
      <c r="F139" s="163">
        <f t="shared" si="35"/>
        <v>288.92</v>
      </c>
      <c r="G139" s="171"/>
      <c r="H139" s="163"/>
      <c r="I139" s="163">
        <f t="shared" si="39"/>
        <v>0</v>
      </c>
      <c r="J139" s="163">
        <f t="shared" si="40"/>
        <v>0</v>
      </c>
      <c r="K139" s="82"/>
      <c r="L139" s="83"/>
      <c r="M139" s="7"/>
      <c r="N139" s="81"/>
      <c r="O139" s="81"/>
      <c r="P139" s="81"/>
      <c r="Q139" s="17"/>
      <c r="R139" s="84"/>
      <c r="S139" s="15"/>
      <c r="T139" s="15"/>
      <c r="U139" s="86"/>
      <c r="V139" s="85"/>
      <c r="W139" s="87"/>
      <c r="X139" s="87"/>
      <c r="Y139" s="87"/>
      <c r="Z139" s="87"/>
      <c r="AA139" s="87"/>
      <c r="AB139" s="87"/>
      <c r="AC139" s="87"/>
      <c r="AD139" s="87"/>
      <c r="AE139" s="87"/>
      <c r="AF139" s="88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/>
      <c r="AV139" s="88"/>
      <c r="AW139" s="88"/>
      <c r="AX139" s="88"/>
      <c r="AY139" s="88"/>
      <c r="AZ139" s="88"/>
      <c r="BA139" s="88"/>
      <c r="BB139" s="88"/>
      <c r="BC139" s="88"/>
      <c r="BD139" s="88"/>
      <c r="BE139" s="88"/>
      <c r="BF139" s="88"/>
      <c r="BG139" s="88"/>
    </row>
    <row r="140" spans="1:59" s="89" customFormat="1" ht="28.5">
      <c r="A140" s="163" t="s">
        <v>201</v>
      </c>
      <c r="B140" s="164" t="s">
        <v>202</v>
      </c>
      <c r="C140" s="163" t="s">
        <v>7</v>
      </c>
      <c r="D140" s="162">
        <v>1</v>
      </c>
      <c r="E140" s="163">
        <v>159.54</v>
      </c>
      <c r="F140" s="163">
        <f t="shared" si="35"/>
        <v>159.54</v>
      </c>
      <c r="G140" s="171"/>
      <c r="H140" s="163"/>
      <c r="I140" s="163">
        <f t="shared" si="39"/>
        <v>0</v>
      </c>
      <c r="J140" s="163">
        <f t="shared" si="40"/>
        <v>0</v>
      </c>
      <c r="K140" s="82"/>
      <c r="L140" s="83"/>
      <c r="M140" s="7"/>
      <c r="N140" s="81"/>
      <c r="O140" s="81"/>
      <c r="P140" s="81"/>
      <c r="Q140" s="17"/>
      <c r="R140" s="84"/>
      <c r="S140" s="15"/>
      <c r="T140" s="15"/>
      <c r="U140" s="86"/>
      <c r="V140" s="85"/>
      <c r="W140" s="87"/>
      <c r="X140" s="87"/>
      <c r="Y140" s="87"/>
      <c r="Z140" s="87"/>
      <c r="AA140" s="87"/>
      <c r="AB140" s="87"/>
      <c r="AC140" s="87"/>
      <c r="AD140" s="87"/>
      <c r="AE140" s="87"/>
      <c r="AF140" s="88"/>
      <c r="AG140" s="88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  <c r="AU140" s="88"/>
      <c r="AV140" s="88"/>
      <c r="AW140" s="88"/>
      <c r="AX140" s="88"/>
      <c r="AY140" s="88"/>
      <c r="AZ140" s="88"/>
      <c r="BA140" s="88"/>
      <c r="BB140" s="88"/>
      <c r="BC140" s="88"/>
      <c r="BD140" s="88"/>
      <c r="BE140" s="88"/>
      <c r="BF140" s="88"/>
      <c r="BG140" s="88"/>
    </row>
    <row r="141" spans="1:59" s="89" customFormat="1">
      <c r="A141" s="163" t="s">
        <v>203</v>
      </c>
      <c r="B141" s="165" t="s">
        <v>204</v>
      </c>
      <c r="C141" s="163" t="s">
        <v>16</v>
      </c>
      <c r="D141" s="162">
        <v>3.2</v>
      </c>
      <c r="E141" s="163">
        <v>350.43</v>
      </c>
      <c r="F141" s="163">
        <f t="shared" si="35"/>
        <v>1121.376</v>
      </c>
      <c r="G141" s="171"/>
      <c r="H141" s="163"/>
      <c r="I141" s="163">
        <f t="shared" si="39"/>
        <v>0</v>
      </c>
      <c r="J141" s="163">
        <f t="shared" si="40"/>
        <v>0</v>
      </c>
      <c r="K141" s="82"/>
      <c r="L141" s="83"/>
      <c r="M141" s="7"/>
      <c r="N141" s="81"/>
      <c r="O141" s="81"/>
      <c r="P141" s="81"/>
      <c r="Q141" s="17"/>
      <c r="R141" s="84"/>
      <c r="S141" s="15"/>
      <c r="T141" s="15"/>
      <c r="U141" s="86"/>
      <c r="V141" s="85"/>
      <c r="W141" s="87"/>
      <c r="X141" s="87"/>
      <c r="Y141" s="87"/>
      <c r="Z141" s="87"/>
      <c r="AA141" s="87"/>
      <c r="AB141" s="87"/>
      <c r="AC141" s="87"/>
      <c r="AD141" s="87"/>
      <c r="AE141" s="87"/>
      <c r="AF141" s="88"/>
      <c r="AG141" s="88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  <c r="AU141" s="88"/>
      <c r="AV141" s="88"/>
      <c r="AW141" s="88"/>
      <c r="AX141" s="88"/>
      <c r="AY141" s="88"/>
      <c r="AZ141" s="88"/>
      <c r="BA141" s="88"/>
      <c r="BB141" s="88"/>
      <c r="BC141" s="88"/>
      <c r="BD141" s="88"/>
      <c r="BE141" s="88"/>
      <c r="BF141" s="88"/>
      <c r="BG141" s="88"/>
    </row>
    <row r="142" spans="1:59" s="89" customFormat="1" ht="28.5">
      <c r="A142" s="171" t="s">
        <v>205</v>
      </c>
      <c r="B142" s="164" t="s">
        <v>206</v>
      </c>
      <c r="C142" s="163" t="s">
        <v>7</v>
      </c>
      <c r="D142" s="162">
        <v>2</v>
      </c>
      <c r="E142" s="163">
        <v>707.44</v>
      </c>
      <c r="F142" s="163">
        <f t="shared" si="35"/>
        <v>1414.88</v>
      </c>
      <c r="G142" s="171"/>
      <c r="H142" s="163"/>
      <c r="I142" s="163">
        <f t="shared" si="39"/>
        <v>0</v>
      </c>
      <c r="J142" s="163">
        <f t="shared" si="40"/>
        <v>0</v>
      </c>
      <c r="K142" s="82"/>
      <c r="L142" s="83"/>
      <c r="M142" s="7"/>
      <c r="N142" s="81"/>
      <c r="O142" s="81"/>
      <c r="P142" s="81"/>
      <c r="Q142" s="17"/>
      <c r="R142" s="84"/>
      <c r="S142" s="15"/>
      <c r="T142" s="15"/>
      <c r="U142" s="86"/>
      <c r="V142" s="85"/>
      <c r="W142" s="87"/>
      <c r="X142" s="87"/>
      <c r="Y142" s="87"/>
      <c r="Z142" s="87"/>
      <c r="AA142" s="87"/>
      <c r="AB142" s="87"/>
      <c r="AC142" s="87"/>
      <c r="AD142" s="87"/>
      <c r="AE142" s="87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/>
    </row>
    <row r="143" spans="1:59" s="89" customFormat="1">
      <c r="A143" s="163" t="s">
        <v>207</v>
      </c>
      <c r="B143" s="165" t="s">
        <v>23</v>
      </c>
      <c r="C143" s="163" t="s">
        <v>16</v>
      </c>
      <c r="D143" s="162">
        <v>8.31</v>
      </c>
      <c r="E143" s="163">
        <v>250.9</v>
      </c>
      <c r="F143" s="163">
        <f t="shared" si="35"/>
        <v>2084.9790000000003</v>
      </c>
      <c r="G143" s="171"/>
      <c r="H143" s="163"/>
      <c r="I143" s="163">
        <f t="shared" si="39"/>
        <v>0</v>
      </c>
      <c r="J143" s="163">
        <f t="shared" si="40"/>
        <v>0</v>
      </c>
      <c r="K143" s="82"/>
      <c r="L143" s="83"/>
      <c r="M143" s="7"/>
      <c r="N143" s="81"/>
      <c r="O143" s="81"/>
      <c r="P143" s="81"/>
      <c r="Q143" s="17"/>
      <c r="R143" s="84"/>
      <c r="S143" s="15"/>
      <c r="T143" s="15"/>
      <c r="U143" s="86"/>
      <c r="V143" s="85"/>
      <c r="W143" s="87"/>
      <c r="X143" s="87"/>
      <c r="Y143" s="87"/>
      <c r="Z143" s="87"/>
      <c r="AA143" s="87"/>
      <c r="AB143" s="87"/>
      <c r="AC143" s="87"/>
      <c r="AD143" s="87"/>
      <c r="AE143" s="87"/>
      <c r="AF143" s="88"/>
      <c r="AG143" s="88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  <c r="AU143" s="88"/>
      <c r="AV143" s="88"/>
      <c r="AW143" s="88"/>
      <c r="AX143" s="88"/>
      <c r="AY143" s="88"/>
      <c r="AZ143" s="88"/>
      <c r="BA143" s="88"/>
      <c r="BB143" s="88"/>
      <c r="BC143" s="88"/>
      <c r="BD143" s="88"/>
      <c r="BE143" s="88"/>
      <c r="BF143" s="88"/>
      <c r="BG143" s="88"/>
    </row>
    <row r="144" spans="1:59" s="89" customFormat="1" ht="45.75" customHeight="1">
      <c r="A144" s="163" t="s">
        <v>208</v>
      </c>
      <c r="B144" s="164" t="s">
        <v>209</v>
      </c>
      <c r="C144" s="163" t="s">
        <v>7</v>
      </c>
      <c r="D144" s="162">
        <v>14</v>
      </c>
      <c r="E144" s="163">
        <v>85.09</v>
      </c>
      <c r="F144" s="163">
        <f t="shared" si="35"/>
        <v>1191.26</v>
      </c>
      <c r="G144" s="171"/>
      <c r="H144" s="163"/>
      <c r="I144" s="163">
        <f t="shared" si="39"/>
        <v>0</v>
      </c>
      <c r="J144" s="163">
        <f t="shared" si="40"/>
        <v>0</v>
      </c>
      <c r="K144" s="82"/>
      <c r="L144" s="83"/>
      <c r="M144" s="7"/>
      <c r="N144" s="81"/>
      <c r="O144" s="81"/>
      <c r="P144" s="81"/>
      <c r="Q144" s="17"/>
      <c r="R144" s="84"/>
      <c r="S144" s="15"/>
      <c r="T144" s="15"/>
      <c r="U144" s="86"/>
      <c r="V144" s="85"/>
      <c r="W144" s="87"/>
      <c r="X144" s="87"/>
      <c r="Y144" s="87"/>
      <c r="Z144" s="87"/>
      <c r="AA144" s="87"/>
      <c r="AB144" s="87"/>
      <c r="AC144" s="87"/>
      <c r="AD144" s="87"/>
      <c r="AE144" s="87"/>
      <c r="AF144" s="88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  <c r="AU144" s="88"/>
      <c r="AV144" s="88"/>
      <c r="AW144" s="88"/>
      <c r="AX144" s="88"/>
      <c r="AY144" s="88"/>
      <c r="AZ144" s="88"/>
      <c r="BA144" s="88"/>
      <c r="BB144" s="88"/>
      <c r="BC144" s="88"/>
      <c r="BD144" s="88"/>
      <c r="BE144" s="88"/>
      <c r="BF144" s="88"/>
      <c r="BG144" s="88"/>
    </row>
    <row r="145" spans="1:64" s="89" customFormat="1" ht="42.75">
      <c r="A145" s="163" t="s">
        <v>210</v>
      </c>
      <c r="B145" s="164" t="s">
        <v>211</v>
      </c>
      <c r="C145" s="163" t="s">
        <v>7</v>
      </c>
      <c r="D145" s="162">
        <v>3</v>
      </c>
      <c r="E145" s="163">
        <v>205.43</v>
      </c>
      <c r="F145" s="163">
        <f t="shared" si="35"/>
        <v>616.29</v>
      </c>
      <c r="G145" s="171"/>
      <c r="H145" s="163"/>
      <c r="I145" s="163">
        <f t="shared" si="39"/>
        <v>0</v>
      </c>
      <c r="J145" s="163">
        <f t="shared" si="40"/>
        <v>0</v>
      </c>
      <c r="K145" s="82"/>
      <c r="L145" s="83"/>
      <c r="M145" s="7"/>
      <c r="N145" s="81"/>
      <c r="O145" s="81"/>
      <c r="P145" s="81"/>
      <c r="Q145" s="17"/>
      <c r="R145" s="84"/>
      <c r="S145" s="15"/>
      <c r="T145" s="15"/>
      <c r="U145" s="86"/>
      <c r="V145" s="85"/>
      <c r="W145" s="87"/>
      <c r="X145" s="87"/>
      <c r="Y145" s="87"/>
      <c r="Z145" s="87"/>
      <c r="AA145" s="87"/>
      <c r="AB145" s="87"/>
      <c r="AC145" s="87"/>
      <c r="AD145" s="87"/>
      <c r="AE145" s="87"/>
      <c r="AF145" s="88"/>
      <c r="AG145" s="88"/>
      <c r="AH145" s="88"/>
      <c r="AI145" s="88"/>
      <c r="AJ145" s="88"/>
      <c r="AK145" s="88"/>
      <c r="AL145" s="88"/>
      <c r="AM145" s="88"/>
      <c r="AN145" s="88"/>
      <c r="AO145" s="88"/>
      <c r="AP145" s="88"/>
      <c r="AQ145" s="88"/>
      <c r="AR145" s="88"/>
      <c r="AS145" s="88"/>
      <c r="AT145" s="88"/>
      <c r="AU145" s="88"/>
      <c r="AV145" s="88"/>
      <c r="AW145" s="88"/>
      <c r="AX145" s="88"/>
      <c r="AY145" s="88"/>
      <c r="AZ145" s="88"/>
      <c r="BA145" s="88"/>
      <c r="BB145" s="88"/>
      <c r="BC145" s="88"/>
      <c r="BD145" s="88"/>
      <c r="BE145" s="88"/>
      <c r="BF145" s="88"/>
      <c r="BG145" s="88"/>
    </row>
    <row r="146" spans="1:64" s="89" customFormat="1" ht="99.75">
      <c r="A146" s="163" t="s">
        <v>212</v>
      </c>
      <c r="B146" s="164" t="s">
        <v>213</v>
      </c>
      <c r="C146" s="163" t="s">
        <v>7</v>
      </c>
      <c r="D146" s="162">
        <v>1</v>
      </c>
      <c r="E146" s="163">
        <v>2718.67</v>
      </c>
      <c r="F146" s="163">
        <f t="shared" si="35"/>
        <v>2718.67</v>
      </c>
      <c r="G146" s="171"/>
      <c r="H146" s="163"/>
      <c r="I146" s="163">
        <f t="shared" si="39"/>
        <v>0</v>
      </c>
      <c r="J146" s="163">
        <f t="shared" si="40"/>
        <v>0</v>
      </c>
      <c r="K146" s="82"/>
      <c r="L146" s="83"/>
      <c r="M146" s="7"/>
      <c r="N146" s="81"/>
      <c r="O146" s="81"/>
      <c r="P146" s="81"/>
      <c r="Q146" s="17"/>
      <c r="R146" s="84"/>
      <c r="S146" s="15"/>
      <c r="T146" s="15"/>
      <c r="U146" s="86"/>
      <c r="V146" s="85"/>
      <c r="W146" s="87"/>
      <c r="X146" s="87"/>
      <c r="Y146" s="87"/>
      <c r="Z146" s="87"/>
      <c r="AA146" s="87"/>
      <c r="AB146" s="87"/>
      <c r="AC146" s="87"/>
      <c r="AD146" s="87"/>
      <c r="AE146" s="87"/>
      <c r="AF146" s="88"/>
      <c r="AG146" s="88"/>
      <c r="AH146" s="88"/>
      <c r="AI146" s="88"/>
      <c r="AJ146" s="88"/>
      <c r="AK146" s="88"/>
      <c r="AL146" s="88"/>
      <c r="AM146" s="88"/>
      <c r="AN146" s="88"/>
      <c r="AO146" s="88"/>
      <c r="AP146" s="88"/>
      <c r="AQ146" s="88"/>
      <c r="AR146" s="88"/>
      <c r="AS146" s="88"/>
      <c r="AT146" s="88"/>
      <c r="AU146" s="88"/>
      <c r="AV146" s="88"/>
      <c r="AW146" s="88"/>
      <c r="AX146" s="88"/>
      <c r="AY146" s="88"/>
      <c r="AZ146" s="88"/>
      <c r="BA146" s="88"/>
      <c r="BB146" s="88"/>
      <c r="BC146" s="88"/>
      <c r="BD146" s="88"/>
      <c r="BE146" s="88"/>
      <c r="BF146" s="88"/>
      <c r="BG146" s="88"/>
    </row>
    <row r="147" spans="1:64" s="89" customFormat="1">
      <c r="A147" s="163" t="s">
        <v>214</v>
      </c>
      <c r="B147" s="164" t="s">
        <v>215</v>
      </c>
      <c r="C147" s="163" t="s">
        <v>7</v>
      </c>
      <c r="D147" s="162">
        <v>1</v>
      </c>
      <c r="E147" s="163">
        <v>3978.99</v>
      </c>
      <c r="F147" s="163">
        <f t="shared" si="35"/>
        <v>3978.99</v>
      </c>
      <c r="G147" s="171"/>
      <c r="H147" s="163"/>
      <c r="I147" s="163">
        <f t="shared" si="39"/>
        <v>0</v>
      </c>
      <c r="J147" s="163">
        <f t="shared" si="40"/>
        <v>0</v>
      </c>
      <c r="K147" s="82"/>
      <c r="L147" s="83"/>
      <c r="M147" s="7"/>
      <c r="N147" s="81"/>
      <c r="O147" s="81"/>
      <c r="P147" s="81"/>
      <c r="Q147" s="17"/>
      <c r="R147" s="84"/>
      <c r="S147" s="15"/>
      <c r="T147" s="15"/>
      <c r="U147" s="86"/>
      <c r="V147" s="85"/>
      <c r="W147" s="87"/>
      <c r="X147" s="87"/>
      <c r="Y147" s="87"/>
      <c r="Z147" s="87"/>
      <c r="AA147" s="87"/>
      <c r="AB147" s="87"/>
      <c r="AC147" s="87"/>
      <c r="AD147" s="87"/>
      <c r="AE147" s="87"/>
      <c r="AF147" s="88"/>
      <c r="AG147" s="88"/>
      <c r="AH147" s="88"/>
      <c r="AI147" s="88"/>
      <c r="AJ147" s="88"/>
      <c r="AK147" s="88"/>
      <c r="AL147" s="88"/>
      <c r="AM147" s="88"/>
      <c r="AN147" s="88"/>
      <c r="AO147" s="88"/>
      <c r="AP147" s="88"/>
      <c r="AQ147" s="88"/>
      <c r="AR147" s="88"/>
      <c r="AS147" s="88"/>
      <c r="AT147" s="88"/>
      <c r="AU147" s="88"/>
      <c r="AV147" s="88"/>
      <c r="AW147" s="88"/>
      <c r="AX147" s="88"/>
      <c r="AY147" s="88"/>
      <c r="AZ147" s="88"/>
      <c r="BA147" s="88"/>
      <c r="BB147" s="88"/>
      <c r="BC147" s="88"/>
      <c r="BD147" s="88"/>
      <c r="BE147" s="88"/>
      <c r="BF147" s="88"/>
      <c r="BG147" s="88"/>
    </row>
    <row r="148" spans="1:64" s="89" customFormat="1">
      <c r="A148" s="163"/>
      <c r="B148" s="161"/>
      <c r="C148" s="163"/>
      <c r="D148" s="163"/>
      <c r="E148" s="163"/>
      <c r="F148" s="163"/>
      <c r="G148" s="163"/>
      <c r="H148" s="163"/>
      <c r="I148" s="163"/>
      <c r="J148" s="163"/>
      <c r="K148" s="82"/>
      <c r="L148" s="83"/>
      <c r="M148" s="7"/>
      <c r="N148" s="81"/>
      <c r="O148" s="81"/>
      <c r="P148" s="81"/>
      <c r="Q148" s="17"/>
      <c r="R148" s="84"/>
      <c r="S148" s="15"/>
      <c r="T148" s="15"/>
      <c r="U148" s="86"/>
      <c r="V148" s="85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87"/>
      <c r="AI148" s="87"/>
      <c r="AJ148" s="87"/>
      <c r="AK148" s="87"/>
      <c r="AL148" s="87"/>
      <c r="AM148" s="87"/>
      <c r="AN148" s="87"/>
      <c r="AO148" s="87"/>
      <c r="AP148" s="87"/>
      <c r="AQ148" s="87"/>
      <c r="AR148" s="87"/>
      <c r="AS148" s="87"/>
      <c r="AT148" s="87"/>
      <c r="AU148" s="87"/>
      <c r="AV148" s="87"/>
      <c r="AW148" s="87"/>
      <c r="AX148" s="87"/>
      <c r="AY148" s="87"/>
      <c r="AZ148" s="87"/>
      <c r="BA148" s="87"/>
      <c r="BB148" s="87"/>
      <c r="BC148" s="87"/>
      <c r="BD148" s="87"/>
      <c r="BE148" s="87"/>
      <c r="BF148" s="87"/>
      <c r="BG148" s="87"/>
      <c r="BH148" s="103"/>
      <c r="BI148" s="103"/>
      <c r="BJ148" s="103"/>
      <c r="BK148" s="103"/>
      <c r="BL148" s="103"/>
    </row>
    <row r="149" spans="1:64" s="89" customFormat="1">
      <c r="A149" s="172" t="s">
        <v>216</v>
      </c>
      <c r="B149" s="173" t="s">
        <v>217</v>
      </c>
      <c r="C149" s="174"/>
      <c r="D149" s="175"/>
      <c r="E149" s="174"/>
      <c r="F149" s="174">
        <f>SUM(F151:F158)</f>
        <v>4922.579999999999</v>
      </c>
      <c r="G149" s="174"/>
      <c r="H149" s="174"/>
      <c r="I149" s="174">
        <f>SUM(I151:I158)</f>
        <v>0</v>
      </c>
      <c r="J149" s="174">
        <f>SUM(J151:J158)</f>
        <v>0</v>
      </c>
      <c r="K149" s="99"/>
      <c r="L149" s="100"/>
      <c r="M149" s="7"/>
      <c r="N149" s="99"/>
      <c r="O149" s="99"/>
      <c r="P149" s="81"/>
      <c r="Q149" s="17"/>
      <c r="R149" s="84"/>
      <c r="S149" s="15"/>
      <c r="T149" s="15"/>
      <c r="U149" s="86"/>
      <c r="V149" s="85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8"/>
      <c r="AJ149" s="88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  <c r="AU149" s="88"/>
      <c r="AV149" s="88"/>
      <c r="AW149" s="88"/>
      <c r="AX149" s="88"/>
      <c r="AY149" s="88"/>
      <c r="AZ149" s="88"/>
      <c r="BA149" s="88"/>
      <c r="BB149" s="88"/>
      <c r="BC149" s="88"/>
      <c r="BD149" s="88"/>
      <c r="BE149" s="88"/>
      <c r="BF149" s="88"/>
      <c r="BG149" s="88"/>
    </row>
    <row r="150" spans="1:64" s="89" customFormat="1">
      <c r="A150" s="163"/>
      <c r="B150" s="161"/>
      <c r="C150" s="163"/>
      <c r="D150" s="163"/>
      <c r="E150" s="163"/>
      <c r="F150" s="163"/>
      <c r="G150" s="163"/>
      <c r="H150" s="163"/>
      <c r="I150" s="163"/>
      <c r="J150" s="163"/>
      <c r="K150" s="82"/>
      <c r="L150" s="83"/>
      <c r="M150" s="7"/>
      <c r="N150" s="81"/>
      <c r="O150" s="81"/>
      <c r="P150" s="81"/>
      <c r="Q150" s="17"/>
      <c r="R150" s="84"/>
      <c r="S150" s="15"/>
      <c r="T150" s="15"/>
      <c r="U150" s="86"/>
      <c r="V150" s="85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7"/>
      <c r="AU150" s="87"/>
      <c r="AV150" s="87"/>
      <c r="AW150" s="87"/>
      <c r="AX150" s="87"/>
      <c r="AY150" s="87"/>
      <c r="AZ150" s="87"/>
      <c r="BA150" s="87"/>
      <c r="BB150" s="87"/>
      <c r="BC150" s="87"/>
      <c r="BD150" s="87"/>
      <c r="BE150" s="87"/>
      <c r="BF150" s="87"/>
      <c r="BG150" s="87"/>
      <c r="BH150" s="103"/>
      <c r="BI150" s="103"/>
      <c r="BJ150" s="103"/>
      <c r="BK150" s="103"/>
      <c r="BL150" s="103"/>
    </row>
    <row r="151" spans="1:64" s="89" customFormat="1" ht="42.75">
      <c r="A151" s="163" t="s">
        <v>218</v>
      </c>
      <c r="B151" s="164" t="s">
        <v>198</v>
      </c>
      <c r="C151" s="163" t="s">
        <v>7</v>
      </c>
      <c r="D151" s="163">
        <v>7</v>
      </c>
      <c r="E151" s="163">
        <v>7</v>
      </c>
      <c r="F151" s="163">
        <f t="shared" ref="F151:F158" si="41">D151*E151</f>
        <v>49</v>
      </c>
      <c r="G151" s="163"/>
      <c r="H151" s="163">
        <f t="shared" ref="H151:H158" si="42">G151</f>
        <v>0</v>
      </c>
      <c r="I151" s="163">
        <f t="shared" ref="I151:I158" si="43">G151*E151</f>
        <v>0</v>
      </c>
      <c r="J151" s="163">
        <f t="shared" ref="J151:J158" si="44">I151</f>
        <v>0</v>
      </c>
      <c r="K151" s="82"/>
      <c r="L151" s="83"/>
      <c r="M151" s="7"/>
      <c r="N151" s="81"/>
      <c r="O151" s="81"/>
      <c r="P151" s="81"/>
      <c r="Q151" s="17"/>
      <c r="R151" s="84"/>
      <c r="S151" s="15"/>
      <c r="T151" s="15"/>
      <c r="U151" s="86"/>
      <c r="V151" s="85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7"/>
      <c r="AU151" s="87"/>
      <c r="AV151" s="87"/>
      <c r="AW151" s="87"/>
      <c r="AX151" s="87"/>
      <c r="AY151" s="87"/>
      <c r="AZ151" s="87"/>
      <c r="BA151" s="87"/>
      <c r="BB151" s="87"/>
      <c r="BC151" s="87"/>
      <c r="BD151" s="87"/>
      <c r="BE151" s="87"/>
      <c r="BF151" s="87"/>
      <c r="BG151" s="87"/>
      <c r="BH151" s="103"/>
      <c r="BI151" s="103"/>
      <c r="BJ151" s="103"/>
      <c r="BK151" s="103"/>
      <c r="BL151" s="103"/>
    </row>
    <row r="152" spans="1:64" s="89" customFormat="1" ht="57">
      <c r="A152" s="163" t="s">
        <v>219</v>
      </c>
      <c r="B152" s="164" t="s">
        <v>220</v>
      </c>
      <c r="C152" s="163" t="s">
        <v>5</v>
      </c>
      <c r="D152" s="163">
        <v>40</v>
      </c>
      <c r="E152" s="163">
        <v>45.13</v>
      </c>
      <c r="F152" s="163">
        <f t="shared" si="41"/>
        <v>1805.2</v>
      </c>
      <c r="G152" s="163"/>
      <c r="H152" s="163">
        <f t="shared" si="42"/>
        <v>0</v>
      </c>
      <c r="I152" s="163">
        <f t="shared" si="43"/>
        <v>0</v>
      </c>
      <c r="J152" s="163">
        <f t="shared" si="44"/>
        <v>0</v>
      </c>
      <c r="K152" s="82"/>
      <c r="L152" s="83"/>
      <c r="M152" s="7"/>
      <c r="N152" s="82"/>
      <c r="O152" s="82"/>
      <c r="P152" s="93"/>
      <c r="Q152" s="8"/>
      <c r="R152" s="84"/>
      <c r="S152" s="9"/>
      <c r="T152" s="9"/>
      <c r="U152" s="11"/>
      <c r="V152" s="10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3"/>
      <c r="BI152" s="13"/>
      <c r="BJ152" s="13"/>
      <c r="BK152" s="13"/>
      <c r="BL152" s="13"/>
    </row>
    <row r="153" spans="1:64">
      <c r="A153" s="163" t="s">
        <v>221</v>
      </c>
      <c r="B153" s="165" t="s">
        <v>222</v>
      </c>
      <c r="C153" s="163" t="s">
        <v>7</v>
      </c>
      <c r="D153" s="163">
        <v>2</v>
      </c>
      <c r="E153" s="163">
        <v>443.39</v>
      </c>
      <c r="F153" s="163">
        <f t="shared" si="41"/>
        <v>886.78</v>
      </c>
      <c r="G153" s="163"/>
      <c r="H153" s="163">
        <f t="shared" si="42"/>
        <v>0</v>
      </c>
      <c r="I153" s="163">
        <f t="shared" si="43"/>
        <v>0</v>
      </c>
      <c r="J153" s="163">
        <f t="shared" si="44"/>
        <v>0</v>
      </c>
      <c r="K153" s="82"/>
      <c r="L153" s="83"/>
      <c r="M153" s="7"/>
      <c r="N153" s="82"/>
      <c r="O153" s="82"/>
      <c r="P153" s="93"/>
      <c r="Q153" s="8"/>
      <c r="R153" s="84"/>
      <c r="U153" s="11"/>
      <c r="V153" s="10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</row>
    <row r="154" spans="1:64">
      <c r="A154" s="163" t="s">
        <v>223</v>
      </c>
      <c r="B154" s="165" t="s">
        <v>224</v>
      </c>
      <c r="C154" s="163" t="s">
        <v>7</v>
      </c>
      <c r="D154" s="163">
        <v>1</v>
      </c>
      <c r="E154" s="163">
        <v>107.54</v>
      </c>
      <c r="F154" s="163">
        <f t="shared" si="41"/>
        <v>107.54</v>
      </c>
      <c r="G154" s="163"/>
      <c r="H154" s="163">
        <f t="shared" si="42"/>
        <v>0</v>
      </c>
      <c r="I154" s="163">
        <f t="shared" si="43"/>
        <v>0</v>
      </c>
      <c r="J154" s="163">
        <f t="shared" si="44"/>
        <v>0</v>
      </c>
      <c r="K154" s="82"/>
      <c r="L154" s="83"/>
      <c r="M154" s="7"/>
      <c r="N154" s="82"/>
      <c r="O154" s="82"/>
      <c r="P154" s="93"/>
      <c r="Q154" s="8"/>
      <c r="R154" s="84"/>
      <c r="U154" s="11"/>
      <c r="V154" s="10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</row>
    <row r="155" spans="1:64" ht="28.5">
      <c r="A155" s="163" t="s">
        <v>225</v>
      </c>
      <c r="B155" s="164" t="s">
        <v>226</v>
      </c>
      <c r="C155" s="163" t="s">
        <v>7</v>
      </c>
      <c r="D155" s="163">
        <v>4</v>
      </c>
      <c r="E155" s="163">
        <v>223.9</v>
      </c>
      <c r="F155" s="163">
        <f t="shared" si="41"/>
        <v>895.6</v>
      </c>
      <c r="G155" s="163"/>
      <c r="H155" s="163">
        <f t="shared" si="42"/>
        <v>0</v>
      </c>
      <c r="I155" s="163">
        <f t="shared" si="43"/>
        <v>0</v>
      </c>
      <c r="J155" s="163">
        <f t="shared" si="44"/>
        <v>0</v>
      </c>
      <c r="K155" s="82"/>
      <c r="L155" s="83"/>
      <c r="M155" s="7"/>
      <c r="N155" s="82"/>
      <c r="O155" s="82"/>
      <c r="P155" s="93"/>
      <c r="Q155" s="8"/>
      <c r="R155" s="84"/>
      <c r="U155" s="11"/>
      <c r="V155" s="10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</row>
    <row r="156" spans="1:64" ht="28.5">
      <c r="A156" s="163" t="s">
        <v>227</v>
      </c>
      <c r="B156" s="164" t="s">
        <v>228</v>
      </c>
      <c r="C156" s="163" t="s">
        <v>7</v>
      </c>
      <c r="D156" s="163">
        <v>10</v>
      </c>
      <c r="E156" s="163">
        <v>56.74</v>
      </c>
      <c r="F156" s="163">
        <f t="shared" si="41"/>
        <v>567.4</v>
      </c>
      <c r="G156" s="163"/>
      <c r="H156" s="163">
        <f t="shared" si="42"/>
        <v>0</v>
      </c>
      <c r="I156" s="163">
        <f t="shared" si="43"/>
        <v>0</v>
      </c>
      <c r="J156" s="163">
        <f t="shared" si="44"/>
        <v>0</v>
      </c>
      <c r="K156" s="82"/>
      <c r="L156" s="83"/>
      <c r="M156" s="7"/>
      <c r="N156" s="82"/>
      <c r="O156" s="82"/>
      <c r="P156" s="93"/>
      <c r="Q156" s="8"/>
      <c r="R156" s="84"/>
      <c r="U156" s="11"/>
      <c r="V156" s="10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</row>
    <row r="157" spans="1:64" ht="28.5">
      <c r="A157" s="163" t="s">
        <v>229</v>
      </c>
      <c r="B157" s="164" t="s">
        <v>230</v>
      </c>
      <c r="C157" s="163" t="s">
        <v>7</v>
      </c>
      <c r="D157" s="163">
        <v>2</v>
      </c>
      <c r="E157" s="163">
        <v>85.83</v>
      </c>
      <c r="F157" s="163">
        <f t="shared" si="41"/>
        <v>171.66</v>
      </c>
      <c r="G157" s="163"/>
      <c r="H157" s="163">
        <f t="shared" si="42"/>
        <v>0</v>
      </c>
      <c r="I157" s="163">
        <f t="shared" si="43"/>
        <v>0</v>
      </c>
      <c r="J157" s="163">
        <f t="shared" si="44"/>
        <v>0</v>
      </c>
      <c r="K157" s="82"/>
      <c r="L157" s="83"/>
      <c r="M157" s="7"/>
      <c r="N157" s="82"/>
      <c r="O157" s="82"/>
      <c r="P157" s="93"/>
      <c r="Q157" s="8"/>
      <c r="R157" s="84"/>
      <c r="U157" s="11"/>
      <c r="V157" s="10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</row>
    <row r="158" spans="1:64">
      <c r="A158" s="163" t="s">
        <v>233</v>
      </c>
      <c r="B158" s="164" t="s">
        <v>231</v>
      </c>
      <c r="C158" s="163" t="s">
        <v>232</v>
      </c>
      <c r="D158" s="163">
        <v>5</v>
      </c>
      <c r="E158" s="163">
        <v>87.88</v>
      </c>
      <c r="F158" s="163">
        <f t="shared" si="41"/>
        <v>439.4</v>
      </c>
      <c r="G158" s="163"/>
      <c r="H158" s="163">
        <f t="shared" si="42"/>
        <v>0</v>
      </c>
      <c r="I158" s="163">
        <f t="shared" si="43"/>
        <v>0</v>
      </c>
      <c r="J158" s="163">
        <f t="shared" si="44"/>
        <v>0</v>
      </c>
      <c r="K158" s="82"/>
      <c r="L158" s="83"/>
      <c r="M158" s="7"/>
      <c r="N158" s="82"/>
      <c r="O158" s="82"/>
      <c r="P158" s="93"/>
      <c r="Q158" s="8"/>
      <c r="R158" s="84"/>
      <c r="U158" s="11"/>
      <c r="V158" s="10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</row>
    <row r="159" spans="1:64">
      <c r="A159" s="163"/>
      <c r="B159" s="161"/>
      <c r="C159" s="163"/>
      <c r="D159" s="163"/>
      <c r="E159" s="163"/>
      <c r="F159" s="163"/>
      <c r="G159" s="163"/>
      <c r="H159" s="163"/>
      <c r="I159" s="163"/>
      <c r="J159" s="163"/>
      <c r="K159" s="82"/>
      <c r="L159" s="83"/>
      <c r="M159" s="7"/>
      <c r="N159" s="81"/>
      <c r="O159" s="81"/>
      <c r="P159" s="81"/>
      <c r="Q159" s="17"/>
      <c r="R159" s="84"/>
      <c r="S159" s="15"/>
      <c r="T159" s="15"/>
      <c r="U159" s="86"/>
      <c r="V159" s="85"/>
      <c r="W159" s="87"/>
      <c r="X159" s="87"/>
      <c r="Y159" s="87"/>
      <c r="Z159" s="87"/>
      <c r="AA159" s="87"/>
      <c r="AB159" s="87"/>
      <c r="AC159" s="87"/>
      <c r="AD159" s="87"/>
      <c r="AE159" s="87"/>
      <c r="AF159" s="87"/>
      <c r="AG159" s="87"/>
      <c r="AH159" s="87"/>
      <c r="AI159" s="87"/>
      <c r="AJ159" s="87"/>
      <c r="AK159" s="87"/>
      <c r="AL159" s="87"/>
      <c r="AM159" s="87"/>
      <c r="AN159" s="87"/>
      <c r="AO159" s="87"/>
      <c r="AP159" s="87"/>
      <c r="AQ159" s="87"/>
      <c r="AR159" s="87"/>
      <c r="AS159" s="87"/>
      <c r="AT159" s="87"/>
      <c r="AU159" s="87"/>
      <c r="AV159" s="87"/>
      <c r="AW159" s="87"/>
      <c r="AX159" s="87"/>
      <c r="AY159" s="87"/>
      <c r="AZ159" s="87"/>
      <c r="BA159" s="87"/>
      <c r="BB159" s="87"/>
      <c r="BC159" s="87"/>
      <c r="BD159" s="87"/>
      <c r="BE159" s="87"/>
      <c r="BF159" s="87"/>
      <c r="BG159" s="87"/>
      <c r="BH159" s="103"/>
      <c r="BI159" s="103"/>
      <c r="BJ159" s="103"/>
      <c r="BK159" s="103"/>
      <c r="BL159" s="103"/>
    </row>
    <row r="160" spans="1:64" s="89" customFormat="1">
      <c r="A160" s="172" t="s">
        <v>234</v>
      </c>
      <c r="B160" s="173" t="s">
        <v>235</v>
      </c>
      <c r="C160" s="174"/>
      <c r="D160" s="175"/>
      <c r="E160" s="174"/>
      <c r="F160" s="174">
        <f>SUM(F162:F185)</f>
        <v>27356.5</v>
      </c>
      <c r="G160" s="174"/>
      <c r="H160" s="174"/>
      <c r="I160" s="174">
        <f>SUM(I162:I185)</f>
        <v>0</v>
      </c>
      <c r="J160" s="174">
        <f>SUM(J162:J185)</f>
        <v>0</v>
      </c>
      <c r="K160" s="99"/>
      <c r="L160" s="100"/>
      <c r="M160" s="7"/>
      <c r="N160" s="99"/>
      <c r="O160" s="99"/>
      <c r="P160" s="81"/>
      <c r="Q160" s="17"/>
      <c r="R160" s="84"/>
      <c r="S160" s="15"/>
      <c r="T160" s="15"/>
      <c r="U160" s="86"/>
      <c r="V160" s="85"/>
      <c r="W160" s="87"/>
      <c r="X160" s="87"/>
      <c r="Y160" s="87"/>
      <c r="Z160" s="87"/>
      <c r="AA160" s="87"/>
      <c r="AB160" s="87"/>
      <c r="AC160" s="87"/>
      <c r="AD160" s="87"/>
      <c r="AE160" s="87"/>
      <c r="AF160" s="87"/>
      <c r="AG160" s="87"/>
      <c r="AH160" s="87"/>
      <c r="AI160" s="88"/>
      <c r="AJ160" s="88"/>
      <c r="AK160" s="88"/>
      <c r="AL160" s="88"/>
      <c r="AM160" s="88"/>
      <c r="AN160" s="88"/>
      <c r="AO160" s="88"/>
      <c r="AP160" s="88"/>
      <c r="AQ160" s="88"/>
      <c r="AR160" s="88"/>
      <c r="AS160" s="88"/>
      <c r="AT160" s="88"/>
      <c r="AU160" s="88"/>
      <c r="AV160" s="88"/>
      <c r="AW160" s="88"/>
      <c r="AX160" s="88"/>
      <c r="AY160" s="88"/>
      <c r="AZ160" s="88"/>
      <c r="BA160" s="88"/>
      <c r="BB160" s="88"/>
      <c r="BC160" s="88"/>
      <c r="BD160" s="88"/>
      <c r="BE160" s="88"/>
      <c r="BF160" s="88"/>
      <c r="BG160" s="88"/>
    </row>
    <row r="161" spans="1:59">
      <c r="A161" s="163"/>
      <c r="B161" s="161"/>
      <c r="C161" s="163"/>
      <c r="D161" s="163"/>
      <c r="E161" s="163"/>
      <c r="F161" s="163"/>
      <c r="G161" s="163"/>
      <c r="H161" s="163"/>
      <c r="I161" s="163"/>
      <c r="J161" s="163"/>
      <c r="K161" s="82"/>
      <c r="L161" s="83"/>
      <c r="M161" s="7"/>
      <c r="N161" s="82"/>
      <c r="O161" s="82"/>
      <c r="P161" s="93"/>
      <c r="Q161" s="8"/>
      <c r="R161" s="84"/>
      <c r="U161" s="11"/>
      <c r="V161" s="10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</row>
    <row r="162" spans="1:59" ht="28.5">
      <c r="A162" s="163" t="s">
        <v>236</v>
      </c>
      <c r="B162" s="164" t="s">
        <v>226</v>
      </c>
      <c r="C162" s="163" t="s">
        <v>7</v>
      </c>
      <c r="D162" s="163">
        <v>4</v>
      </c>
      <c r="E162" s="163">
        <v>220.04</v>
      </c>
      <c r="F162" s="163">
        <f t="shared" ref="F162:F185" si="45">D162*E162</f>
        <v>880.16</v>
      </c>
      <c r="G162" s="163"/>
      <c r="H162" s="163">
        <f t="shared" ref="H162:H185" si="46">G162</f>
        <v>0</v>
      </c>
      <c r="I162" s="163">
        <f t="shared" ref="I162:I185" si="47">G162*E162</f>
        <v>0</v>
      </c>
      <c r="J162" s="163">
        <f t="shared" ref="J162:J185" si="48">I162</f>
        <v>0</v>
      </c>
      <c r="K162" s="82"/>
      <c r="L162" s="83"/>
      <c r="M162" s="7"/>
      <c r="N162" s="82"/>
      <c r="O162" s="82"/>
      <c r="P162" s="93"/>
      <c r="Q162" s="8"/>
      <c r="R162" s="84"/>
      <c r="U162" s="11"/>
      <c r="V162" s="10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</row>
    <row r="163" spans="1:59" ht="28.5">
      <c r="A163" s="163" t="s">
        <v>237</v>
      </c>
      <c r="B163" s="164" t="s">
        <v>238</v>
      </c>
      <c r="C163" s="163" t="s">
        <v>7</v>
      </c>
      <c r="D163" s="163">
        <v>1</v>
      </c>
      <c r="E163" s="163">
        <v>302.55</v>
      </c>
      <c r="F163" s="163">
        <f t="shared" si="45"/>
        <v>302.55</v>
      </c>
      <c r="G163" s="163"/>
      <c r="H163" s="163">
        <f t="shared" si="46"/>
        <v>0</v>
      </c>
      <c r="I163" s="163">
        <f t="shared" si="47"/>
        <v>0</v>
      </c>
      <c r="J163" s="163">
        <f t="shared" si="48"/>
        <v>0</v>
      </c>
      <c r="K163" s="82"/>
      <c r="L163" s="83"/>
      <c r="M163" s="7"/>
      <c r="N163" s="82"/>
      <c r="O163" s="82"/>
      <c r="P163" s="93"/>
      <c r="Q163" s="8"/>
      <c r="R163" s="84"/>
      <c r="U163" s="11"/>
      <c r="V163" s="10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</row>
    <row r="164" spans="1:59" ht="28.5">
      <c r="A164" s="163" t="s">
        <v>239</v>
      </c>
      <c r="B164" s="164" t="s">
        <v>240</v>
      </c>
      <c r="C164" s="163" t="s">
        <v>7</v>
      </c>
      <c r="D164" s="163">
        <v>7</v>
      </c>
      <c r="E164" s="163">
        <v>41.88</v>
      </c>
      <c r="F164" s="163">
        <f t="shared" si="45"/>
        <v>293.16000000000003</v>
      </c>
      <c r="G164" s="163"/>
      <c r="H164" s="163">
        <f t="shared" si="46"/>
        <v>0</v>
      </c>
      <c r="I164" s="163">
        <f t="shared" si="47"/>
        <v>0</v>
      </c>
      <c r="J164" s="163">
        <f t="shared" si="48"/>
        <v>0</v>
      </c>
      <c r="K164" s="82"/>
      <c r="L164" s="83"/>
      <c r="M164" s="7"/>
      <c r="N164" s="82"/>
      <c r="O164" s="82"/>
      <c r="P164" s="93"/>
      <c r="Q164" s="8"/>
      <c r="R164" s="84"/>
      <c r="U164" s="11"/>
      <c r="V164" s="10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</row>
    <row r="165" spans="1:59" ht="28.5">
      <c r="A165" s="163" t="s">
        <v>241</v>
      </c>
      <c r="B165" s="164" t="s">
        <v>242</v>
      </c>
      <c r="C165" s="163" t="s">
        <v>7</v>
      </c>
      <c r="D165" s="163">
        <v>10</v>
      </c>
      <c r="E165" s="163">
        <v>45.02</v>
      </c>
      <c r="F165" s="163">
        <f t="shared" si="45"/>
        <v>450.20000000000005</v>
      </c>
      <c r="G165" s="163"/>
      <c r="H165" s="163">
        <f t="shared" si="46"/>
        <v>0</v>
      </c>
      <c r="I165" s="163">
        <f t="shared" si="47"/>
        <v>0</v>
      </c>
      <c r="J165" s="163">
        <f t="shared" si="48"/>
        <v>0</v>
      </c>
      <c r="K165" s="82"/>
      <c r="L165" s="83"/>
      <c r="M165" s="7"/>
      <c r="N165" s="82"/>
      <c r="O165" s="82"/>
      <c r="P165" s="93"/>
      <c r="Q165" s="8"/>
      <c r="R165" s="84"/>
      <c r="U165" s="11"/>
      <c r="V165" s="10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</row>
    <row r="166" spans="1:59" ht="28.5">
      <c r="A166" s="163" t="s">
        <v>243</v>
      </c>
      <c r="B166" s="164" t="s">
        <v>244</v>
      </c>
      <c r="C166" s="163" t="s">
        <v>7</v>
      </c>
      <c r="D166" s="163">
        <v>3</v>
      </c>
      <c r="E166" s="163">
        <v>39.47</v>
      </c>
      <c r="F166" s="163">
        <f t="shared" si="45"/>
        <v>118.41</v>
      </c>
      <c r="G166" s="163"/>
      <c r="H166" s="163">
        <f t="shared" si="46"/>
        <v>0</v>
      </c>
      <c r="I166" s="163">
        <f t="shared" si="47"/>
        <v>0</v>
      </c>
      <c r="J166" s="163">
        <f t="shared" si="48"/>
        <v>0</v>
      </c>
      <c r="K166" s="82"/>
      <c r="L166" s="83"/>
      <c r="M166" s="7"/>
      <c r="N166" s="82"/>
      <c r="O166" s="82"/>
      <c r="P166" s="93"/>
      <c r="Q166" s="8"/>
      <c r="R166" s="84"/>
      <c r="U166" s="11"/>
      <c r="V166" s="10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</row>
    <row r="167" spans="1:59" ht="28.5">
      <c r="A167" s="163" t="s">
        <v>245</v>
      </c>
      <c r="B167" s="164" t="s">
        <v>246</v>
      </c>
      <c r="C167" s="163" t="s">
        <v>7</v>
      </c>
      <c r="D167" s="163">
        <v>1</v>
      </c>
      <c r="E167" s="163">
        <v>42.9</v>
      </c>
      <c r="F167" s="163">
        <f t="shared" si="45"/>
        <v>42.9</v>
      </c>
      <c r="G167" s="163"/>
      <c r="H167" s="163">
        <f t="shared" si="46"/>
        <v>0</v>
      </c>
      <c r="I167" s="163">
        <f t="shared" si="47"/>
        <v>0</v>
      </c>
      <c r="J167" s="163">
        <f t="shared" si="48"/>
        <v>0</v>
      </c>
      <c r="K167" s="82"/>
      <c r="L167" s="83"/>
      <c r="M167" s="7"/>
      <c r="N167" s="82"/>
      <c r="O167" s="82"/>
      <c r="P167" s="93"/>
      <c r="Q167" s="8"/>
      <c r="R167" s="84"/>
      <c r="U167" s="11"/>
      <c r="V167" s="10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</row>
    <row r="168" spans="1:59" ht="28.5">
      <c r="A168" s="163" t="s">
        <v>247</v>
      </c>
      <c r="B168" s="164" t="s">
        <v>248</v>
      </c>
      <c r="C168" s="163" t="s">
        <v>7</v>
      </c>
      <c r="D168" s="163">
        <v>3</v>
      </c>
      <c r="E168" s="163">
        <v>53.64</v>
      </c>
      <c r="F168" s="163">
        <f t="shared" si="45"/>
        <v>160.92000000000002</v>
      </c>
      <c r="G168" s="163"/>
      <c r="H168" s="163">
        <f t="shared" si="46"/>
        <v>0</v>
      </c>
      <c r="I168" s="163">
        <f t="shared" si="47"/>
        <v>0</v>
      </c>
      <c r="J168" s="163">
        <f t="shared" si="48"/>
        <v>0</v>
      </c>
      <c r="K168" s="82"/>
      <c r="L168" s="83"/>
      <c r="M168" s="7"/>
      <c r="N168" s="82"/>
      <c r="O168" s="82"/>
      <c r="P168" s="93"/>
      <c r="Q168" s="8"/>
      <c r="R168" s="84"/>
      <c r="U168" s="11"/>
      <c r="V168" s="10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</row>
    <row r="169" spans="1:59" ht="28.5">
      <c r="A169" s="163" t="s">
        <v>249</v>
      </c>
      <c r="B169" s="164" t="s">
        <v>250</v>
      </c>
      <c r="C169" s="163" t="s">
        <v>7</v>
      </c>
      <c r="D169" s="163">
        <v>17</v>
      </c>
      <c r="E169" s="163">
        <v>15.83</v>
      </c>
      <c r="F169" s="163">
        <f t="shared" si="45"/>
        <v>269.11</v>
      </c>
      <c r="G169" s="163"/>
      <c r="H169" s="163">
        <f t="shared" si="46"/>
        <v>0</v>
      </c>
      <c r="I169" s="163">
        <f t="shared" si="47"/>
        <v>0</v>
      </c>
      <c r="J169" s="163">
        <f t="shared" si="48"/>
        <v>0</v>
      </c>
      <c r="K169" s="82"/>
      <c r="L169" s="83"/>
      <c r="M169" s="7"/>
      <c r="N169" s="82"/>
      <c r="O169" s="82"/>
      <c r="P169" s="93"/>
      <c r="Q169" s="8"/>
      <c r="R169" s="84"/>
      <c r="U169" s="11"/>
      <c r="V169" s="10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</row>
    <row r="170" spans="1:59" ht="28.5">
      <c r="A170" s="163" t="s">
        <v>251</v>
      </c>
      <c r="B170" s="164" t="s">
        <v>252</v>
      </c>
      <c r="C170" s="163" t="s">
        <v>7</v>
      </c>
      <c r="D170" s="163">
        <v>6</v>
      </c>
      <c r="E170" s="163">
        <v>25.08</v>
      </c>
      <c r="F170" s="163">
        <f t="shared" si="45"/>
        <v>150.47999999999999</v>
      </c>
      <c r="G170" s="163"/>
      <c r="H170" s="163">
        <f t="shared" si="46"/>
        <v>0</v>
      </c>
      <c r="I170" s="163">
        <f t="shared" si="47"/>
        <v>0</v>
      </c>
      <c r="J170" s="163">
        <f t="shared" si="48"/>
        <v>0</v>
      </c>
      <c r="K170" s="82"/>
      <c r="L170" s="83"/>
      <c r="M170" s="7"/>
      <c r="N170" s="82"/>
      <c r="O170" s="82"/>
      <c r="P170" s="93"/>
      <c r="Q170" s="8"/>
      <c r="R170" s="84"/>
      <c r="U170" s="11"/>
      <c r="V170" s="10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</row>
    <row r="171" spans="1:59" ht="42.75">
      <c r="A171" s="163" t="s">
        <v>253</v>
      </c>
      <c r="B171" s="164" t="s">
        <v>254</v>
      </c>
      <c r="C171" s="163" t="s">
        <v>7</v>
      </c>
      <c r="D171" s="163">
        <v>24</v>
      </c>
      <c r="E171" s="163">
        <v>62.36</v>
      </c>
      <c r="F171" s="163">
        <f t="shared" si="45"/>
        <v>1496.6399999999999</v>
      </c>
      <c r="G171" s="163"/>
      <c r="H171" s="163">
        <f t="shared" si="46"/>
        <v>0</v>
      </c>
      <c r="I171" s="163">
        <f t="shared" si="47"/>
        <v>0</v>
      </c>
      <c r="J171" s="163">
        <f t="shared" si="48"/>
        <v>0</v>
      </c>
      <c r="K171" s="82"/>
      <c r="L171" s="83"/>
      <c r="M171" s="7"/>
      <c r="N171" s="82"/>
      <c r="O171" s="82"/>
      <c r="P171" s="93"/>
      <c r="Q171" s="8"/>
      <c r="R171" s="84"/>
      <c r="U171" s="11"/>
      <c r="V171" s="10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</row>
    <row r="172" spans="1:59" ht="42.75">
      <c r="A172" s="163" t="s">
        <v>255</v>
      </c>
      <c r="B172" s="164" t="s">
        <v>256</v>
      </c>
      <c r="C172" s="163" t="s">
        <v>7</v>
      </c>
      <c r="D172" s="163">
        <v>53</v>
      </c>
      <c r="E172" s="163">
        <v>84.66</v>
      </c>
      <c r="F172" s="163">
        <f t="shared" si="45"/>
        <v>4486.9799999999996</v>
      </c>
      <c r="G172" s="163"/>
      <c r="H172" s="163">
        <f t="shared" si="46"/>
        <v>0</v>
      </c>
      <c r="I172" s="163">
        <f t="shared" si="47"/>
        <v>0</v>
      </c>
      <c r="J172" s="163">
        <f t="shared" si="48"/>
        <v>0</v>
      </c>
      <c r="K172" s="82"/>
      <c r="L172" s="83"/>
      <c r="M172" s="7"/>
      <c r="N172" s="82"/>
      <c r="O172" s="82"/>
      <c r="P172" s="93"/>
      <c r="Q172" s="8"/>
      <c r="R172" s="84"/>
      <c r="U172" s="11"/>
      <c r="V172" s="10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</row>
    <row r="173" spans="1:59" ht="28.5">
      <c r="A173" s="163" t="s">
        <v>257</v>
      </c>
      <c r="B173" s="164" t="s">
        <v>258</v>
      </c>
      <c r="C173" s="163" t="s">
        <v>7</v>
      </c>
      <c r="D173" s="163">
        <v>8</v>
      </c>
      <c r="E173" s="163">
        <v>23.26</v>
      </c>
      <c r="F173" s="163">
        <f t="shared" si="45"/>
        <v>186.08</v>
      </c>
      <c r="G173" s="163"/>
      <c r="H173" s="163">
        <f t="shared" si="46"/>
        <v>0</v>
      </c>
      <c r="I173" s="163">
        <f t="shared" si="47"/>
        <v>0</v>
      </c>
      <c r="J173" s="163">
        <f t="shared" si="48"/>
        <v>0</v>
      </c>
      <c r="K173" s="82"/>
      <c r="L173" s="83"/>
      <c r="M173" s="7"/>
      <c r="N173" s="82"/>
      <c r="O173" s="82"/>
      <c r="P173" s="93"/>
      <c r="Q173" s="8"/>
      <c r="R173" s="84"/>
      <c r="U173" s="11"/>
      <c r="V173" s="10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</row>
    <row r="174" spans="1:59" ht="42.75">
      <c r="A174" s="163" t="s">
        <v>259</v>
      </c>
      <c r="B174" s="164" t="s">
        <v>260</v>
      </c>
      <c r="C174" s="163" t="s">
        <v>7</v>
      </c>
      <c r="D174" s="163">
        <v>91</v>
      </c>
      <c r="E174" s="163">
        <v>90.03</v>
      </c>
      <c r="F174" s="163">
        <f t="shared" si="45"/>
        <v>8192.73</v>
      </c>
      <c r="G174" s="163"/>
      <c r="H174" s="163">
        <f t="shared" si="46"/>
        <v>0</v>
      </c>
      <c r="I174" s="163">
        <f t="shared" si="47"/>
        <v>0</v>
      </c>
      <c r="J174" s="163">
        <f t="shared" si="48"/>
        <v>0</v>
      </c>
      <c r="K174" s="82"/>
      <c r="L174" s="83"/>
      <c r="M174" s="7"/>
      <c r="N174" s="82"/>
      <c r="O174" s="82"/>
      <c r="P174" s="93"/>
      <c r="Q174" s="8"/>
      <c r="R174" s="84"/>
      <c r="U174" s="11"/>
      <c r="V174" s="10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</row>
    <row r="175" spans="1:59" ht="28.5">
      <c r="A175" s="163" t="s">
        <v>261</v>
      </c>
      <c r="B175" s="164" t="s">
        <v>262</v>
      </c>
      <c r="C175" s="163" t="s">
        <v>7</v>
      </c>
      <c r="D175" s="163">
        <v>18</v>
      </c>
      <c r="E175" s="163">
        <v>110.51</v>
      </c>
      <c r="F175" s="163">
        <f t="shared" si="45"/>
        <v>1989.18</v>
      </c>
      <c r="G175" s="163"/>
      <c r="H175" s="163">
        <f t="shared" si="46"/>
        <v>0</v>
      </c>
      <c r="I175" s="163">
        <f t="shared" si="47"/>
        <v>0</v>
      </c>
      <c r="J175" s="163">
        <f t="shared" si="48"/>
        <v>0</v>
      </c>
      <c r="K175" s="82"/>
      <c r="L175" s="83"/>
      <c r="M175" s="7"/>
      <c r="N175" s="82"/>
      <c r="O175" s="82"/>
      <c r="P175" s="93"/>
      <c r="Q175" s="8"/>
      <c r="R175" s="84"/>
      <c r="U175" s="11"/>
      <c r="V175" s="10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</row>
    <row r="176" spans="1:59" ht="28.5">
      <c r="A176" s="163" t="s">
        <v>263</v>
      </c>
      <c r="B176" s="164" t="s">
        <v>264</v>
      </c>
      <c r="C176" s="163" t="s">
        <v>7</v>
      </c>
      <c r="D176" s="163">
        <v>12</v>
      </c>
      <c r="E176" s="163">
        <v>117.49</v>
      </c>
      <c r="F176" s="163">
        <f t="shared" si="45"/>
        <v>1409.8799999999999</v>
      </c>
      <c r="G176" s="163"/>
      <c r="H176" s="163">
        <f t="shared" si="46"/>
        <v>0</v>
      </c>
      <c r="I176" s="163">
        <f t="shared" si="47"/>
        <v>0</v>
      </c>
      <c r="J176" s="163">
        <f t="shared" si="48"/>
        <v>0</v>
      </c>
      <c r="K176" s="82"/>
      <c r="L176" s="83"/>
      <c r="M176" s="7"/>
      <c r="N176" s="82"/>
      <c r="O176" s="82"/>
      <c r="P176" s="93"/>
      <c r="Q176" s="8"/>
      <c r="R176" s="84"/>
      <c r="U176" s="11"/>
      <c r="V176" s="10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</row>
    <row r="177" spans="1:59" ht="42.75">
      <c r="A177" s="163" t="s">
        <v>265</v>
      </c>
      <c r="B177" s="164" t="s">
        <v>266</v>
      </c>
      <c r="C177" s="163" t="s">
        <v>7</v>
      </c>
      <c r="D177" s="163">
        <v>7</v>
      </c>
      <c r="E177" s="163">
        <v>167.48</v>
      </c>
      <c r="F177" s="163">
        <f t="shared" si="45"/>
        <v>1172.3599999999999</v>
      </c>
      <c r="G177" s="163"/>
      <c r="H177" s="163">
        <f t="shared" si="46"/>
        <v>0</v>
      </c>
      <c r="I177" s="163">
        <f t="shared" si="47"/>
        <v>0</v>
      </c>
      <c r="J177" s="163">
        <f t="shared" si="48"/>
        <v>0</v>
      </c>
      <c r="K177" s="82"/>
      <c r="L177" s="83"/>
      <c r="M177" s="7"/>
      <c r="N177" s="82"/>
      <c r="O177" s="82"/>
      <c r="P177" s="93"/>
      <c r="Q177" s="8"/>
      <c r="R177" s="84"/>
      <c r="U177" s="11"/>
      <c r="V177" s="10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</row>
    <row r="178" spans="1:59" ht="42.75">
      <c r="A178" s="163" t="s">
        <v>267</v>
      </c>
      <c r="B178" s="164" t="s">
        <v>266</v>
      </c>
      <c r="C178" s="163" t="s">
        <v>7</v>
      </c>
      <c r="D178" s="163">
        <v>11</v>
      </c>
      <c r="E178" s="163">
        <v>167.48</v>
      </c>
      <c r="F178" s="163">
        <f t="shared" si="45"/>
        <v>1842.28</v>
      </c>
      <c r="G178" s="163"/>
      <c r="H178" s="163">
        <f t="shared" si="46"/>
        <v>0</v>
      </c>
      <c r="I178" s="163">
        <f t="shared" si="47"/>
        <v>0</v>
      </c>
      <c r="J178" s="163">
        <f t="shared" si="48"/>
        <v>0</v>
      </c>
      <c r="K178" s="82"/>
      <c r="L178" s="83"/>
      <c r="M178" s="7"/>
      <c r="N178" s="82"/>
      <c r="O178" s="82"/>
      <c r="P178" s="93"/>
      <c r="Q178" s="8"/>
      <c r="R178" s="84"/>
      <c r="U178" s="11"/>
      <c r="V178" s="10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</row>
    <row r="179" spans="1:59" ht="42.75">
      <c r="A179" s="163" t="s">
        <v>268</v>
      </c>
      <c r="B179" s="164" t="s">
        <v>269</v>
      </c>
      <c r="C179" s="163" t="s">
        <v>7</v>
      </c>
      <c r="D179" s="163">
        <v>1</v>
      </c>
      <c r="E179" s="163">
        <v>424.3</v>
      </c>
      <c r="F179" s="163">
        <f t="shared" si="45"/>
        <v>424.3</v>
      </c>
      <c r="G179" s="163"/>
      <c r="H179" s="163">
        <f t="shared" si="46"/>
        <v>0</v>
      </c>
      <c r="I179" s="163">
        <f t="shared" si="47"/>
        <v>0</v>
      </c>
      <c r="J179" s="163">
        <f t="shared" si="48"/>
        <v>0</v>
      </c>
      <c r="K179" s="82"/>
      <c r="L179" s="83"/>
      <c r="M179" s="7"/>
      <c r="N179" s="82"/>
      <c r="O179" s="82"/>
      <c r="P179" s="93"/>
      <c r="Q179" s="8"/>
      <c r="R179" s="84"/>
      <c r="U179" s="11"/>
      <c r="V179" s="10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</row>
    <row r="180" spans="1:59" ht="42.75">
      <c r="A180" s="163" t="s">
        <v>270</v>
      </c>
      <c r="B180" s="164" t="s">
        <v>271</v>
      </c>
      <c r="C180" s="163" t="s">
        <v>7</v>
      </c>
      <c r="D180" s="163">
        <v>1</v>
      </c>
      <c r="E180" s="163">
        <v>292.16000000000003</v>
      </c>
      <c r="F180" s="163">
        <f t="shared" si="45"/>
        <v>292.16000000000003</v>
      </c>
      <c r="G180" s="163"/>
      <c r="H180" s="163">
        <f t="shared" si="46"/>
        <v>0</v>
      </c>
      <c r="I180" s="163">
        <f t="shared" si="47"/>
        <v>0</v>
      </c>
      <c r="J180" s="163">
        <f t="shared" si="48"/>
        <v>0</v>
      </c>
      <c r="K180" s="82"/>
      <c r="L180" s="83"/>
      <c r="M180" s="7"/>
      <c r="N180" s="82"/>
      <c r="O180" s="82"/>
      <c r="P180" s="93"/>
      <c r="Q180" s="8"/>
      <c r="R180" s="84"/>
      <c r="U180" s="11"/>
      <c r="V180" s="10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</row>
    <row r="181" spans="1:59" ht="18" customHeight="1">
      <c r="A181" s="163" t="s">
        <v>272</v>
      </c>
      <c r="B181" s="164" t="s">
        <v>273</v>
      </c>
      <c r="C181" s="163" t="s">
        <v>7</v>
      </c>
      <c r="D181" s="163">
        <v>3</v>
      </c>
      <c r="E181" s="163">
        <v>120.03</v>
      </c>
      <c r="F181" s="163">
        <f t="shared" si="45"/>
        <v>360.09000000000003</v>
      </c>
      <c r="G181" s="163"/>
      <c r="H181" s="163">
        <f t="shared" si="46"/>
        <v>0</v>
      </c>
      <c r="I181" s="163">
        <f t="shared" si="47"/>
        <v>0</v>
      </c>
      <c r="J181" s="163">
        <f t="shared" si="48"/>
        <v>0</v>
      </c>
      <c r="K181" s="82"/>
      <c r="L181" s="83"/>
      <c r="M181" s="7"/>
      <c r="N181" s="82"/>
      <c r="O181" s="82"/>
      <c r="P181" s="93"/>
      <c r="Q181" s="8"/>
      <c r="R181" s="84"/>
      <c r="U181" s="11"/>
      <c r="V181" s="10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</row>
    <row r="182" spans="1:59" ht="28.5">
      <c r="A182" s="163" t="s">
        <v>274</v>
      </c>
      <c r="B182" s="164" t="s">
        <v>275</v>
      </c>
      <c r="C182" s="163" t="s">
        <v>232</v>
      </c>
      <c r="D182" s="163">
        <v>1</v>
      </c>
      <c r="E182" s="163">
        <v>239.87</v>
      </c>
      <c r="F182" s="163">
        <f t="shared" si="45"/>
        <v>239.87</v>
      </c>
      <c r="G182" s="163"/>
      <c r="H182" s="163">
        <f t="shared" si="46"/>
        <v>0</v>
      </c>
      <c r="I182" s="163">
        <f t="shared" si="47"/>
        <v>0</v>
      </c>
      <c r="J182" s="163">
        <f t="shared" si="48"/>
        <v>0</v>
      </c>
      <c r="K182" s="82"/>
      <c r="L182" s="83"/>
      <c r="M182" s="7"/>
      <c r="N182" s="82"/>
      <c r="O182" s="82"/>
      <c r="P182" s="93"/>
      <c r="Q182" s="8"/>
      <c r="R182" s="84"/>
      <c r="U182" s="11"/>
      <c r="V182" s="10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</row>
    <row r="183" spans="1:59" ht="42.75">
      <c r="A183" s="163" t="s">
        <v>276</v>
      </c>
      <c r="B183" s="164" t="s">
        <v>277</v>
      </c>
      <c r="C183" s="163" t="s">
        <v>7</v>
      </c>
      <c r="D183" s="163">
        <v>1</v>
      </c>
      <c r="E183" s="163">
        <v>1383.09</v>
      </c>
      <c r="F183" s="163">
        <f t="shared" si="45"/>
        <v>1383.09</v>
      </c>
      <c r="G183" s="163"/>
      <c r="H183" s="163">
        <f t="shared" si="46"/>
        <v>0</v>
      </c>
      <c r="I183" s="163">
        <f t="shared" si="47"/>
        <v>0</v>
      </c>
      <c r="J183" s="163">
        <f t="shared" si="48"/>
        <v>0</v>
      </c>
      <c r="K183" s="82"/>
      <c r="L183" s="83"/>
      <c r="M183" s="7"/>
      <c r="N183" s="82"/>
      <c r="O183" s="82"/>
      <c r="P183" s="93"/>
      <c r="Q183" s="8"/>
      <c r="R183" s="84"/>
      <c r="U183" s="11"/>
      <c r="V183" s="10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</row>
    <row r="184" spans="1:59" ht="28.5">
      <c r="A184" s="163" t="s">
        <v>278</v>
      </c>
      <c r="B184" s="164" t="s">
        <v>279</v>
      </c>
      <c r="C184" s="163" t="s">
        <v>7</v>
      </c>
      <c r="D184" s="163">
        <v>1</v>
      </c>
      <c r="E184" s="163">
        <v>15.07</v>
      </c>
      <c r="F184" s="163">
        <f t="shared" si="45"/>
        <v>15.07</v>
      </c>
      <c r="G184" s="163"/>
      <c r="H184" s="163">
        <f t="shared" si="46"/>
        <v>0</v>
      </c>
      <c r="I184" s="163">
        <f t="shared" si="47"/>
        <v>0</v>
      </c>
      <c r="J184" s="163">
        <f t="shared" si="48"/>
        <v>0</v>
      </c>
      <c r="K184" s="82"/>
      <c r="L184" s="83"/>
      <c r="M184" s="7"/>
      <c r="N184" s="82"/>
      <c r="O184" s="82"/>
      <c r="P184" s="93"/>
      <c r="Q184" s="8"/>
      <c r="R184" s="84"/>
      <c r="U184" s="11"/>
      <c r="V184" s="10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</row>
    <row r="185" spans="1:59" ht="42.75">
      <c r="A185" s="163" t="s">
        <v>280</v>
      </c>
      <c r="B185" s="164" t="s">
        <v>281</v>
      </c>
      <c r="C185" s="163" t="s">
        <v>7</v>
      </c>
      <c r="D185" s="163">
        <v>1</v>
      </c>
      <c r="E185" s="163">
        <v>1197.9000000000001</v>
      </c>
      <c r="F185" s="163">
        <f t="shared" si="45"/>
        <v>1197.9000000000001</v>
      </c>
      <c r="G185" s="163"/>
      <c r="H185" s="163">
        <f t="shared" si="46"/>
        <v>0</v>
      </c>
      <c r="I185" s="163">
        <f t="shared" si="47"/>
        <v>0</v>
      </c>
      <c r="J185" s="163">
        <f t="shared" si="48"/>
        <v>0</v>
      </c>
      <c r="K185" s="82"/>
      <c r="L185" s="83"/>
      <c r="M185" s="7"/>
      <c r="N185" s="82"/>
      <c r="O185" s="82"/>
      <c r="P185" s="93"/>
      <c r="Q185" s="8"/>
      <c r="R185" s="84"/>
      <c r="U185" s="11"/>
      <c r="V185" s="10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</row>
    <row r="186" spans="1:59">
      <c r="A186" s="163"/>
      <c r="B186" s="161"/>
      <c r="C186" s="163"/>
      <c r="D186" s="163"/>
      <c r="E186" s="163"/>
      <c r="F186" s="163"/>
      <c r="G186" s="163"/>
      <c r="H186" s="163"/>
      <c r="I186" s="163"/>
      <c r="J186" s="163"/>
      <c r="K186" s="82"/>
      <c r="L186" s="83"/>
      <c r="M186" s="7"/>
      <c r="N186" s="82"/>
      <c r="O186" s="82"/>
      <c r="P186" s="93"/>
      <c r="Q186" s="8"/>
      <c r="R186" s="84"/>
      <c r="U186" s="11"/>
      <c r="V186" s="10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</row>
    <row r="187" spans="1:59" s="89" customFormat="1">
      <c r="A187" s="172" t="s">
        <v>282</v>
      </c>
      <c r="B187" s="173" t="s">
        <v>283</v>
      </c>
      <c r="C187" s="174"/>
      <c r="D187" s="175"/>
      <c r="E187" s="174"/>
      <c r="F187" s="174">
        <f>SUM(F189:F195)</f>
        <v>7637.2927999999993</v>
      </c>
      <c r="G187" s="174"/>
      <c r="H187" s="174"/>
      <c r="I187" s="174">
        <f>SUM(I189:I195)</f>
        <v>0</v>
      </c>
      <c r="J187" s="174">
        <f>SUM(J189:J195)</f>
        <v>0</v>
      </c>
      <c r="K187" s="99"/>
      <c r="L187" s="100"/>
      <c r="M187" s="7"/>
      <c r="N187" s="99"/>
      <c r="O187" s="99"/>
      <c r="P187" s="81"/>
      <c r="Q187" s="17"/>
      <c r="R187" s="84"/>
      <c r="S187" s="15"/>
      <c r="T187" s="15"/>
      <c r="U187" s="86"/>
      <c r="V187" s="85"/>
      <c r="W187" s="87"/>
      <c r="X187" s="87"/>
      <c r="Y187" s="87"/>
      <c r="Z187" s="87"/>
      <c r="AA187" s="87"/>
      <c r="AB187" s="87"/>
      <c r="AC187" s="87"/>
      <c r="AD187" s="87"/>
      <c r="AE187" s="87"/>
      <c r="AF187" s="87"/>
      <c r="AG187" s="87"/>
      <c r="AH187" s="87"/>
      <c r="AI187" s="88"/>
      <c r="AJ187" s="88"/>
      <c r="AK187" s="88"/>
      <c r="AL187" s="88"/>
      <c r="AM187" s="88"/>
      <c r="AN187" s="88"/>
      <c r="AO187" s="88"/>
      <c r="AP187" s="88"/>
      <c r="AQ187" s="88"/>
      <c r="AR187" s="88"/>
      <c r="AS187" s="88"/>
      <c r="AT187" s="88"/>
      <c r="AU187" s="88"/>
      <c r="AV187" s="88"/>
      <c r="AW187" s="88"/>
      <c r="AX187" s="88"/>
      <c r="AY187" s="88"/>
      <c r="AZ187" s="88"/>
      <c r="BA187" s="88"/>
      <c r="BB187" s="88"/>
      <c r="BC187" s="88"/>
      <c r="BD187" s="88"/>
      <c r="BE187" s="88"/>
      <c r="BF187" s="88"/>
      <c r="BG187" s="88"/>
    </row>
    <row r="188" spans="1:59">
      <c r="A188" s="163"/>
      <c r="B188" s="161"/>
      <c r="C188" s="163"/>
      <c r="D188" s="163"/>
      <c r="E188" s="163"/>
      <c r="F188" s="163"/>
      <c r="G188" s="163"/>
      <c r="H188" s="163"/>
      <c r="I188" s="163"/>
      <c r="J188" s="163"/>
      <c r="K188" s="82"/>
      <c r="L188" s="83"/>
      <c r="M188" s="7"/>
      <c r="N188" s="82"/>
      <c r="O188" s="82"/>
      <c r="P188" s="93"/>
      <c r="Q188" s="8"/>
      <c r="R188" s="84"/>
      <c r="U188" s="11"/>
      <c r="V188" s="10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</row>
    <row r="189" spans="1:59" ht="42.75">
      <c r="A189" s="163" t="s">
        <v>284</v>
      </c>
      <c r="B189" s="164" t="s">
        <v>285</v>
      </c>
      <c r="C189" s="163" t="s">
        <v>7</v>
      </c>
      <c r="D189" s="163">
        <v>30</v>
      </c>
      <c r="E189" s="163">
        <v>12.84</v>
      </c>
      <c r="F189" s="163">
        <f t="shared" ref="F189:F195" si="49">D189*E189</f>
        <v>385.2</v>
      </c>
      <c r="G189" s="163"/>
      <c r="H189" s="163">
        <f t="shared" ref="H189:H195" si="50">G189</f>
        <v>0</v>
      </c>
      <c r="I189" s="163">
        <f t="shared" ref="I189:I195" si="51">G189*E189</f>
        <v>0</v>
      </c>
      <c r="J189" s="163">
        <f t="shared" ref="J189:J195" si="52">I189</f>
        <v>0</v>
      </c>
      <c r="K189" s="82"/>
      <c r="L189" s="83"/>
      <c r="M189" s="7"/>
      <c r="N189" s="82"/>
      <c r="O189" s="82"/>
      <c r="P189" s="93"/>
      <c r="Q189" s="8"/>
      <c r="R189" s="84"/>
      <c r="U189" s="11"/>
      <c r="V189" s="10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</row>
    <row r="190" spans="1:59">
      <c r="A190" s="163" t="s">
        <v>286</v>
      </c>
      <c r="B190" s="164" t="s">
        <v>287</v>
      </c>
      <c r="C190" s="163" t="s">
        <v>7</v>
      </c>
      <c r="D190" s="163">
        <v>1</v>
      </c>
      <c r="E190" s="163">
        <v>1146.02</v>
      </c>
      <c r="F190" s="163">
        <f t="shared" si="49"/>
        <v>1146.02</v>
      </c>
      <c r="G190" s="163"/>
      <c r="H190" s="163">
        <f t="shared" si="50"/>
        <v>0</v>
      </c>
      <c r="I190" s="163">
        <f t="shared" si="51"/>
        <v>0</v>
      </c>
      <c r="J190" s="163">
        <f t="shared" si="52"/>
        <v>0</v>
      </c>
      <c r="K190" s="82"/>
      <c r="L190" s="83"/>
      <c r="M190" s="7"/>
      <c r="N190" s="82"/>
      <c r="O190" s="82"/>
      <c r="P190" s="93"/>
      <c r="Q190" s="8"/>
      <c r="R190" s="84"/>
      <c r="U190" s="11"/>
      <c r="V190" s="10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</row>
    <row r="191" spans="1:59">
      <c r="A191" s="163" t="s">
        <v>288</v>
      </c>
      <c r="B191" s="164" t="s">
        <v>289</v>
      </c>
      <c r="C191" s="163" t="s">
        <v>7</v>
      </c>
      <c r="D191" s="163">
        <v>2</v>
      </c>
      <c r="E191" s="163">
        <v>410.9</v>
      </c>
      <c r="F191" s="163">
        <f t="shared" si="49"/>
        <v>821.8</v>
      </c>
      <c r="G191" s="163"/>
      <c r="H191" s="163">
        <f t="shared" si="50"/>
        <v>0</v>
      </c>
      <c r="I191" s="163">
        <f t="shared" si="51"/>
        <v>0</v>
      </c>
      <c r="J191" s="163">
        <f t="shared" si="52"/>
        <v>0</v>
      </c>
      <c r="K191" s="98"/>
      <c r="L191" s="83"/>
      <c r="M191" s="7"/>
      <c r="N191" s="82"/>
      <c r="O191" s="82"/>
      <c r="P191" s="93"/>
      <c r="Q191" s="8"/>
      <c r="R191" s="84"/>
      <c r="U191" s="11"/>
      <c r="V191" s="10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</row>
    <row r="192" spans="1:59">
      <c r="A192" s="163" t="s">
        <v>290</v>
      </c>
      <c r="B192" s="164" t="s">
        <v>289</v>
      </c>
      <c r="C192" s="163" t="s">
        <v>7</v>
      </c>
      <c r="D192" s="163">
        <v>1</v>
      </c>
      <c r="E192" s="163">
        <v>410.9</v>
      </c>
      <c r="F192" s="163">
        <f t="shared" si="49"/>
        <v>410.9</v>
      </c>
      <c r="G192" s="163"/>
      <c r="H192" s="163">
        <f t="shared" si="50"/>
        <v>0</v>
      </c>
      <c r="I192" s="163">
        <f t="shared" si="51"/>
        <v>0</v>
      </c>
      <c r="J192" s="163">
        <f t="shared" si="52"/>
        <v>0</v>
      </c>
      <c r="K192" s="82"/>
      <c r="L192" s="83"/>
      <c r="M192" s="7"/>
      <c r="N192" s="82"/>
      <c r="O192" s="82"/>
      <c r="P192" s="93"/>
      <c r="Q192" s="8"/>
      <c r="R192" s="84"/>
      <c r="U192" s="11"/>
      <c r="V192" s="10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</row>
    <row r="193" spans="1:59">
      <c r="A193" s="163" t="s">
        <v>291</v>
      </c>
      <c r="B193" s="165" t="s">
        <v>292</v>
      </c>
      <c r="C193" s="163" t="s">
        <v>16</v>
      </c>
      <c r="D193" s="163">
        <v>15.36</v>
      </c>
      <c r="E193" s="163">
        <v>284.23</v>
      </c>
      <c r="F193" s="163">
        <f t="shared" si="49"/>
        <v>4365.7727999999997</v>
      </c>
      <c r="G193" s="163"/>
      <c r="H193" s="163">
        <f t="shared" si="50"/>
        <v>0</v>
      </c>
      <c r="I193" s="163">
        <f t="shared" si="51"/>
        <v>0</v>
      </c>
      <c r="J193" s="163">
        <f t="shared" si="52"/>
        <v>0</v>
      </c>
      <c r="K193" s="82"/>
      <c r="L193" s="83"/>
      <c r="M193" s="7"/>
      <c r="N193" s="82"/>
      <c r="O193" s="82"/>
      <c r="P193" s="93"/>
      <c r="Q193" s="8"/>
      <c r="R193" s="84"/>
      <c r="U193" s="11"/>
      <c r="V193" s="10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</row>
    <row r="194" spans="1:59" ht="28.5">
      <c r="A194" s="163" t="s">
        <v>293</v>
      </c>
      <c r="B194" s="164" t="s">
        <v>294</v>
      </c>
      <c r="C194" s="163" t="s">
        <v>7</v>
      </c>
      <c r="D194" s="163">
        <v>1</v>
      </c>
      <c r="E194" s="163">
        <v>171.9</v>
      </c>
      <c r="F194" s="163">
        <f t="shared" si="49"/>
        <v>171.9</v>
      </c>
      <c r="G194" s="163"/>
      <c r="H194" s="163">
        <f t="shared" si="50"/>
        <v>0</v>
      </c>
      <c r="I194" s="163">
        <f t="shared" si="51"/>
        <v>0</v>
      </c>
      <c r="J194" s="163">
        <f t="shared" si="52"/>
        <v>0</v>
      </c>
      <c r="K194" s="82"/>
      <c r="L194" s="83"/>
      <c r="M194" s="7"/>
      <c r="N194" s="82"/>
      <c r="O194" s="82"/>
      <c r="P194" s="93"/>
      <c r="Q194" s="8"/>
      <c r="R194" s="84"/>
      <c r="U194" s="11"/>
      <c r="V194" s="10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</row>
    <row r="195" spans="1:59" ht="28.5">
      <c r="A195" s="163" t="s">
        <v>295</v>
      </c>
      <c r="B195" s="164" t="s">
        <v>296</v>
      </c>
      <c r="C195" s="163" t="s">
        <v>7</v>
      </c>
      <c r="D195" s="163">
        <v>2</v>
      </c>
      <c r="E195" s="163">
        <v>167.85</v>
      </c>
      <c r="F195" s="163">
        <f t="shared" si="49"/>
        <v>335.7</v>
      </c>
      <c r="G195" s="163"/>
      <c r="H195" s="163">
        <f t="shared" si="50"/>
        <v>0</v>
      </c>
      <c r="I195" s="163">
        <f t="shared" si="51"/>
        <v>0</v>
      </c>
      <c r="J195" s="163">
        <f t="shared" si="52"/>
        <v>0</v>
      </c>
      <c r="K195" s="82"/>
      <c r="L195" s="83"/>
      <c r="M195" s="7"/>
      <c r="N195" s="82"/>
      <c r="O195" s="82"/>
      <c r="P195" s="93"/>
      <c r="Q195" s="8"/>
      <c r="R195" s="84"/>
      <c r="U195" s="11"/>
      <c r="V195" s="10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</row>
    <row r="196" spans="1:59">
      <c r="A196" s="163"/>
      <c r="B196" s="161"/>
      <c r="C196" s="163"/>
      <c r="D196" s="163"/>
      <c r="E196" s="163"/>
      <c r="F196" s="163"/>
      <c r="G196" s="163"/>
      <c r="H196" s="163"/>
      <c r="I196" s="163"/>
      <c r="J196" s="163"/>
      <c r="K196" s="82"/>
      <c r="L196" s="83"/>
      <c r="M196" s="7"/>
      <c r="N196" s="82"/>
      <c r="O196" s="82"/>
      <c r="P196" s="93"/>
      <c r="Q196" s="8"/>
      <c r="R196" s="84"/>
      <c r="U196" s="11"/>
      <c r="V196" s="10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</row>
    <row r="197" spans="1:59" s="89" customFormat="1">
      <c r="A197" s="172" t="s">
        <v>297</v>
      </c>
      <c r="B197" s="173" t="s">
        <v>298</v>
      </c>
      <c r="C197" s="174"/>
      <c r="D197" s="175"/>
      <c r="E197" s="174"/>
      <c r="F197" s="174">
        <f>SUM(F199:F200)</f>
        <v>2055.0042000000003</v>
      </c>
      <c r="G197" s="174"/>
      <c r="H197" s="174"/>
      <c r="I197" s="174">
        <f>SUM(I199:I200)</f>
        <v>0</v>
      </c>
      <c r="J197" s="174">
        <f>SUM(J199:J200)</f>
        <v>0</v>
      </c>
      <c r="K197" s="99"/>
      <c r="L197" s="100"/>
      <c r="M197" s="7"/>
      <c r="N197" s="99"/>
      <c r="O197" s="99"/>
      <c r="P197" s="81"/>
      <c r="Q197" s="17"/>
      <c r="R197" s="84"/>
      <c r="S197" s="15"/>
      <c r="T197" s="15"/>
      <c r="U197" s="86"/>
      <c r="V197" s="85"/>
      <c r="W197" s="87"/>
      <c r="X197" s="87"/>
      <c r="Y197" s="87"/>
      <c r="Z197" s="87"/>
      <c r="AA197" s="87"/>
      <c r="AB197" s="87"/>
      <c r="AC197" s="87"/>
      <c r="AD197" s="87"/>
      <c r="AE197" s="87"/>
      <c r="AF197" s="87"/>
      <c r="AG197" s="87"/>
      <c r="AH197" s="87"/>
      <c r="AI197" s="88"/>
      <c r="AJ197" s="88"/>
      <c r="AK197" s="88"/>
      <c r="AL197" s="88"/>
      <c r="AM197" s="88"/>
      <c r="AN197" s="88"/>
      <c r="AO197" s="88"/>
      <c r="AP197" s="88"/>
      <c r="AQ197" s="88"/>
      <c r="AR197" s="88"/>
      <c r="AS197" s="88"/>
      <c r="AT197" s="88"/>
      <c r="AU197" s="88"/>
      <c r="AV197" s="88"/>
      <c r="AW197" s="88"/>
      <c r="AX197" s="88"/>
      <c r="AY197" s="88"/>
      <c r="AZ197" s="88"/>
      <c r="BA197" s="88"/>
      <c r="BB197" s="88"/>
      <c r="BC197" s="88"/>
      <c r="BD197" s="88"/>
      <c r="BE197" s="88"/>
      <c r="BF197" s="88"/>
      <c r="BG197" s="88"/>
    </row>
    <row r="198" spans="1:59">
      <c r="A198" s="163"/>
      <c r="B198" s="161"/>
      <c r="C198" s="163"/>
      <c r="D198" s="163"/>
      <c r="E198" s="163"/>
      <c r="F198" s="163"/>
      <c r="G198" s="163"/>
      <c r="H198" s="163"/>
      <c r="I198" s="163"/>
      <c r="J198" s="163"/>
      <c r="K198" s="82"/>
      <c r="L198" s="83"/>
      <c r="M198" s="7"/>
      <c r="N198" s="82"/>
      <c r="O198" s="82"/>
      <c r="P198" s="93"/>
      <c r="Q198" s="8"/>
      <c r="R198" s="84"/>
      <c r="U198" s="11"/>
      <c r="V198" s="10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</row>
    <row r="199" spans="1:59">
      <c r="A199" s="163" t="s">
        <v>299</v>
      </c>
      <c r="B199" s="165" t="s">
        <v>300</v>
      </c>
      <c r="C199" s="163" t="s">
        <v>16</v>
      </c>
      <c r="D199" s="163">
        <v>604</v>
      </c>
      <c r="E199" s="163">
        <v>1.73</v>
      </c>
      <c r="F199" s="163">
        <f t="shared" ref="F199:F200" si="53">D199*E199</f>
        <v>1044.92</v>
      </c>
      <c r="G199" s="163"/>
      <c r="H199" s="163">
        <f t="shared" ref="H199:H200" si="54">G199</f>
        <v>0</v>
      </c>
      <c r="I199" s="163">
        <f t="shared" ref="I199:I200" si="55">G199*E199</f>
        <v>0</v>
      </c>
      <c r="J199" s="163">
        <f t="shared" ref="J199:J200" si="56">I199</f>
        <v>0</v>
      </c>
      <c r="K199" s="82"/>
      <c r="L199" s="83"/>
      <c r="M199" s="7"/>
      <c r="N199" s="82"/>
      <c r="O199" s="82"/>
      <c r="P199" s="93"/>
      <c r="Q199" s="8"/>
      <c r="R199" s="84"/>
      <c r="U199" s="11"/>
      <c r="V199" s="10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</row>
    <row r="200" spans="1:59" ht="28.5">
      <c r="A200" s="163" t="s">
        <v>301</v>
      </c>
      <c r="B200" s="164" t="s">
        <v>302</v>
      </c>
      <c r="C200" s="163" t="s">
        <v>17</v>
      </c>
      <c r="D200" s="163">
        <v>81.59</v>
      </c>
      <c r="E200" s="163">
        <v>12.38</v>
      </c>
      <c r="F200" s="163">
        <f t="shared" si="53"/>
        <v>1010.0842000000001</v>
      </c>
      <c r="G200" s="163"/>
      <c r="H200" s="163">
        <f t="shared" si="54"/>
        <v>0</v>
      </c>
      <c r="I200" s="163">
        <f t="shared" si="55"/>
        <v>0</v>
      </c>
      <c r="J200" s="163">
        <f t="shared" si="56"/>
        <v>0</v>
      </c>
      <c r="K200" s="82"/>
      <c r="L200" s="83"/>
      <c r="M200" s="7"/>
      <c r="N200" s="82"/>
      <c r="O200" s="82"/>
      <c r="P200" s="93"/>
      <c r="Q200" s="8"/>
      <c r="R200" s="84"/>
      <c r="U200" s="11"/>
      <c r="V200" s="10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</row>
    <row r="201" spans="1:59" ht="14.25" customHeight="1">
      <c r="A201" s="163"/>
      <c r="B201" s="161"/>
      <c r="C201" s="163"/>
      <c r="D201" s="163"/>
      <c r="E201" s="163"/>
      <c r="F201" s="163"/>
      <c r="G201" s="163"/>
      <c r="H201" s="163"/>
      <c r="I201" s="163"/>
      <c r="J201" s="163"/>
      <c r="K201" s="82"/>
      <c r="L201" s="83"/>
      <c r="M201" s="7"/>
      <c r="N201" s="82"/>
      <c r="O201" s="82"/>
      <c r="P201" s="93"/>
      <c r="Q201" s="8"/>
      <c r="R201" s="84"/>
      <c r="U201" s="11"/>
      <c r="V201" s="10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</row>
    <row r="202" spans="1:59" ht="14.25" customHeight="1">
      <c r="A202" s="253" t="s">
        <v>303</v>
      </c>
      <c r="B202" s="253"/>
      <c r="C202" s="253"/>
      <c r="D202" s="253"/>
      <c r="E202" s="253"/>
      <c r="F202" s="253"/>
      <c r="G202" s="253"/>
      <c r="H202" s="253"/>
      <c r="I202" s="253"/>
      <c r="J202" s="253"/>
      <c r="K202" s="82"/>
      <c r="L202" s="83"/>
      <c r="M202" s="7"/>
      <c r="N202" s="82"/>
      <c r="O202" s="82"/>
      <c r="P202" s="93"/>
      <c r="Q202" s="8"/>
      <c r="R202" s="84"/>
      <c r="U202" s="11"/>
      <c r="V202" s="10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</row>
    <row r="203" spans="1:59" ht="14.25" customHeight="1">
      <c r="A203" s="253"/>
      <c r="B203" s="253"/>
      <c r="C203" s="253"/>
      <c r="D203" s="253"/>
      <c r="E203" s="253"/>
      <c r="F203" s="253"/>
      <c r="G203" s="253"/>
      <c r="H203" s="253"/>
      <c r="I203" s="253"/>
      <c r="J203" s="253"/>
      <c r="K203" s="82"/>
      <c r="L203" s="83"/>
      <c r="M203" s="7"/>
      <c r="N203" s="82"/>
      <c r="O203" s="82"/>
      <c r="P203" s="93"/>
      <c r="Q203" s="8"/>
      <c r="R203" s="84"/>
      <c r="U203" s="11"/>
      <c r="V203" s="10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</row>
    <row r="204" spans="1:59" s="89" customFormat="1">
      <c r="A204" s="172" t="s">
        <v>11</v>
      </c>
      <c r="B204" s="173" t="s">
        <v>0</v>
      </c>
      <c r="C204" s="174"/>
      <c r="D204" s="175"/>
      <c r="E204" s="174"/>
      <c r="F204" s="174">
        <f>F206</f>
        <v>1165.1199999999999</v>
      </c>
      <c r="G204" s="174"/>
      <c r="H204" s="174"/>
      <c r="I204" s="174">
        <f>I206</f>
        <v>0</v>
      </c>
      <c r="J204" s="174">
        <f>J206</f>
        <v>0</v>
      </c>
      <c r="K204" s="99"/>
      <c r="L204" s="100"/>
      <c r="M204" s="7"/>
      <c r="N204" s="99"/>
      <c r="O204" s="99"/>
      <c r="P204" s="81"/>
      <c r="Q204" s="17"/>
      <c r="R204" s="84"/>
      <c r="S204" s="15"/>
      <c r="T204" s="15"/>
      <c r="U204" s="86"/>
      <c r="V204" s="85"/>
      <c r="W204" s="87"/>
      <c r="X204" s="87"/>
      <c r="Y204" s="87"/>
      <c r="Z204" s="87"/>
      <c r="AA204" s="87"/>
      <c r="AB204" s="87"/>
      <c r="AC204" s="87"/>
      <c r="AD204" s="87"/>
      <c r="AE204" s="87"/>
      <c r="AF204" s="87"/>
      <c r="AG204" s="87"/>
      <c r="AH204" s="87"/>
      <c r="AI204" s="88"/>
      <c r="AJ204" s="88"/>
      <c r="AK204" s="88"/>
      <c r="AL204" s="88"/>
      <c r="AM204" s="88"/>
      <c r="AN204" s="88"/>
      <c r="AO204" s="88"/>
      <c r="AP204" s="88"/>
      <c r="AQ204" s="88"/>
      <c r="AR204" s="88"/>
      <c r="AS204" s="88"/>
      <c r="AT204" s="88"/>
      <c r="AU204" s="88"/>
      <c r="AV204" s="88"/>
      <c r="AW204" s="88"/>
      <c r="AX204" s="88"/>
      <c r="AY204" s="88"/>
      <c r="AZ204" s="88"/>
      <c r="BA204" s="88"/>
      <c r="BB204" s="88"/>
      <c r="BC204" s="88"/>
      <c r="BD204" s="88"/>
      <c r="BE204" s="88"/>
      <c r="BF204" s="88"/>
      <c r="BG204" s="88"/>
    </row>
    <row r="205" spans="1:59" ht="14.25" customHeight="1">
      <c r="A205" s="163"/>
      <c r="B205" s="161"/>
      <c r="C205" s="163"/>
      <c r="D205" s="163"/>
      <c r="E205" s="163"/>
      <c r="F205" s="163"/>
      <c r="G205" s="163"/>
      <c r="H205" s="163"/>
      <c r="I205" s="163"/>
      <c r="J205" s="163"/>
      <c r="K205" s="82"/>
      <c r="L205" s="83"/>
      <c r="M205" s="7"/>
      <c r="N205" s="82"/>
      <c r="O205" s="82"/>
      <c r="P205" s="93"/>
      <c r="Q205" s="8"/>
      <c r="R205" s="84"/>
      <c r="U205" s="11"/>
      <c r="V205" s="10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</row>
    <row r="206" spans="1:59" ht="28.5">
      <c r="A206" s="163" t="s">
        <v>304</v>
      </c>
      <c r="B206" s="164" t="s">
        <v>305</v>
      </c>
      <c r="C206" s="163" t="s">
        <v>5</v>
      </c>
      <c r="D206" s="163">
        <v>32</v>
      </c>
      <c r="E206" s="163">
        <v>36.409999999999997</v>
      </c>
      <c r="F206" s="163">
        <f t="shared" ref="F206" si="57">D206*E206</f>
        <v>1165.1199999999999</v>
      </c>
      <c r="G206" s="163"/>
      <c r="H206" s="163">
        <f t="shared" ref="H206" si="58">G206</f>
        <v>0</v>
      </c>
      <c r="I206" s="163">
        <f>G206*E206</f>
        <v>0</v>
      </c>
      <c r="J206" s="163">
        <f t="shared" ref="J206" si="59">I206</f>
        <v>0</v>
      </c>
      <c r="K206" s="82"/>
      <c r="L206" s="83"/>
      <c r="M206" s="7"/>
      <c r="N206" s="82"/>
      <c r="O206" s="82"/>
      <c r="P206" s="93"/>
      <c r="Q206" s="8"/>
      <c r="R206" s="84"/>
      <c r="U206" s="11"/>
      <c r="V206" s="10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</row>
    <row r="207" spans="1:59" ht="14.25" customHeight="1">
      <c r="A207" s="163"/>
      <c r="B207" s="161"/>
      <c r="C207" s="163"/>
      <c r="D207" s="163"/>
      <c r="E207" s="163"/>
      <c r="F207" s="163"/>
      <c r="G207" s="163"/>
      <c r="H207" s="163"/>
      <c r="I207" s="163"/>
      <c r="J207" s="163"/>
      <c r="K207" s="82"/>
      <c r="L207" s="83"/>
      <c r="M207" s="7"/>
      <c r="N207" s="82"/>
      <c r="O207" s="82"/>
      <c r="P207" s="93"/>
      <c r="Q207" s="8"/>
      <c r="R207" s="84"/>
      <c r="U207" s="11"/>
      <c r="V207" s="10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</row>
    <row r="208" spans="1:59" ht="14.25" customHeight="1">
      <c r="A208" s="172" t="s">
        <v>13</v>
      </c>
      <c r="B208" s="173" t="s">
        <v>12</v>
      </c>
      <c r="C208" s="174"/>
      <c r="D208" s="175"/>
      <c r="E208" s="174"/>
      <c r="F208" s="174">
        <f>SUM(F210:F211)</f>
        <v>1010.024</v>
      </c>
      <c r="G208" s="174"/>
      <c r="H208" s="174"/>
      <c r="I208" s="174">
        <f>SUM(I210:I211)</f>
        <v>0</v>
      </c>
      <c r="J208" s="174">
        <f>SUM(J210:J211)</f>
        <v>0</v>
      </c>
      <c r="K208" s="82"/>
      <c r="L208" s="83"/>
      <c r="M208" s="7"/>
      <c r="N208" s="82"/>
      <c r="O208" s="82"/>
      <c r="P208" s="93"/>
      <c r="Q208" s="8"/>
      <c r="R208" s="84"/>
      <c r="U208" s="11"/>
      <c r="V208" s="10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</row>
    <row r="209" spans="1:59" ht="14.25" customHeight="1">
      <c r="A209" s="163"/>
      <c r="B209" s="161"/>
      <c r="C209" s="163"/>
      <c r="D209" s="163"/>
      <c r="E209" s="163"/>
      <c r="F209" s="163"/>
      <c r="G209" s="163"/>
      <c r="H209" s="163"/>
      <c r="I209" s="163"/>
      <c r="J209" s="163"/>
      <c r="K209" s="82"/>
      <c r="L209" s="83"/>
      <c r="M209" s="7"/>
      <c r="N209" s="82"/>
      <c r="O209" s="82"/>
      <c r="P209" s="93"/>
      <c r="Q209" s="8"/>
      <c r="R209" s="84"/>
      <c r="U209" s="11"/>
      <c r="V209" s="10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</row>
    <row r="210" spans="1:59" ht="28.5">
      <c r="A210" s="163" t="s">
        <v>306</v>
      </c>
      <c r="B210" s="164" t="s">
        <v>52</v>
      </c>
      <c r="C210" s="163" t="s">
        <v>17</v>
      </c>
      <c r="D210" s="163">
        <v>18.2</v>
      </c>
      <c r="E210" s="163">
        <v>8.32</v>
      </c>
      <c r="F210" s="163">
        <f t="shared" ref="F210:F211" si="60">D210*E210</f>
        <v>151.42400000000001</v>
      </c>
      <c r="G210" s="163"/>
      <c r="H210" s="163">
        <f t="shared" ref="H210" si="61">G210</f>
        <v>0</v>
      </c>
      <c r="I210" s="163">
        <f>G210*E210</f>
        <v>0</v>
      </c>
      <c r="J210" s="163">
        <f t="shared" ref="J210" si="62">I210</f>
        <v>0</v>
      </c>
      <c r="K210" s="82"/>
      <c r="L210" s="83"/>
      <c r="M210" s="7"/>
      <c r="N210" s="82"/>
      <c r="O210" s="82"/>
      <c r="P210" s="93"/>
      <c r="Q210" s="8"/>
      <c r="R210" s="84"/>
      <c r="U210" s="11"/>
      <c r="V210" s="10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</row>
    <row r="211" spans="1:59" ht="28.5">
      <c r="A211" s="163" t="s">
        <v>307</v>
      </c>
      <c r="B211" s="164" t="s">
        <v>59</v>
      </c>
      <c r="C211" s="163" t="s">
        <v>17</v>
      </c>
      <c r="D211" s="163">
        <v>2.5</v>
      </c>
      <c r="E211" s="163">
        <v>343.44</v>
      </c>
      <c r="F211" s="163">
        <f t="shared" si="60"/>
        <v>858.6</v>
      </c>
      <c r="G211" s="163"/>
      <c r="H211" s="163">
        <f t="shared" ref="H211" si="63">G211</f>
        <v>0</v>
      </c>
      <c r="I211" s="163">
        <f t="shared" ref="I211" si="64">G211*E211</f>
        <v>0</v>
      </c>
      <c r="J211" s="163">
        <f t="shared" ref="J211" si="65">I211</f>
        <v>0</v>
      </c>
      <c r="K211" s="82"/>
      <c r="L211" s="83"/>
      <c r="M211" s="7"/>
      <c r="N211" s="82"/>
      <c r="O211" s="82"/>
      <c r="P211" s="93"/>
      <c r="Q211" s="8"/>
      <c r="R211" s="84"/>
      <c r="U211" s="11"/>
      <c r="V211" s="10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</row>
    <row r="212" spans="1:59">
      <c r="A212" s="163"/>
      <c r="B212" s="164"/>
      <c r="C212" s="163"/>
      <c r="D212" s="163"/>
      <c r="E212" s="163"/>
      <c r="F212" s="163"/>
      <c r="G212" s="163"/>
      <c r="H212" s="163"/>
      <c r="I212" s="163"/>
      <c r="J212" s="163"/>
      <c r="K212" s="82"/>
      <c r="L212" s="83"/>
      <c r="M212" s="7"/>
      <c r="N212" s="82"/>
      <c r="O212" s="82"/>
      <c r="P212" s="93"/>
      <c r="Q212" s="8"/>
      <c r="R212" s="84"/>
      <c r="U212" s="11"/>
      <c r="V212" s="10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</row>
    <row r="213" spans="1:59" ht="14.25" customHeight="1">
      <c r="A213" s="172" t="s">
        <v>24</v>
      </c>
      <c r="B213" s="173" t="s">
        <v>18</v>
      </c>
      <c r="C213" s="174"/>
      <c r="D213" s="175"/>
      <c r="E213" s="174"/>
      <c r="F213" s="174">
        <f>SUM(F214:F217)</f>
        <v>3841.8999999999996</v>
      </c>
      <c r="G213" s="174"/>
      <c r="H213" s="174"/>
      <c r="I213" s="174">
        <f>SUM(I214:I217)</f>
        <v>0</v>
      </c>
      <c r="J213" s="174">
        <f>SUM(J214:J217)</f>
        <v>0</v>
      </c>
      <c r="K213" s="82"/>
      <c r="L213" s="83"/>
      <c r="M213" s="7"/>
      <c r="N213" s="82"/>
      <c r="O213" s="82"/>
      <c r="P213" s="93"/>
      <c r="Q213" s="8"/>
      <c r="R213" s="84"/>
      <c r="U213" s="11"/>
      <c r="V213" s="10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</row>
    <row r="214" spans="1:59">
      <c r="A214" s="163"/>
      <c r="B214" s="164"/>
      <c r="C214" s="163"/>
      <c r="D214" s="163"/>
      <c r="E214" s="163"/>
      <c r="F214" s="163"/>
      <c r="G214" s="163"/>
      <c r="H214" s="163"/>
      <c r="I214" s="163"/>
      <c r="J214" s="163"/>
      <c r="K214" s="82"/>
      <c r="L214" s="83"/>
      <c r="M214" s="7"/>
      <c r="N214" s="82"/>
      <c r="O214" s="82"/>
      <c r="P214" s="93"/>
      <c r="Q214" s="8"/>
      <c r="R214" s="84"/>
      <c r="U214" s="11"/>
      <c r="V214" s="10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</row>
    <row r="215" spans="1:59">
      <c r="A215" s="163" t="s">
        <v>309</v>
      </c>
      <c r="B215" s="165" t="s">
        <v>63</v>
      </c>
      <c r="C215" s="163" t="s">
        <v>17</v>
      </c>
      <c r="D215" s="163">
        <v>0.7</v>
      </c>
      <c r="E215" s="163">
        <v>402.72</v>
      </c>
      <c r="F215" s="163">
        <f t="shared" ref="F215:F216" si="66">D215*E215</f>
        <v>281.904</v>
      </c>
      <c r="G215" s="163"/>
      <c r="H215" s="163">
        <f t="shared" ref="H215:H216" si="67">G215</f>
        <v>0</v>
      </c>
      <c r="I215" s="163">
        <f t="shared" ref="I215:I216" si="68">G215*E215</f>
        <v>0</v>
      </c>
      <c r="J215" s="163">
        <f t="shared" ref="J215:J216" si="69">I215</f>
        <v>0</v>
      </c>
      <c r="K215" s="82"/>
      <c r="L215" s="83"/>
      <c r="M215" s="7"/>
      <c r="N215" s="82"/>
      <c r="O215" s="82"/>
      <c r="P215" s="93"/>
      <c r="Q215" s="8"/>
      <c r="R215" s="84"/>
      <c r="U215" s="11"/>
      <c r="V215" s="10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</row>
    <row r="216" spans="1:59" ht="28.5">
      <c r="A216" s="163" t="s">
        <v>310</v>
      </c>
      <c r="B216" s="164" t="s">
        <v>308</v>
      </c>
      <c r="C216" s="163" t="s">
        <v>17</v>
      </c>
      <c r="D216" s="163">
        <v>1.5</v>
      </c>
      <c r="E216" s="163">
        <v>1618.18</v>
      </c>
      <c r="F216" s="163">
        <f t="shared" si="66"/>
        <v>2427.27</v>
      </c>
      <c r="G216" s="163"/>
      <c r="H216" s="163">
        <f t="shared" si="67"/>
        <v>0</v>
      </c>
      <c r="I216" s="163">
        <f t="shared" si="68"/>
        <v>0</v>
      </c>
      <c r="J216" s="163">
        <f t="shared" si="69"/>
        <v>0</v>
      </c>
      <c r="K216" s="82"/>
      <c r="L216" s="83"/>
      <c r="M216" s="7"/>
      <c r="N216" s="82"/>
      <c r="O216" s="82"/>
      <c r="P216" s="93"/>
      <c r="Q216" s="8"/>
      <c r="R216" s="84"/>
      <c r="U216" s="11"/>
      <c r="V216" s="10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</row>
    <row r="217" spans="1:59" ht="42.75">
      <c r="A217" s="163" t="s">
        <v>311</v>
      </c>
      <c r="B217" s="164" t="s">
        <v>312</v>
      </c>
      <c r="C217" s="163" t="s">
        <v>17</v>
      </c>
      <c r="D217" s="163">
        <v>0.7</v>
      </c>
      <c r="E217" s="163">
        <v>1618.18</v>
      </c>
      <c r="F217" s="163">
        <f t="shared" ref="F217" si="70">D217*E217</f>
        <v>1132.7259999999999</v>
      </c>
      <c r="G217" s="163"/>
      <c r="H217" s="163">
        <f t="shared" ref="H217" si="71">G217</f>
        <v>0</v>
      </c>
      <c r="I217" s="163">
        <f t="shared" ref="I217" si="72">G217*E217</f>
        <v>0</v>
      </c>
      <c r="J217" s="163">
        <f t="shared" ref="J217" si="73">I217</f>
        <v>0</v>
      </c>
      <c r="K217" s="82"/>
      <c r="L217" s="83"/>
      <c r="M217" s="7"/>
      <c r="N217" s="82"/>
      <c r="O217" s="82"/>
      <c r="P217" s="93"/>
      <c r="Q217" s="8"/>
      <c r="R217" s="84"/>
      <c r="U217" s="11"/>
      <c r="V217" s="10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</row>
    <row r="218" spans="1:59">
      <c r="A218" s="163"/>
      <c r="B218" s="164"/>
      <c r="C218" s="163"/>
      <c r="D218" s="163"/>
      <c r="E218" s="163"/>
      <c r="F218" s="163"/>
      <c r="G218" s="163"/>
      <c r="H218" s="163"/>
      <c r="I218" s="163"/>
      <c r="J218" s="163"/>
      <c r="K218" s="82"/>
      <c r="L218" s="83"/>
      <c r="M218" s="7"/>
      <c r="N218" s="82"/>
      <c r="O218" s="82"/>
      <c r="P218" s="93"/>
      <c r="Q218" s="8"/>
      <c r="R218" s="84"/>
      <c r="U218" s="11"/>
      <c r="V218" s="10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</row>
    <row r="219" spans="1:59" ht="14.25" customHeight="1">
      <c r="A219" s="172" t="s">
        <v>313</v>
      </c>
      <c r="B219" s="173" t="s">
        <v>2</v>
      </c>
      <c r="C219" s="174"/>
      <c r="D219" s="175"/>
      <c r="E219" s="174"/>
      <c r="F219" s="174">
        <f>SUM(F220:F221)</f>
        <v>1278.0739999999998</v>
      </c>
      <c r="G219" s="174"/>
      <c r="H219" s="174"/>
      <c r="I219" s="174">
        <f>SUM(I220:I221)</f>
        <v>0</v>
      </c>
      <c r="J219" s="174">
        <f>SUM(J220:J221)</f>
        <v>0</v>
      </c>
      <c r="K219" s="82"/>
      <c r="L219" s="83"/>
      <c r="M219" s="7"/>
      <c r="N219" s="82"/>
      <c r="O219" s="82"/>
      <c r="P219" s="93"/>
      <c r="Q219" s="8"/>
      <c r="R219" s="84"/>
      <c r="U219" s="11"/>
      <c r="V219" s="10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</row>
    <row r="220" spans="1:59">
      <c r="A220" s="163"/>
      <c r="B220" s="164"/>
      <c r="C220" s="163"/>
      <c r="D220" s="163"/>
      <c r="E220" s="163"/>
      <c r="F220" s="163"/>
      <c r="G220" s="163"/>
      <c r="H220" s="163"/>
      <c r="I220" s="163"/>
      <c r="J220" s="163"/>
      <c r="K220" s="82"/>
      <c r="L220" s="83"/>
      <c r="M220" s="7"/>
      <c r="N220" s="82"/>
      <c r="O220" s="82"/>
      <c r="P220" s="93"/>
      <c r="Q220" s="8"/>
      <c r="R220" s="84"/>
      <c r="U220" s="11"/>
      <c r="V220" s="10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</row>
    <row r="221" spans="1:59" ht="42.75">
      <c r="A221" s="163" t="s">
        <v>314</v>
      </c>
      <c r="B221" s="164" t="s">
        <v>315</v>
      </c>
      <c r="C221" s="163" t="s">
        <v>17</v>
      </c>
      <c r="D221" s="163">
        <v>0.7</v>
      </c>
      <c r="E221" s="163">
        <v>1825.82</v>
      </c>
      <c r="F221" s="163">
        <f t="shared" ref="F221" si="74">D221*E221</f>
        <v>1278.0739999999998</v>
      </c>
      <c r="G221" s="163"/>
      <c r="H221" s="163">
        <f t="shared" ref="H221" si="75">G221</f>
        <v>0</v>
      </c>
      <c r="I221" s="163">
        <f t="shared" ref="I221" si="76">G221*E221</f>
        <v>0</v>
      </c>
      <c r="J221" s="163">
        <f t="shared" ref="J221" si="77">I221</f>
        <v>0</v>
      </c>
      <c r="K221" s="82"/>
      <c r="L221" s="83"/>
      <c r="M221" s="7"/>
      <c r="N221" s="82"/>
      <c r="O221" s="82"/>
      <c r="P221" s="93"/>
      <c r="Q221" s="8"/>
      <c r="R221" s="84"/>
      <c r="U221" s="11"/>
      <c r="V221" s="10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</row>
    <row r="222" spans="1:59">
      <c r="A222" s="163"/>
      <c r="B222" s="164"/>
      <c r="C222" s="163"/>
      <c r="D222" s="163"/>
      <c r="E222" s="163"/>
      <c r="F222" s="163"/>
      <c r="G222" s="163"/>
      <c r="H222" s="163"/>
      <c r="I222" s="163"/>
      <c r="J222" s="163"/>
      <c r="K222" s="82"/>
      <c r="L222" s="83"/>
      <c r="M222" s="7"/>
      <c r="N222" s="82"/>
      <c r="O222" s="82"/>
      <c r="P222" s="93"/>
      <c r="Q222" s="8"/>
      <c r="R222" s="84"/>
      <c r="U222" s="11"/>
      <c r="V222" s="10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</row>
    <row r="223" spans="1:59" ht="14.25" customHeight="1">
      <c r="A223" s="172" t="s">
        <v>316</v>
      </c>
      <c r="B223" s="173" t="s">
        <v>317</v>
      </c>
      <c r="C223" s="174"/>
      <c r="D223" s="175"/>
      <c r="E223" s="174"/>
      <c r="F223" s="174">
        <f>SUM(F224:F225)</f>
        <v>255.65</v>
      </c>
      <c r="G223" s="174"/>
      <c r="H223" s="174"/>
      <c r="I223" s="174">
        <f>SUM(I224:I225)</f>
        <v>0</v>
      </c>
      <c r="J223" s="174">
        <f>SUM(J224:J225)</f>
        <v>0</v>
      </c>
      <c r="K223" s="82"/>
      <c r="L223" s="83"/>
      <c r="M223" s="7"/>
      <c r="N223" s="82"/>
      <c r="O223" s="82"/>
      <c r="P223" s="93"/>
      <c r="Q223" s="8"/>
      <c r="R223" s="84"/>
      <c r="U223" s="11"/>
      <c r="V223" s="10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</row>
    <row r="224" spans="1:59">
      <c r="A224" s="163"/>
      <c r="B224" s="164"/>
      <c r="C224" s="163"/>
      <c r="D224" s="163"/>
      <c r="E224" s="163"/>
      <c r="F224" s="163"/>
      <c r="G224" s="163"/>
      <c r="H224" s="163"/>
      <c r="I224" s="163"/>
      <c r="J224" s="163"/>
      <c r="K224" s="82"/>
      <c r="L224" s="83"/>
      <c r="M224" s="7"/>
      <c r="N224" s="82"/>
      <c r="O224" s="82"/>
      <c r="P224" s="93"/>
      <c r="Q224" s="8"/>
      <c r="R224" s="84"/>
      <c r="U224" s="11"/>
      <c r="V224" s="10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</row>
    <row r="225" spans="1:59" ht="57">
      <c r="A225" s="163" t="s">
        <v>318</v>
      </c>
      <c r="B225" s="164" t="s">
        <v>80</v>
      </c>
      <c r="C225" s="163" t="s">
        <v>16</v>
      </c>
      <c r="D225" s="163">
        <v>5</v>
      </c>
      <c r="E225" s="163">
        <v>51.13</v>
      </c>
      <c r="F225" s="163">
        <f t="shared" ref="F225" si="78">D225*E225</f>
        <v>255.65</v>
      </c>
      <c r="G225" s="163"/>
      <c r="H225" s="163">
        <f t="shared" ref="H225" si="79">G225</f>
        <v>0</v>
      </c>
      <c r="I225" s="163">
        <f t="shared" ref="I225" si="80">G225*E225</f>
        <v>0</v>
      </c>
      <c r="J225" s="163">
        <f t="shared" ref="J225" si="81">I225</f>
        <v>0</v>
      </c>
      <c r="K225" s="82"/>
      <c r="L225" s="83"/>
      <c r="M225" s="7"/>
      <c r="N225" s="82"/>
      <c r="O225" s="82"/>
      <c r="P225" s="93"/>
      <c r="Q225" s="8"/>
      <c r="R225" s="84"/>
      <c r="U225" s="11"/>
      <c r="V225" s="10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</row>
    <row r="226" spans="1:59">
      <c r="A226" s="163"/>
      <c r="B226" s="164"/>
      <c r="C226" s="163"/>
      <c r="D226" s="163"/>
      <c r="E226" s="163"/>
      <c r="F226" s="163"/>
      <c r="G226" s="163"/>
      <c r="H226" s="163"/>
      <c r="I226" s="163"/>
      <c r="J226" s="163"/>
      <c r="K226" s="82"/>
      <c r="L226" s="83"/>
      <c r="M226" s="7"/>
      <c r="N226" s="82"/>
      <c r="O226" s="82"/>
      <c r="P226" s="93"/>
      <c r="Q226" s="8"/>
      <c r="R226" s="84"/>
      <c r="U226" s="11"/>
      <c r="V226" s="10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</row>
    <row r="227" spans="1:59" ht="14.25" customHeight="1">
      <c r="A227" s="172" t="s">
        <v>319</v>
      </c>
      <c r="B227" s="173" t="s">
        <v>320</v>
      </c>
      <c r="C227" s="174"/>
      <c r="D227" s="175"/>
      <c r="E227" s="174"/>
      <c r="F227" s="174">
        <f>SUM(F228:F232)</f>
        <v>3504.9420000000005</v>
      </c>
      <c r="G227" s="174"/>
      <c r="H227" s="174"/>
      <c r="I227" s="174">
        <f>SUM(I228:I232)</f>
        <v>0</v>
      </c>
      <c r="J227" s="174">
        <f>SUM(J228:J232)</f>
        <v>0</v>
      </c>
      <c r="K227" s="82"/>
      <c r="L227" s="83"/>
      <c r="M227" s="7"/>
      <c r="N227" s="82"/>
      <c r="O227" s="82"/>
      <c r="P227" s="93"/>
      <c r="Q227" s="8"/>
      <c r="R227" s="84"/>
      <c r="U227" s="11"/>
      <c r="V227" s="10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</row>
    <row r="228" spans="1:59">
      <c r="A228" s="163"/>
      <c r="B228" s="164"/>
      <c r="C228" s="163"/>
      <c r="D228" s="163"/>
      <c r="E228" s="163"/>
      <c r="F228" s="163"/>
      <c r="G228" s="163"/>
      <c r="H228" s="163"/>
      <c r="I228" s="163"/>
      <c r="J228" s="163"/>
      <c r="K228" s="82"/>
      <c r="L228" s="83"/>
      <c r="M228" s="7"/>
      <c r="N228" s="82"/>
      <c r="O228" s="82"/>
      <c r="P228" s="93"/>
      <c r="Q228" s="8"/>
      <c r="R228" s="84"/>
      <c r="U228" s="11"/>
      <c r="V228" s="10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</row>
    <row r="229" spans="1:59" ht="42.75">
      <c r="A229" s="163" t="s">
        <v>321</v>
      </c>
      <c r="B229" s="164" t="s">
        <v>110</v>
      </c>
      <c r="C229" s="163" t="s">
        <v>16</v>
      </c>
      <c r="D229" s="163">
        <v>43</v>
      </c>
      <c r="E229" s="163">
        <v>22.8</v>
      </c>
      <c r="F229" s="163">
        <f t="shared" ref="F229:F232" si="82">D229*E229</f>
        <v>980.4</v>
      </c>
      <c r="G229" s="163"/>
      <c r="H229" s="163">
        <f t="shared" ref="H229:H231" si="83">G229</f>
        <v>0</v>
      </c>
      <c r="I229" s="163">
        <f t="shared" ref="I229:I231" si="84">G229*E229</f>
        <v>0</v>
      </c>
      <c r="J229" s="163">
        <f t="shared" ref="J229:J231" si="85">I229</f>
        <v>0</v>
      </c>
      <c r="K229" s="82"/>
      <c r="L229" s="83"/>
      <c r="M229" s="7"/>
      <c r="N229" s="82"/>
      <c r="O229" s="82"/>
      <c r="P229" s="93"/>
      <c r="Q229" s="8"/>
      <c r="R229" s="84"/>
      <c r="U229" s="11"/>
      <c r="V229" s="10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</row>
    <row r="230" spans="1:59" ht="42.75">
      <c r="A230" s="163" t="s">
        <v>322</v>
      </c>
      <c r="B230" s="164" t="s">
        <v>323</v>
      </c>
      <c r="C230" s="163" t="s">
        <v>7</v>
      </c>
      <c r="D230" s="163">
        <v>4</v>
      </c>
      <c r="E230" s="163">
        <v>319.25</v>
      </c>
      <c r="F230" s="163">
        <f t="shared" si="82"/>
        <v>1277</v>
      </c>
      <c r="G230" s="163"/>
      <c r="H230" s="163">
        <f t="shared" si="83"/>
        <v>0</v>
      </c>
      <c r="I230" s="163">
        <f t="shared" si="84"/>
        <v>0</v>
      </c>
      <c r="J230" s="163">
        <f t="shared" si="85"/>
        <v>0</v>
      </c>
      <c r="K230" s="82"/>
      <c r="L230" s="83"/>
      <c r="M230" s="7"/>
      <c r="N230" s="82"/>
      <c r="O230" s="82"/>
      <c r="P230" s="93"/>
      <c r="Q230" s="8"/>
      <c r="R230" s="84"/>
      <c r="U230" s="11"/>
      <c r="V230" s="10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</row>
    <row r="231" spans="1:59" ht="28.5">
      <c r="A231" s="163" t="s">
        <v>324</v>
      </c>
      <c r="B231" s="164" t="s">
        <v>114</v>
      </c>
      <c r="C231" s="163" t="s">
        <v>16</v>
      </c>
      <c r="D231" s="163">
        <v>43</v>
      </c>
      <c r="E231" s="163">
        <v>25.93</v>
      </c>
      <c r="F231" s="163">
        <f t="shared" si="82"/>
        <v>1114.99</v>
      </c>
      <c r="G231" s="163"/>
      <c r="H231" s="163">
        <f t="shared" si="83"/>
        <v>0</v>
      </c>
      <c r="I231" s="163">
        <f t="shared" si="84"/>
        <v>0</v>
      </c>
      <c r="J231" s="163">
        <f t="shared" si="85"/>
        <v>0</v>
      </c>
      <c r="K231" s="82"/>
      <c r="L231" s="83"/>
      <c r="M231" s="7"/>
      <c r="N231" s="82"/>
      <c r="O231" s="82"/>
      <c r="P231" s="93"/>
      <c r="Q231" s="8"/>
      <c r="R231" s="84"/>
      <c r="U231" s="11"/>
      <c r="V231" s="10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</row>
    <row r="232" spans="1:59" ht="43.5" customHeight="1">
      <c r="A232" s="163" t="s">
        <v>325</v>
      </c>
      <c r="B232" s="164" t="s">
        <v>116</v>
      </c>
      <c r="C232" s="163" t="s">
        <v>6</v>
      </c>
      <c r="D232" s="163">
        <v>12.6</v>
      </c>
      <c r="E232" s="163">
        <v>10.52</v>
      </c>
      <c r="F232" s="163">
        <f t="shared" si="82"/>
        <v>132.55199999999999</v>
      </c>
      <c r="G232" s="163"/>
      <c r="H232" s="163">
        <f t="shared" ref="H232" si="86">G232</f>
        <v>0</v>
      </c>
      <c r="I232" s="163">
        <f t="shared" ref="I232" si="87">G232*E232</f>
        <v>0</v>
      </c>
      <c r="J232" s="163">
        <f t="shared" ref="J232" si="88">I232</f>
        <v>0</v>
      </c>
      <c r="K232" s="82"/>
      <c r="L232" s="83"/>
      <c r="M232" s="7"/>
      <c r="N232" s="82"/>
      <c r="O232" s="82"/>
      <c r="P232" s="93"/>
      <c r="Q232" s="8"/>
      <c r="R232" s="84"/>
      <c r="U232" s="11"/>
      <c r="V232" s="10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</row>
    <row r="233" spans="1:59">
      <c r="A233" s="163"/>
      <c r="B233" s="164"/>
      <c r="C233" s="163"/>
      <c r="D233" s="163"/>
      <c r="E233" s="163"/>
      <c r="F233" s="163"/>
      <c r="G233" s="163"/>
      <c r="H233" s="163"/>
      <c r="I233" s="163"/>
      <c r="J233" s="163"/>
      <c r="K233" s="82"/>
      <c r="L233" s="83"/>
      <c r="M233" s="7"/>
      <c r="N233" s="82"/>
      <c r="O233" s="82"/>
      <c r="P233" s="93"/>
      <c r="Q233" s="8"/>
      <c r="R233" s="84"/>
      <c r="U233" s="11"/>
      <c r="V233" s="10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</row>
    <row r="234" spans="1:59" ht="14.25" customHeight="1">
      <c r="A234" s="172" t="s">
        <v>326</v>
      </c>
      <c r="B234" s="173" t="s">
        <v>327</v>
      </c>
      <c r="C234" s="174"/>
      <c r="D234" s="175"/>
      <c r="E234" s="174"/>
      <c r="F234" s="174">
        <f>SUM(F235:F238)</f>
        <v>4838.8566000000001</v>
      </c>
      <c r="G234" s="174"/>
      <c r="H234" s="174"/>
      <c r="I234" s="174">
        <f>SUM(I235:I238)</f>
        <v>0</v>
      </c>
      <c r="J234" s="174">
        <f>SUM(J235:J238)</f>
        <v>0</v>
      </c>
      <c r="K234" s="82"/>
      <c r="L234" s="83"/>
      <c r="M234" s="7"/>
      <c r="N234" s="82"/>
      <c r="O234" s="82"/>
      <c r="P234" s="93"/>
      <c r="Q234" s="8"/>
      <c r="R234" s="84"/>
      <c r="U234" s="11"/>
      <c r="V234" s="10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</row>
    <row r="235" spans="1:59">
      <c r="A235" s="163"/>
      <c r="B235" s="164"/>
      <c r="C235" s="163"/>
      <c r="D235" s="163"/>
      <c r="E235" s="163"/>
      <c r="F235" s="163"/>
      <c r="G235" s="163"/>
      <c r="H235" s="163"/>
      <c r="I235" s="163"/>
      <c r="J235" s="163"/>
      <c r="K235" s="82"/>
      <c r="L235" s="83"/>
      <c r="M235" s="7"/>
      <c r="N235" s="82"/>
      <c r="O235" s="82"/>
      <c r="P235" s="93"/>
      <c r="Q235" s="8"/>
      <c r="R235" s="84"/>
      <c r="U235" s="11"/>
      <c r="V235" s="10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</row>
    <row r="236" spans="1:59" ht="42.75">
      <c r="A236" s="163" t="s">
        <v>328</v>
      </c>
      <c r="B236" s="164" t="s">
        <v>128</v>
      </c>
      <c r="C236" s="163" t="s">
        <v>16</v>
      </c>
      <c r="D236" s="163">
        <v>106.23</v>
      </c>
      <c r="E236" s="163">
        <v>2.92</v>
      </c>
      <c r="F236" s="163">
        <f t="shared" ref="F236:F238" si="89">D236*E236</f>
        <v>310.19159999999999</v>
      </c>
      <c r="G236" s="163"/>
      <c r="H236" s="163">
        <f t="shared" ref="H236:H238" si="90">G236</f>
        <v>0</v>
      </c>
      <c r="I236" s="163">
        <f t="shared" ref="I236:I238" si="91">G236*E236</f>
        <v>0</v>
      </c>
      <c r="J236" s="163">
        <f t="shared" ref="J236:J238" si="92">I236</f>
        <v>0</v>
      </c>
      <c r="K236" s="82"/>
      <c r="L236" s="83"/>
      <c r="M236" s="7"/>
      <c r="N236" s="82"/>
      <c r="O236" s="82"/>
      <c r="P236" s="93"/>
      <c r="Q236" s="8"/>
      <c r="R236" s="84"/>
      <c r="U236" s="11"/>
      <c r="V236" s="10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</row>
    <row r="237" spans="1:59" ht="60" customHeight="1">
      <c r="A237" s="163" t="s">
        <v>329</v>
      </c>
      <c r="B237" s="164" t="s">
        <v>130</v>
      </c>
      <c r="C237" s="163" t="s">
        <v>16</v>
      </c>
      <c r="D237" s="163">
        <v>30.72</v>
      </c>
      <c r="E237" s="163">
        <v>21.42</v>
      </c>
      <c r="F237" s="163">
        <f t="shared" si="89"/>
        <v>658.02240000000006</v>
      </c>
      <c r="G237" s="163"/>
      <c r="H237" s="163">
        <f t="shared" si="90"/>
        <v>0</v>
      </c>
      <c r="I237" s="163">
        <f t="shared" si="91"/>
        <v>0</v>
      </c>
      <c r="J237" s="163">
        <f t="shared" si="92"/>
        <v>0</v>
      </c>
      <c r="K237" s="82"/>
      <c r="L237" s="83"/>
      <c r="M237" s="7"/>
      <c r="N237" s="82"/>
      <c r="O237" s="82"/>
      <c r="P237" s="93"/>
      <c r="Q237" s="8"/>
      <c r="R237" s="84"/>
      <c r="U237" s="11"/>
      <c r="V237" s="10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</row>
    <row r="238" spans="1:59" ht="42.75">
      <c r="A238" s="163" t="s">
        <v>330</v>
      </c>
      <c r="B238" s="164" t="s">
        <v>134</v>
      </c>
      <c r="C238" s="163" t="s">
        <v>16</v>
      </c>
      <c r="D238" s="163">
        <v>75.510000000000005</v>
      </c>
      <c r="E238" s="163">
        <v>51.26</v>
      </c>
      <c r="F238" s="163">
        <f t="shared" si="89"/>
        <v>3870.6426000000001</v>
      </c>
      <c r="G238" s="163"/>
      <c r="H238" s="163">
        <f t="shared" si="90"/>
        <v>0</v>
      </c>
      <c r="I238" s="163">
        <f t="shared" si="91"/>
        <v>0</v>
      </c>
      <c r="J238" s="163">
        <f t="shared" si="92"/>
        <v>0</v>
      </c>
      <c r="K238" s="82"/>
      <c r="L238" s="83"/>
      <c r="M238" s="7"/>
      <c r="N238" s="82"/>
      <c r="O238" s="82"/>
      <c r="P238" s="93"/>
      <c r="Q238" s="8"/>
      <c r="R238" s="84"/>
      <c r="U238" s="11"/>
      <c r="V238" s="10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</row>
    <row r="239" spans="1:59">
      <c r="A239" s="163"/>
      <c r="B239" s="164"/>
      <c r="C239" s="163"/>
      <c r="D239" s="163"/>
      <c r="E239" s="163"/>
      <c r="F239" s="163"/>
      <c r="G239" s="163"/>
      <c r="H239" s="163"/>
      <c r="I239" s="163"/>
      <c r="J239" s="163"/>
      <c r="K239" s="82"/>
      <c r="L239" s="83"/>
      <c r="M239" s="7"/>
      <c r="N239" s="82"/>
      <c r="O239" s="82"/>
      <c r="P239" s="93"/>
      <c r="Q239" s="8"/>
      <c r="R239" s="84"/>
      <c r="U239" s="11"/>
      <c r="V239" s="10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</row>
    <row r="240" spans="1:59" ht="14.25" customHeight="1">
      <c r="A240" s="172" t="s">
        <v>331</v>
      </c>
      <c r="B240" s="173" t="s">
        <v>332</v>
      </c>
      <c r="C240" s="174"/>
      <c r="D240" s="175"/>
      <c r="E240" s="174"/>
      <c r="F240" s="174">
        <f>SUM(F241:F244)</f>
        <v>3183.29</v>
      </c>
      <c r="G240" s="174"/>
      <c r="H240" s="174"/>
      <c r="I240" s="174">
        <f>SUM(I241:I244)</f>
        <v>0</v>
      </c>
      <c r="J240" s="174">
        <f>SUM(J241:J244)</f>
        <v>0</v>
      </c>
      <c r="K240" s="82"/>
      <c r="L240" s="83"/>
      <c r="M240" s="7"/>
      <c r="N240" s="82"/>
      <c r="O240" s="82"/>
      <c r="P240" s="93"/>
      <c r="Q240" s="8"/>
      <c r="R240" s="84"/>
      <c r="U240" s="11"/>
      <c r="V240" s="10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</row>
    <row r="241" spans="1:59">
      <c r="A241" s="163"/>
      <c r="B241" s="164"/>
      <c r="C241" s="163"/>
      <c r="D241" s="163"/>
      <c r="E241" s="163"/>
      <c r="F241" s="163"/>
      <c r="G241" s="163"/>
      <c r="H241" s="163"/>
      <c r="I241" s="163"/>
      <c r="J241" s="163"/>
      <c r="K241" s="82"/>
      <c r="L241" s="83"/>
      <c r="M241" s="7"/>
      <c r="N241" s="82"/>
      <c r="O241" s="82"/>
      <c r="P241" s="93"/>
      <c r="Q241" s="8"/>
      <c r="R241" s="84"/>
      <c r="U241" s="11"/>
      <c r="V241" s="10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</row>
    <row r="242" spans="1:59" ht="28.5">
      <c r="A242" s="163" t="s">
        <v>333</v>
      </c>
      <c r="B242" s="164" t="s">
        <v>154</v>
      </c>
      <c r="C242" s="163" t="s">
        <v>16</v>
      </c>
      <c r="D242" s="163">
        <v>47.3</v>
      </c>
      <c r="E242" s="163">
        <v>19.77</v>
      </c>
      <c r="F242" s="163">
        <f t="shared" ref="F242:F244" si="93">D242*E242</f>
        <v>935.12099999999987</v>
      </c>
      <c r="G242" s="163"/>
      <c r="H242" s="163">
        <f t="shared" ref="H242:H244" si="94">G242</f>
        <v>0</v>
      </c>
      <c r="I242" s="163">
        <f t="shared" ref="I242:I244" si="95">G242*E242</f>
        <v>0</v>
      </c>
      <c r="J242" s="163">
        <f t="shared" ref="J242:J244" si="96">I242</f>
        <v>0</v>
      </c>
      <c r="K242" s="82"/>
      <c r="L242" s="83"/>
      <c r="M242" s="7"/>
      <c r="N242" s="82"/>
      <c r="O242" s="82"/>
      <c r="P242" s="93"/>
      <c r="Q242" s="8"/>
      <c r="R242" s="84"/>
      <c r="U242" s="11"/>
      <c r="V242" s="10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</row>
    <row r="243" spans="1:59">
      <c r="A243" s="163" t="s">
        <v>334</v>
      </c>
      <c r="B243" s="164" t="s">
        <v>156</v>
      </c>
      <c r="C243" s="163" t="s">
        <v>16</v>
      </c>
      <c r="D243" s="163">
        <v>47.3</v>
      </c>
      <c r="E243" s="163">
        <v>18.7</v>
      </c>
      <c r="F243" s="163">
        <f t="shared" si="93"/>
        <v>884.50999999999988</v>
      </c>
      <c r="G243" s="163"/>
      <c r="H243" s="163">
        <f t="shared" si="94"/>
        <v>0</v>
      </c>
      <c r="I243" s="163">
        <f t="shared" si="95"/>
        <v>0</v>
      </c>
      <c r="J243" s="163">
        <f t="shared" si="96"/>
        <v>0</v>
      </c>
      <c r="K243" s="82"/>
      <c r="L243" s="83"/>
      <c r="M243" s="7"/>
      <c r="N243" s="82"/>
      <c r="O243" s="82"/>
      <c r="P243" s="93"/>
      <c r="Q243" s="8"/>
      <c r="R243" s="84"/>
      <c r="U243" s="11"/>
      <c r="V243" s="10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</row>
    <row r="244" spans="1:59" ht="28.5">
      <c r="A244" s="163" t="s">
        <v>335</v>
      </c>
      <c r="B244" s="164" t="s">
        <v>160</v>
      </c>
      <c r="C244" s="163" t="s">
        <v>16</v>
      </c>
      <c r="D244" s="163">
        <v>47.3</v>
      </c>
      <c r="E244" s="163">
        <v>28.83</v>
      </c>
      <c r="F244" s="163">
        <f t="shared" si="93"/>
        <v>1363.6589999999999</v>
      </c>
      <c r="G244" s="163"/>
      <c r="H244" s="163">
        <f t="shared" si="94"/>
        <v>0</v>
      </c>
      <c r="I244" s="163">
        <f t="shared" si="95"/>
        <v>0</v>
      </c>
      <c r="J244" s="163">
        <f t="shared" si="96"/>
        <v>0</v>
      </c>
      <c r="K244" s="82"/>
      <c r="L244" s="83"/>
      <c r="M244" s="7"/>
      <c r="N244" s="82"/>
      <c r="O244" s="82"/>
      <c r="P244" s="93"/>
      <c r="Q244" s="8"/>
      <c r="R244" s="84"/>
      <c r="U244" s="11"/>
      <c r="V244" s="10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</row>
    <row r="245" spans="1:59">
      <c r="A245" s="163"/>
      <c r="B245" s="164"/>
      <c r="C245" s="163"/>
      <c r="D245" s="163"/>
      <c r="E245" s="163"/>
      <c r="F245" s="163"/>
      <c r="G245" s="163"/>
      <c r="H245" s="163"/>
      <c r="I245" s="163"/>
      <c r="J245" s="163"/>
      <c r="K245" s="82"/>
      <c r="L245" s="83"/>
      <c r="M245" s="7"/>
      <c r="N245" s="82"/>
      <c r="O245" s="82"/>
      <c r="P245" s="93"/>
      <c r="Q245" s="8"/>
      <c r="R245" s="84"/>
      <c r="U245" s="11"/>
      <c r="V245" s="10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</row>
    <row r="246" spans="1:59" ht="14.25" customHeight="1">
      <c r="A246" s="172" t="s">
        <v>336</v>
      </c>
      <c r="B246" s="173" t="s">
        <v>337</v>
      </c>
      <c r="C246" s="174"/>
      <c r="D246" s="175"/>
      <c r="E246" s="174"/>
      <c r="F246" s="174">
        <f>SUM(F247:F252)</f>
        <v>2430.9776000000002</v>
      </c>
      <c r="G246" s="174"/>
      <c r="H246" s="174"/>
      <c r="I246" s="174">
        <f>SUM(I247:I252)</f>
        <v>0</v>
      </c>
      <c r="J246" s="174">
        <f>SUM(J247:J252)</f>
        <v>0</v>
      </c>
      <c r="K246" s="82"/>
      <c r="L246" s="83"/>
      <c r="M246" s="7"/>
      <c r="N246" s="82"/>
      <c r="O246" s="82"/>
      <c r="P246" s="93"/>
      <c r="Q246" s="8"/>
      <c r="R246" s="84"/>
      <c r="U246" s="11"/>
      <c r="V246" s="10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</row>
    <row r="247" spans="1:59">
      <c r="A247" s="163"/>
      <c r="B247" s="164"/>
      <c r="C247" s="163"/>
      <c r="D247" s="163"/>
      <c r="E247" s="163"/>
      <c r="F247" s="163"/>
      <c r="G247" s="163"/>
      <c r="H247" s="163"/>
      <c r="I247" s="163"/>
      <c r="J247" s="163"/>
      <c r="K247" s="82"/>
      <c r="L247" s="83"/>
      <c r="M247" s="7"/>
      <c r="N247" s="82"/>
      <c r="O247" s="82"/>
      <c r="P247" s="93"/>
      <c r="Q247" s="8"/>
      <c r="R247" s="84"/>
      <c r="U247" s="11"/>
      <c r="V247" s="10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</row>
    <row r="248" spans="1:59" ht="28.5">
      <c r="A248" s="163" t="s">
        <v>338</v>
      </c>
      <c r="B248" s="164" t="s">
        <v>262</v>
      </c>
      <c r="C248" s="163" t="s">
        <v>7</v>
      </c>
      <c r="D248" s="163">
        <v>4</v>
      </c>
      <c r="E248" s="163">
        <v>116.16</v>
      </c>
      <c r="F248" s="163">
        <f t="shared" ref="F248:F249" si="97">D248*E248</f>
        <v>464.64</v>
      </c>
      <c r="G248" s="163"/>
      <c r="H248" s="163">
        <f t="shared" ref="H248:H249" si="98">G248</f>
        <v>0</v>
      </c>
      <c r="I248" s="163">
        <f t="shared" ref="I248:I249" si="99">G248*E248</f>
        <v>0</v>
      </c>
      <c r="J248" s="163">
        <f t="shared" ref="J248:J249" si="100">I248</f>
        <v>0</v>
      </c>
      <c r="K248" s="82"/>
      <c r="L248" s="83"/>
      <c r="M248" s="7"/>
      <c r="N248" s="82"/>
      <c r="O248" s="82"/>
      <c r="P248" s="93"/>
      <c r="Q248" s="8"/>
      <c r="R248" s="84"/>
      <c r="U248" s="11"/>
      <c r="V248" s="10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</row>
    <row r="249" spans="1:59" ht="42.75">
      <c r="A249" s="163" t="s">
        <v>339</v>
      </c>
      <c r="B249" s="164" t="s">
        <v>260</v>
      </c>
      <c r="C249" s="163" t="s">
        <v>7</v>
      </c>
      <c r="D249" s="163">
        <v>4</v>
      </c>
      <c r="E249" s="163">
        <v>90.95</v>
      </c>
      <c r="F249" s="163">
        <f t="shared" si="97"/>
        <v>363.8</v>
      </c>
      <c r="G249" s="163"/>
      <c r="H249" s="163">
        <f t="shared" si="98"/>
        <v>0</v>
      </c>
      <c r="I249" s="163">
        <f t="shared" si="99"/>
        <v>0</v>
      </c>
      <c r="J249" s="163">
        <f t="shared" si="100"/>
        <v>0</v>
      </c>
      <c r="K249" s="82"/>
      <c r="L249" s="83"/>
      <c r="M249" s="7"/>
      <c r="N249" s="82"/>
      <c r="O249" s="82"/>
      <c r="P249" s="93"/>
      <c r="Q249" s="8"/>
      <c r="R249" s="84"/>
      <c r="U249" s="11"/>
      <c r="V249" s="10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</row>
    <row r="250" spans="1:59" ht="28.5">
      <c r="A250" s="163" t="s">
        <v>340</v>
      </c>
      <c r="B250" s="164" t="s">
        <v>341</v>
      </c>
      <c r="C250" s="163" t="s">
        <v>7</v>
      </c>
      <c r="D250" s="163">
        <v>4</v>
      </c>
      <c r="E250" s="163">
        <v>372.59</v>
      </c>
      <c r="F250" s="163">
        <f t="shared" ref="F250:F252" si="101">D250*E250</f>
        <v>1490.36</v>
      </c>
      <c r="G250" s="163"/>
      <c r="H250" s="163">
        <f t="shared" ref="H250:H252" si="102">G250</f>
        <v>0</v>
      </c>
      <c r="I250" s="163">
        <f t="shared" ref="I250:I252" si="103">G250*E250</f>
        <v>0</v>
      </c>
      <c r="J250" s="163">
        <f t="shared" ref="J250:J252" si="104">I250</f>
        <v>0</v>
      </c>
      <c r="K250" s="82"/>
      <c r="L250" s="83"/>
      <c r="M250" s="7"/>
      <c r="N250" s="82"/>
      <c r="O250" s="82"/>
      <c r="P250" s="93"/>
      <c r="Q250" s="8"/>
      <c r="R250" s="84"/>
      <c r="U250" s="11"/>
      <c r="V250" s="10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</row>
    <row r="251" spans="1:59" ht="28.5">
      <c r="A251" s="163" t="s">
        <v>342</v>
      </c>
      <c r="B251" s="164" t="s">
        <v>343</v>
      </c>
      <c r="C251" s="163" t="s">
        <v>7</v>
      </c>
      <c r="D251" s="163">
        <v>2</v>
      </c>
      <c r="E251" s="163">
        <v>11.09</v>
      </c>
      <c r="F251" s="163">
        <f t="shared" si="101"/>
        <v>22.18</v>
      </c>
      <c r="G251" s="163"/>
      <c r="H251" s="163">
        <f t="shared" si="102"/>
        <v>0</v>
      </c>
      <c r="I251" s="163">
        <f t="shared" si="103"/>
        <v>0</v>
      </c>
      <c r="J251" s="163">
        <f t="shared" si="104"/>
        <v>0</v>
      </c>
      <c r="K251" s="82"/>
      <c r="L251" s="83"/>
      <c r="M251" s="7"/>
      <c r="N251" s="82"/>
      <c r="O251" s="82"/>
      <c r="P251" s="93"/>
      <c r="Q251" s="8"/>
      <c r="R251" s="84"/>
      <c r="U251" s="11"/>
      <c r="V251" s="10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</row>
    <row r="252" spans="1:59" ht="28.5">
      <c r="A252" s="163" t="s">
        <v>344</v>
      </c>
      <c r="B252" s="164" t="s">
        <v>345</v>
      </c>
      <c r="C252" s="163" t="s">
        <v>16</v>
      </c>
      <c r="D252" s="163">
        <v>19.48</v>
      </c>
      <c r="E252" s="163">
        <v>4.62</v>
      </c>
      <c r="F252" s="163">
        <f t="shared" si="101"/>
        <v>89.997600000000006</v>
      </c>
      <c r="G252" s="163"/>
      <c r="H252" s="163">
        <f t="shared" si="102"/>
        <v>0</v>
      </c>
      <c r="I252" s="163">
        <f t="shared" si="103"/>
        <v>0</v>
      </c>
      <c r="J252" s="163">
        <f t="shared" si="104"/>
        <v>0</v>
      </c>
      <c r="K252" s="82"/>
      <c r="L252" s="83"/>
      <c r="M252" s="7"/>
      <c r="N252" s="82"/>
      <c r="O252" s="82"/>
      <c r="P252" s="93"/>
      <c r="Q252" s="8"/>
      <c r="R252" s="84"/>
      <c r="U252" s="11"/>
      <c r="V252" s="10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</row>
    <row r="253" spans="1:59" ht="16.5" thickBot="1">
      <c r="A253" s="154"/>
      <c r="B253" s="96"/>
      <c r="C253" s="154"/>
      <c r="D253" s="154"/>
      <c r="E253" s="154"/>
      <c r="F253" s="154"/>
      <c r="G253" s="154"/>
      <c r="H253" s="154"/>
      <c r="I253" s="154"/>
      <c r="J253" s="154"/>
      <c r="K253" s="82"/>
      <c r="L253" s="83"/>
      <c r="M253" s="7"/>
      <c r="N253" s="82"/>
      <c r="O253" s="82"/>
      <c r="P253" s="93"/>
      <c r="Q253" s="8"/>
      <c r="R253" s="84"/>
      <c r="U253" s="11"/>
      <c r="V253" s="10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</row>
    <row r="254" spans="1:59" ht="15.75" customHeight="1" thickBot="1">
      <c r="A254" s="248" t="s">
        <v>347</v>
      </c>
      <c r="B254" s="249"/>
      <c r="C254" s="249"/>
      <c r="D254" s="249"/>
      <c r="E254" s="250"/>
      <c r="F254" s="104">
        <f>SUM(F30+F41+F47+F55+F62+F68+F82+F93+F100+F111+F122+F149+F160+F187+F197+F204+F208+F213+F219+F223+F227+F234+F240+F246)+0.02</f>
        <v>648279.26860000018</v>
      </c>
      <c r="G254" s="105"/>
      <c r="H254" s="105"/>
      <c r="I254" s="104">
        <f>SUM(I30+I41+I47+I55+I62+I68+I82+I93+I100+I111+I122+I149+I160+I187+I197+I204+I208+I213+I219+I223+I227+I234+I240+I246)</f>
        <v>76880.458400000003</v>
      </c>
      <c r="J254" s="104">
        <f>SUM(J30+J41+J47+J55+J62+J68+J82+J93+J100+J111+J122+J149+J160+J187+J197+J204+J208+J213+J219+J223+J227+J234+J240+J246)</f>
        <v>76880.458400000003</v>
      </c>
      <c r="K254" s="106"/>
      <c r="L254" s="107"/>
      <c r="M254" s="108"/>
      <c r="N254" s="109"/>
      <c r="O254" s="106"/>
      <c r="P254" s="106"/>
      <c r="Q254" s="106"/>
      <c r="S254" s="10"/>
      <c r="T254" s="10"/>
    </row>
    <row r="255" spans="1:59">
      <c r="B255" s="96"/>
      <c r="C255" s="96"/>
      <c r="D255" s="96"/>
      <c r="E255" s="96"/>
      <c r="F255" s="96"/>
      <c r="G255" s="96"/>
      <c r="H255" s="96"/>
      <c r="I255" s="96"/>
      <c r="J255" s="96"/>
      <c r="K255" s="82"/>
      <c r="L255" s="83"/>
      <c r="M255" s="7"/>
      <c r="N255" s="82"/>
      <c r="O255" s="82"/>
      <c r="P255" s="93"/>
      <c r="Q255" s="8"/>
      <c r="R255" s="84"/>
      <c r="U255" s="11"/>
      <c r="V255" s="10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</row>
    <row r="256" spans="1:59">
      <c r="B256" s="239" t="s">
        <v>433</v>
      </c>
      <c r="C256" s="239"/>
      <c r="D256" s="239"/>
      <c r="E256" s="239"/>
      <c r="F256" s="239"/>
      <c r="G256" s="239"/>
      <c r="H256" s="239"/>
      <c r="I256" s="239"/>
      <c r="J256" s="96"/>
      <c r="K256" s="82"/>
      <c r="L256" s="83"/>
      <c r="M256" s="7"/>
      <c r="N256" s="82"/>
      <c r="O256" s="82"/>
      <c r="P256" s="93"/>
      <c r="Q256" s="8"/>
      <c r="R256" s="84"/>
      <c r="U256" s="11"/>
      <c r="V256" s="10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</row>
    <row r="257" spans="2:59">
      <c r="B257" s="96"/>
      <c r="C257" s="96"/>
      <c r="D257" s="96"/>
      <c r="E257" s="96"/>
      <c r="F257" s="96"/>
      <c r="G257" s="96"/>
      <c r="H257" s="96"/>
      <c r="I257" s="96"/>
      <c r="J257" s="96"/>
      <c r="K257" s="82"/>
      <c r="L257" s="83"/>
      <c r="M257" s="7"/>
      <c r="N257" s="82"/>
      <c r="O257" s="82"/>
      <c r="P257" s="93"/>
      <c r="Q257" s="8"/>
      <c r="R257" s="84"/>
      <c r="U257" s="11"/>
      <c r="V257" s="10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</row>
    <row r="258" spans="2:59">
      <c r="B258" s="96"/>
      <c r="E258" s="112"/>
      <c r="F258" s="112"/>
      <c r="G258" s="112"/>
      <c r="H258" s="112"/>
      <c r="I258" s="112"/>
      <c r="J258" s="112"/>
      <c r="K258" s="82"/>
      <c r="L258" s="83"/>
      <c r="M258" s="7"/>
      <c r="N258" s="82"/>
      <c r="O258" s="82"/>
      <c r="P258" s="93"/>
      <c r="Q258" s="8"/>
      <c r="R258" s="84"/>
      <c r="U258" s="11"/>
      <c r="V258" s="10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</row>
    <row r="259" spans="2:59">
      <c r="B259" s="96"/>
      <c r="E259" s="112"/>
      <c r="F259" s="112"/>
      <c r="G259" s="112"/>
      <c r="H259" s="112"/>
      <c r="I259" s="112"/>
      <c r="J259" s="112"/>
    </row>
    <row r="260" spans="2:59">
      <c r="E260" s="112"/>
      <c r="F260" s="112"/>
      <c r="G260" s="112"/>
      <c r="H260" s="112"/>
      <c r="I260" s="112"/>
      <c r="J260" s="112"/>
    </row>
    <row r="261" spans="2:59">
      <c r="E261" s="112"/>
      <c r="F261" s="112"/>
      <c r="G261" s="112"/>
      <c r="H261" s="112"/>
      <c r="I261" s="112"/>
      <c r="J261" s="112"/>
    </row>
    <row r="262" spans="2:59">
      <c r="E262" s="112"/>
      <c r="F262" s="112"/>
      <c r="G262" s="112"/>
      <c r="H262" s="112"/>
      <c r="I262" s="112"/>
      <c r="J262" s="112"/>
    </row>
    <row r="263" spans="2:59">
      <c r="E263" s="112"/>
      <c r="F263" s="112"/>
      <c r="G263" s="112"/>
      <c r="H263" s="112"/>
      <c r="I263" s="112"/>
      <c r="J263" s="112"/>
    </row>
    <row r="264" spans="2:59">
      <c r="E264" s="112"/>
      <c r="F264" s="112"/>
      <c r="G264" s="112"/>
      <c r="H264" s="112"/>
      <c r="I264" s="112"/>
      <c r="J264" s="112"/>
    </row>
    <row r="265" spans="2:59">
      <c r="E265" s="112"/>
      <c r="F265" s="112"/>
      <c r="G265" s="112"/>
      <c r="H265" s="112"/>
      <c r="I265" s="112"/>
      <c r="J265" s="112"/>
    </row>
    <row r="266" spans="2:59">
      <c r="E266" s="112"/>
      <c r="F266" s="112"/>
      <c r="G266" s="112"/>
      <c r="H266" s="112"/>
      <c r="I266" s="112"/>
      <c r="J266" s="112"/>
    </row>
    <row r="267" spans="2:59">
      <c r="E267" s="112"/>
      <c r="F267" s="112"/>
      <c r="H267" s="112"/>
      <c r="I267" s="112"/>
      <c r="J267" s="112"/>
    </row>
    <row r="268" spans="2:59">
      <c r="E268" s="112"/>
      <c r="F268" s="112"/>
      <c r="H268" s="112"/>
      <c r="I268" s="112"/>
      <c r="J268" s="112"/>
    </row>
    <row r="269" spans="2:59">
      <c r="E269" s="112"/>
      <c r="F269" s="112"/>
      <c r="H269" s="112"/>
      <c r="I269" s="112"/>
      <c r="J269" s="112"/>
    </row>
    <row r="270" spans="2:59">
      <c r="E270" s="112"/>
      <c r="F270" s="112"/>
      <c r="H270" s="112"/>
      <c r="I270" s="112"/>
      <c r="J270" s="112"/>
    </row>
    <row r="271" spans="2:59">
      <c r="C271" s="61"/>
      <c r="D271" s="61"/>
      <c r="E271" s="61"/>
      <c r="F271" s="61">
        <v>719635.08</v>
      </c>
      <c r="G271" s="62">
        <v>0.23880000000000001</v>
      </c>
      <c r="H271" s="61"/>
      <c r="I271" s="61"/>
      <c r="J271" s="61" t="s">
        <v>346</v>
      </c>
    </row>
    <row r="272" spans="2:59">
      <c r="C272" s="61"/>
      <c r="D272" s="61"/>
      <c r="E272" s="61"/>
      <c r="F272" s="61">
        <f>SUM(F271*G271+F271)</f>
        <v>891483.93710400001</v>
      </c>
      <c r="G272" s="61"/>
      <c r="H272" s="61"/>
      <c r="I272" s="61"/>
      <c r="J272" s="61" t="s">
        <v>25</v>
      </c>
    </row>
    <row r="273" spans="3:10">
      <c r="C273" s="61"/>
      <c r="D273" s="61"/>
      <c r="E273" s="61"/>
      <c r="F273" s="61"/>
      <c r="G273" s="61"/>
      <c r="H273" s="61"/>
      <c r="I273" s="61"/>
      <c r="J273" s="61"/>
    </row>
    <row r="274" spans="3:10">
      <c r="E274" s="112"/>
      <c r="F274" s="112"/>
      <c r="H274" s="112"/>
      <c r="I274" s="112"/>
      <c r="J274" s="112"/>
    </row>
    <row r="275" spans="3:10">
      <c r="E275" s="112"/>
      <c r="F275" s="112"/>
      <c r="H275" s="112"/>
      <c r="I275" s="112"/>
      <c r="J275" s="112"/>
    </row>
    <row r="276" spans="3:10">
      <c r="E276" s="112"/>
      <c r="F276" s="112"/>
      <c r="H276" s="112"/>
      <c r="I276" s="112"/>
      <c r="J276" s="112"/>
    </row>
    <row r="277" spans="3:10">
      <c r="E277" s="112"/>
      <c r="F277" s="112"/>
      <c r="H277" s="112"/>
      <c r="I277" s="112"/>
      <c r="J277" s="112"/>
    </row>
    <row r="278" spans="3:10">
      <c r="E278" s="112"/>
      <c r="F278" s="112"/>
      <c r="H278" s="112"/>
      <c r="I278" s="112"/>
      <c r="J278" s="112"/>
    </row>
    <row r="279" spans="3:10">
      <c r="E279" s="112"/>
      <c r="F279" s="112"/>
      <c r="H279" s="112"/>
      <c r="I279" s="112"/>
      <c r="J279" s="112"/>
    </row>
    <row r="280" spans="3:10">
      <c r="E280" s="112"/>
      <c r="F280" s="112"/>
      <c r="H280" s="112"/>
      <c r="I280" s="112"/>
      <c r="J280" s="112"/>
    </row>
    <row r="281" spans="3:10">
      <c r="E281" s="112"/>
      <c r="F281" s="112"/>
      <c r="H281" s="112"/>
      <c r="I281" s="112"/>
      <c r="J281" s="112"/>
    </row>
    <row r="282" spans="3:10">
      <c r="E282" s="112"/>
      <c r="F282" s="112"/>
      <c r="H282" s="112"/>
      <c r="I282" s="112"/>
      <c r="J282" s="112"/>
    </row>
    <row r="283" spans="3:10">
      <c r="E283" s="112"/>
      <c r="F283" s="112"/>
      <c r="H283" s="112"/>
      <c r="I283" s="112"/>
      <c r="J283" s="112"/>
    </row>
    <row r="284" spans="3:10">
      <c r="E284" s="112"/>
      <c r="F284" s="112"/>
      <c r="H284" s="112"/>
      <c r="I284" s="112"/>
      <c r="J284" s="112"/>
    </row>
    <row r="285" spans="3:10">
      <c r="E285" s="112"/>
      <c r="F285" s="112"/>
      <c r="H285" s="112"/>
      <c r="I285" s="112"/>
      <c r="J285" s="112"/>
    </row>
    <row r="286" spans="3:10">
      <c r="E286" s="112"/>
      <c r="F286" s="112"/>
      <c r="H286" s="112"/>
      <c r="I286" s="112"/>
      <c r="J286" s="112"/>
    </row>
    <row r="287" spans="3:10">
      <c r="E287" s="112"/>
      <c r="F287" s="112"/>
      <c r="H287" s="112"/>
      <c r="I287" s="112"/>
      <c r="J287" s="112"/>
    </row>
    <row r="288" spans="3:10">
      <c r="E288" s="112"/>
      <c r="F288" s="112"/>
      <c r="H288" s="112"/>
      <c r="I288" s="112"/>
      <c r="J288" s="112"/>
    </row>
    <row r="289" spans="5:10">
      <c r="E289" s="112"/>
      <c r="F289" s="112"/>
      <c r="H289" s="112"/>
      <c r="I289" s="112"/>
      <c r="J289" s="112"/>
    </row>
    <row r="290" spans="5:10">
      <c r="E290" s="112"/>
      <c r="F290" s="112"/>
      <c r="H290" s="112"/>
      <c r="I290" s="112"/>
      <c r="J290" s="112"/>
    </row>
    <row r="291" spans="5:10">
      <c r="E291" s="112"/>
      <c r="F291" s="112"/>
      <c r="H291" s="112"/>
      <c r="I291" s="112"/>
      <c r="J291" s="112"/>
    </row>
    <row r="292" spans="5:10">
      <c r="E292" s="112"/>
      <c r="F292" s="112"/>
      <c r="H292" s="112"/>
      <c r="I292" s="112"/>
      <c r="J292" s="112"/>
    </row>
    <row r="293" spans="5:10">
      <c r="E293" s="112"/>
      <c r="F293" s="112"/>
      <c r="H293" s="112"/>
      <c r="I293" s="112"/>
      <c r="J293" s="112"/>
    </row>
    <row r="294" spans="5:10">
      <c r="E294" s="112"/>
      <c r="F294" s="112"/>
      <c r="H294" s="112"/>
      <c r="I294" s="112"/>
      <c r="J294" s="112"/>
    </row>
    <row r="295" spans="5:10">
      <c r="E295" s="112"/>
      <c r="F295" s="112"/>
      <c r="H295" s="112"/>
      <c r="I295" s="112"/>
      <c r="J295" s="112"/>
    </row>
    <row r="296" spans="5:10">
      <c r="E296" s="112"/>
      <c r="F296" s="112"/>
      <c r="H296" s="112"/>
      <c r="I296" s="112"/>
      <c r="J296" s="112"/>
    </row>
  </sheetData>
  <mergeCells count="15">
    <mergeCell ref="A16:J16"/>
    <mergeCell ref="A24:B24"/>
    <mergeCell ref="B256:I256"/>
    <mergeCell ref="A1:J1"/>
    <mergeCell ref="A2:J2"/>
    <mergeCell ref="A3:J3"/>
    <mergeCell ref="E8:J8"/>
    <mergeCell ref="E9:H9"/>
    <mergeCell ref="I9:J9"/>
    <mergeCell ref="A254:E254"/>
    <mergeCell ref="A25:B25"/>
    <mergeCell ref="A20:G20"/>
    <mergeCell ref="I19:J19"/>
    <mergeCell ref="A202:J203"/>
    <mergeCell ref="A15:J15"/>
  </mergeCells>
  <phoneticPr fontId="30" type="noConversion"/>
  <printOptions horizontalCentered="1"/>
  <pageMargins left="0.51181102362204722" right="0.39370078740157483" top="0.59055118110236227" bottom="0.35433070866141736" header="0.31496062992125984" footer="0.31496062992125984"/>
  <pageSetup paperSize="9" scale="57" orientation="landscape" r:id="rId1"/>
  <rowBreaks count="6" manualBreakCount="6">
    <brk id="51" max="9" man="1"/>
    <brk id="80" max="9" man="1"/>
    <brk id="110" max="9" man="1"/>
    <brk id="168" max="9" man="1"/>
    <brk id="196" max="9" man="1"/>
    <brk id="22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4</vt:i4>
      </vt:variant>
    </vt:vector>
  </HeadingPairs>
  <TitlesOfParts>
    <vt:vector size="6" baseType="lpstr">
      <vt:lpstr>MEMORIA BM 01</vt:lpstr>
      <vt:lpstr>BM01</vt:lpstr>
      <vt:lpstr>'BM01'!Area_de_impressao</vt:lpstr>
      <vt:lpstr>'MEMORIA BM 01'!Area_de_impressao</vt:lpstr>
      <vt:lpstr>'BM01'!Titulos_de_impressao</vt:lpstr>
      <vt:lpstr>'MEMORIA BM 01'!Titulos_de_impressao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</dc:creator>
  <cp:lastModifiedBy>Cliente</cp:lastModifiedBy>
  <cp:lastPrinted>2022-05-31T11:42:52Z</cp:lastPrinted>
  <dcterms:created xsi:type="dcterms:W3CDTF">2017-03-09T12:17:25Z</dcterms:created>
  <dcterms:modified xsi:type="dcterms:W3CDTF">2022-05-31T11:48:31Z</dcterms:modified>
</cp:coreProperties>
</file>