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wales\Documents\PREFEITURA\SUBESTAÇÕES EDUCAÇÃO\LICITAÇÃO\"/>
    </mc:Choice>
  </mc:AlternateContent>
  <bookViews>
    <workbookView xWindow="0" yWindow="0" windowWidth="20490" windowHeight="7125"/>
  </bookViews>
  <sheets>
    <sheet name="Cronograma" sheetId="11" r:id="rId1"/>
    <sheet name="Orçamento Sintético" sheetId="3" r:id="rId2"/>
    <sheet name="Memória de Cálculo" sheetId="4" r:id="rId3"/>
    <sheet name="ENCARGOS SOCIAIS" sheetId="27" r:id="rId4"/>
    <sheet name="BDI - iluminação" sheetId="40" r:id="rId5"/>
  </sheets>
  <definedNames>
    <definedName name="_xlnm.Print_Area" localSheetId="0">Cronograma!$A$1:$K$22</definedName>
    <definedName name="_xlnm.Print_Area" localSheetId="3">'ENCARGOS SOCIAIS'!$A$1:$D$54</definedName>
    <definedName name="_xlnm.Print_Area" localSheetId="2">'Memória de Cálculo'!$A$1:$M$76</definedName>
    <definedName name="_xlnm.Print_Area" localSheetId="1">'Orçamento Sintético'!$A$1:$J$73</definedName>
    <definedName name="_xlnm.Print_Titles" localSheetId="0">Cronograma!$1:$7</definedName>
    <definedName name="_xlnm.Print_Titles" localSheetId="2">'Memória de Cálculo'!$7:$8</definedName>
    <definedName name="_xlnm.Print_Titles" localSheetId="1">'Orçamento Sintético'!$6:$6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40" l="1"/>
  <c r="B9" i="27"/>
  <c r="C18" i="11" l="1"/>
  <c r="C11" i="11"/>
  <c r="H19" i="11" s="1"/>
  <c r="H21" i="11" s="1"/>
  <c r="B18" i="11"/>
  <c r="J19" i="11"/>
  <c r="J21" i="11" s="1"/>
  <c r="I19" i="11"/>
  <c r="I21" i="11" s="1"/>
  <c r="J12" i="11"/>
  <c r="J14" i="11" s="1"/>
  <c r="L63" i="4"/>
  <c r="L62" i="4"/>
  <c r="L61" i="4"/>
  <c r="L60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F19" i="11" l="1"/>
  <c r="F21" i="11" s="1"/>
  <c r="K12" i="11"/>
  <c r="K14" i="11" s="1"/>
  <c r="G19" i="11"/>
  <c r="G21" i="11" s="1"/>
  <c r="K19" i="11"/>
  <c r="K21" i="11" s="1"/>
  <c r="C20" i="11"/>
  <c r="D18" i="11" s="1"/>
  <c r="D20" i="11" s="1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13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34" i="4"/>
  <c r="M61" i="4"/>
  <c r="M62" i="4"/>
  <c r="M63" i="4"/>
  <c r="M60" i="4"/>
  <c r="M65" i="4"/>
  <c r="D62" i="3"/>
  <c r="B65" i="4"/>
  <c r="A65" i="4"/>
  <c r="B64" i="4"/>
  <c r="D58" i="3"/>
  <c r="D59" i="3"/>
  <c r="D60" i="3"/>
  <c r="D57" i="3"/>
  <c r="A61" i="4"/>
  <c r="B61" i="4"/>
  <c r="A62" i="4"/>
  <c r="B62" i="4"/>
  <c r="A63" i="4"/>
  <c r="B63" i="4"/>
  <c r="B60" i="4"/>
  <c r="A60" i="4"/>
  <c r="B59" i="4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31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10" i="3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34" i="4"/>
  <c r="A58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13" i="4"/>
  <c r="I62" i="3" l="1"/>
  <c r="I57" i="3" l="1"/>
  <c r="I58" i="3"/>
  <c r="I59" i="3"/>
  <c r="I60" i="3"/>
  <c r="I55" i="3"/>
  <c r="I12" i="3"/>
  <c r="E11" i="3"/>
  <c r="I11" i="3" s="1"/>
  <c r="I17" i="3"/>
  <c r="I18" i="3" l="1"/>
  <c r="I19" i="3"/>
  <c r="I20" i="3"/>
  <c r="I21" i="3"/>
  <c r="I22" i="3"/>
  <c r="I23" i="3"/>
  <c r="A35" i="4" l="1"/>
  <c r="A34" i="4"/>
  <c r="B33" i="4"/>
  <c r="A10" i="4" l="1"/>
  <c r="B10" i="4"/>
  <c r="B12" i="4"/>
  <c r="I48" i="3" l="1"/>
  <c r="I41" i="3"/>
  <c r="I36" i="3"/>
  <c r="I37" i="3"/>
  <c r="I38" i="3"/>
  <c r="I25" i="3"/>
  <c r="I26" i="3"/>
  <c r="I27" i="3"/>
  <c r="I28" i="3"/>
  <c r="I29" i="3"/>
  <c r="I31" i="3"/>
  <c r="I32" i="3"/>
  <c r="I33" i="3"/>
  <c r="I34" i="3"/>
  <c r="I35" i="3"/>
  <c r="I39" i="3"/>
  <c r="I40" i="3"/>
  <c r="I42" i="3"/>
  <c r="I43" i="3"/>
  <c r="I44" i="3"/>
  <c r="I45" i="3"/>
  <c r="I46" i="3"/>
  <c r="I47" i="3"/>
  <c r="I49" i="3"/>
  <c r="I50" i="3"/>
  <c r="I51" i="3"/>
  <c r="I52" i="3"/>
  <c r="I53" i="3"/>
  <c r="I54" i="3"/>
  <c r="A6" i="11"/>
  <c r="A4" i="11"/>
  <c r="C5" i="4" l="1"/>
  <c r="C3" i="4"/>
  <c r="B11" i="11" l="1"/>
  <c r="B25" i="40" l="1"/>
  <c r="B31" i="40" s="1"/>
  <c r="J70" i="3" l="1"/>
  <c r="F62" i="3" s="1"/>
  <c r="J62" i="3" s="1"/>
  <c r="M70" i="4"/>
  <c r="F57" i="3" l="1"/>
  <c r="J57" i="3" s="1"/>
  <c r="F58" i="3"/>
  <c r="J58" i="3" s="1"/>
  <c r="F59" i="3"/>
  <c r="J59" i="3" s="1"/>
  <c r="F60" i="3"/>
  <c r="J60" i="3" s="1"/>
  <c r="F55" i="3"/>
  <c r="J55" i="3" s="1"/>
  <c r="F17" i="3"/>
  <c r="J17" i="3" s="1"/>
  <c r="F12" i="3"/>
  <c r="J12" i="3" s="1"/>
  <c r="F11" i="3"/>
  <c r="J11" i="3" s="1"/>
  <c r="F54" i="3"/>
  <c r="J54" i="3" s="1"/>
  <c r="F23" i="3"/>
  <c r="J23" i="3" s="1"/>
  <c r="F18" i="3"/>
  <c r="J18" i="3" s="1"/>
  <c r="F19" i="3"/>
  <c r="J19" i="3" s="1"/>
  <c r="F20" i="3"/>
  <c r="J20" i="3" s="1"/>
  <c r="F21" i="3"/>
  <c r="J21" i="3" s="1"/>
  <c r="F22" i="3"/>
  <c r="J22" i="3" s="1"/>
  <c r="F29" i="3"/>
  <c r="J29" i="3" s="1"/>
  <c r="F43" i="3"/>
  <c r="J43" i="3" s="1"/>
  <c r="F14" i="3"/>
  <c r="F51" i="3"/>
  <c r="J51" i="3" s="1"/>
  <c r="F49" i="3"/>
  <c r="J49" i="3" s="1"/>
  <c r="F46" i="3"/>
  <c r="J46" i="3" s="1"/>
  <c r="F47" i="3"/>
  <c r="J47" i="3" s="1"/>
  <c r="F28" i="3"/>
  <c r="J28" i="3" s="1"/>
  <c r="F16" i="3"/>
  <c r="F36" i="3"/>
  <c r="J36" i="3" s="1"/>
  <c r="F41" i="3"/>
  <c r="J41" i="3" s="1"/>
  <c r="F35" i="3"/>
  <c r="J35" i="3" s="1"/>
  <c r="F42" i="3"/>
  <c r="J42" i="3" s="1"/>
  <c r="F37" i="3"/>
  <c r="J37" i="3" s="1"/>
  <c r="F25" i="3"/>
  <c r="J25" i="3" s="1"/>
  <c r="F52" i="3"/>
  <c r="J52" i="3" s="1"/>
  <c r="F45" i="3"/>
  <c r="J45" i="3" s="1"/>
  <c r="F24" i="3"/>
  <c r="F39" i="3"/>
  <c r="J39" i="3" s="1"/>
  <c r="F53" i="3"/>
  <c r="J53" i="3" s="1"/>
  <c r="F40" i="3"/>
  <c r="J40" i="3" s="1"/>
  <c r="F32" i="3"/>
  <c r="J32" i="3" s="1"/>
  <c r="F10" i="3"/>
  <c r="F31" i="3"/>
  <c r="J31" i="3" s="1"/>
  <c r="F13" i="3"/>
  <c r="F38" i="3"/>
  <c r="J38" i="3" s="1"/>
  <c r="F15" i="3"/>
  <c r="F50" i="3"/>
  <c r="J50" i="3" s="1"/>
  <c r="F26" i="3"/>
  <c r="J26" i="3" s="1"/>
  <c r="F48" i="3"/>
  <c r="J48" i="3" s="1"/>
  <c r="F33" i="3"/>
  <c r="J33" i="3" s="1"/>
  <c r="F44" i="3"/>
  <c r="J44" i="3" s="1"/>
  <c r="F34" i="3"/>
  <c r="J34" i="3" s="1"/>
  <c r="F27" i="3"/>
  <c r="J27" i="3" s="1"/>
  <c r="D51" i="27"/>
  <c r="C51" i="27"/>
  <c r="D47" i="27"/>
  <c r="C47" i="27"/>
  <c r="D40" i="27"/>
  <c r="C40" i="27"/>
  <c r="D28" i="27"/>
  <c r="D53" i="27" s="1"/>
  <c r="C28" i="27"/>
  <c r="C53" i="27" l="1"/>
  <c r="I14" i="3" l="1"/>
  <c r="J14" i="3"/>
  <c r="J16" i="3" l="1"/>
  <c r="I16" i="3"/>
  <c r="J24" i="3"/>
  <c r="I24" i="3"/>
  <c r="I15" i="3" l="1"/>
  <c r="J15" i="3"/>
  <c r="J10" i="3" l="1"/>
  <c r="I10" i="3"/>
  <c r="J13" i="3" l="1"/>
  <c r="J8" i="3" s="1"/>
  <c r="I13" i="3"/>
  <c r="I8" i="3" s="1"/>
  <c r="J63" i="3" l="1"/>
  <c r="I63" i="3"/>
  <c r="H4" i="3" l="1"/>
  <c r="F12" i="11" l="1"/>
  <c r="F14" i="11" s="1"/>
  <c r="F15" i="11" s="1"/>
  <c r="G12" i="11"/>
  <c r="G14" i="11" s="1"/>
  <c r="I12" i="11"/>
  <c r="I14" i="11" s="1"/>
  <c r="H12" i="11"/>
  <c r="H14" i="11" s="1"/>
  <c r="C13" i="11"/>
  <c r="D11" i="11" l="1"/>
  <c r="J20" i="11"/>
  <c r="H20" i="11"/>
  <c r="J13" i="11"/>
  <c r="I20" i="11"/>
  <c r="K13" i="11"/>
  <c r="F20" i="11"/>
  <c r="K20" i="11"/>
  <c r="G20" i="11"/>
  <c r="G15" i="11"/>
  <c r="H15" i="11" s="1"/>
  <c r="I15" i="11" s="1"/>
  <c r="J15" i="11" s="1"/>
  <c r="K15" i="11" s="1"/>
  <c r="F22" i="11" s="1"/>
  <c r="G22" i="11" s="1"/>
  <c r="H22" i="11" s="1"/>
  <c r="I22" i="11" s="1"/>
  <c r="J22" i="11" s="1"/>
  <c r="K22" i="11" s="1"/>
  <c r="H13" i="11"/>
  <c r="F13" i="11"/>
  <c r="I13" i="11"/>
  <c r="G13" i="11"/>
  <c r="D13" i="11"/>
</calcChain>
</file>

<file path=xl/sharedStrings.xml><?xml version="1.0" encoding="utf-8"?>
<sst xmlns="http://schemas.openxmlformats.org/spreadsheetml/2006/main" count="505" uniqueCount="319">
  <si>
    <t>BDI:</t>
  </si>
  <si>
    <t>Total</t>
  </si>
  <si>
    <t>m</t>
  </si>
  <si>
    <t>%</t>
  </si>
  <si>
    <t>Código</t>
  </si>
  <si>
    <t>P. Unit. c/ BDI</t>
  </si>
  <si>
    <t>P. Unit. s/ BDI</t>
  </si>
  <si>
    <t>Quant.</t>
  </si>
  <si>
    <t>Unid.</t>
  </si>
  <si>
    <t>Discriminação dos Serviços</t>
  </si>
  <si>
    <t>Local:</t>
  </si>
  <si>
    <t>Valor da Obra (R$)</t>
  </si>
  <si>
    <t>PLANILHA ORÇAMENTÁRIA</t>
  </si>
  <si>
    <t>Obra:</t>
  </si>
  <si>
    <t>Proprietário:</t>
  </si>
  <si>
    <t>Prefeitura Municipal de Sousa</t>
  </si>
  <si>
    <t>1.0</t>
  </si>
  <si>
    <t>Total s/ BDI</t>
  </si>
  <si>
    <t>Total c/BDI</t>
  </si>
  <si>
    <t>MEMÓRIA DE CÁLCULO - QUANTIDADES</t>
  </si>
  <si>
    <t>Revisão</t>
  </si>
  <si>
    <t>X1</t>
  </si>
  <si>
    <t>X2</t>
  </si>
  <si>
    <t>Y1</t>
  </si>
  <si>
    <t>Y2</t>
  </si>
  <si>
    <t>Z1</t>
  </si>
  <si>
    <t>Z2</t>
  </si>
  <si>
    <t>Fonte</t>
  </si>
  <si>
    <t>Item</t>
  </si>
  <si>
    <t>ESTADO DA PARAÍBA</t>
  </si>
  <si>
    <t>PREFEITURA MUNICIPAL DE SOUSA</t>
  </si>
  <si>
    <t>Rua Cel. José Gomes de Sá, n° 27 – Centro</t>
  </si>
  <si>
    <t>COMPOSIÇÃO DE B.D.I.</t>
  </si>
  <si>
    <t>MUNICÍPIO: SOUSA/PB</t>
  </si>
  <si>
    <t>CÁLCULO DE BDI</t>
  </si>
  <si>
    <t>Construção de Edifícios</t>
  </si>
  <si>
    <t xml:space="preserve">Rodovias e Ferrovias - Infra Urbana, praças, calçadas, etc. </t>
  </si>
  <si>
    <t>Abastecimento de Água, Coleta de Esgoto</t>
  </si>
  <si>
    <t>Fornecimento de materiais e equipamentos</t>
  </si>
  <si>
    <t>Construção e Manutenção de Estações e Redes de Distribuição de Energia Elétrica</t>
  </si>
  <si>
    <t>Portuárias, Marítimas e Fluviais</t>
  </si>
  <si>
    <t>Item componente do BDI</t>
  </si>
  <si>
    <t>% Informado</t>
  </si>
  <si>
    <t>1ºQ</t>
  </si>
  <si>
    <t>Médio</t>
  </si>
  <si>
    <t>3º Q</t>
  </si>
  <si>
    <t>Administração Central ( AC )</t>
  </si>
  <si>
    <t>7.85</t>
  </si>
  <si>
    <t>Seguro (S) e Garantia (G)</t>
  </si>
  <si>
    <t>Risco (R)</t>
  </si>
  <si>
    <t>Despesas Financeiras (DF)</t>
  </si>
  <si>
    <t>Lucro (L)</t>
  </si>
  <si>
    <t>Impostos (I) - PIS, COFINS, ISSQN</t>
  </si>
  <si>
    <t>Conforme Legislação Específica</t>
  </si>
  <si>
    <t>Observações</t>
  </si>
  <si>
    <t>VALORES DE BDI POR TIPO DE OBRA</t>
  </si>
  <si>
    <t>1) Preencher apenas a coluna % Informado (Coluna B)</t>
  </si>
  <si>
    <t>Tipo de Obra</t>
  </si>
  <si>
    <t>2) Os Tributos normalmente aplicáveis são: PIS (O,65%), COFINS (3,00%), ISS (variável até 5,00% conforme o município), FAZER NEGÓCIO (1,5%) e CPRB (4,5%).</t>
  </si>
  <si>
    <t>3) O cálculo do BDI se baseia na fórmula abaixo utilizada pelo Acórdão 2622/13 do TCU, conforme CE GEPAD 354/2013 de 17/10/2013.</t>
  </si>
  <si>
    <t>Construção de Rodovias e Ferrovias - Infra Urbana, praças, etc.</t>
  </si>
  <si>
    <t>B.D.I  =</t>
  </si>
  <si>
    <t>Rede de Abastecimento de Água, Coleta de Esgotos</t>
  </si>
  <si>
    <t>Fórmula Utilizada:</t>
  </si>
  <si>
    <t>Estações e Redes de Distribuição de Energia Elétrica</t>
  </si>
  <si>
    <t>Obras Portuárias, Marítimas e Fluviais</t>
  </si>
  <si>
    <t>Fornecimento de Materiais e Equipamentos</t>
  </si>
  <si>
    <t>Observações sobre os % informados no cálculo do BDI, neste caso:</t>
  </si>
  <si>
    <t>OBRAS DE CONSTRUÇÃO DA CASA DE SOUSA - CASAS, ETC.</t>
  </si>
  <si>
    <t>OS VALORES % INFORMADO ENQUADRAM-SE NOS LIMITES DO ACÓRDÃO 2622/2013-TCU-PLENÁRIO</t>
  </si>
  <si>
    <t>OS VALORES % INFORMADO DE AC,DF E L ESTÃO NOS VALORES MÁXIMOS DOS LIMITES DO ACÓRDÃO 2622/2013-TCU-PLENÁRIO</t>
  </si>
  <si>
    <t>OS VALORES % INFORMADO DE S+G E R FORAM CONSIDERADOS ZERADOS OU SEJA, ABAIXO DO MÍNIMO DOS LIMITES DO ACÓRDÃO 2622/2013-TCU-PLENÁRIO</t>
  </si>
  <si>
    <t>Responsável Técnico:</t>
  </si>
  <si>
    <t>Descrição</t>
  </si>
  <si>
    <t>Vez</t>
  </si>
  <si>
    <t>Dados</t>
  </si>
  <si>
    <t>Parcial</t>
  </si>
  <si>
    <t>Resultado</t>
  </si>
  <si>
    <t>Un.</t>
  </si>
  <si>
    <t>NOTA:</t>
  </si>
  <si>
    <t>APROVAÇÃO:</t>
  </si>
  <si>
    <t>OBSERVAÇÕES:</t>
  </si>
  <si>
    <t>Encargos Sociais:</t>
  </si>
  <si>
    <t>ELABORAÇÃO:</t>
  </si>
  <si>
    <t xml:space="preserve">CARGO:                            </t>
  </si>
  <si>
    <t xml:space="preserve">CARGO:      </t>
  </si>
  <si>
    <t xml:space="preserve">NOME: </t>
  </si>
  <si>
    <t xml:space="preserve">NOME:  </t>
  </si>
  <si>
    <t>kg</t>
  </si>
  <si>
    <t xml:space="preserve">*Valores de referência desonerados                                                                      </t>
  </si>
  <si>
    <t>CRONOGRAMA FÍSICO-FINANCEIRO</t>
  </si>
  <si>
    <t>Data</t>
  </si>
  <si>
    <t>ITEM</t>
  </si>
  <si>
    <t>DISCRIMINAÇÃO</t>
  </si>
  <si>
    <t>VALOR C/ BDI</t>
  </si>
  <si>
    <t>1º MÊS</t>
  </si>
  <si>
    <t>2º MÊS</t>
  </si>
  <si>
    <t>1ªQuinz.</t>
  </si>
  <si>
    <t>2ªQuinz.</t>
  </si>
  <si>
    <t>R$</t>
  </si>
  <si>
    <t>TOTAL GERAL COM BDI</t>
  </si>
  <si>
    <t>CÓDIGO</t>
  </si>
  <si>
    <t>Tot. Acum.</t>
  </si>
  <si>
    <t>ASSINATURA:         __________________________________________________________</t>
  </si>
  <si>
    <t>ASSINATURA:      _________________________________________________________</t>
  </si>
  <si>
    <t>OBRA:</t>
  </si>
  <si>
    <t>MUNICIPIO:</t>
  </si>
  <si>
    <t>SOUSA - PB</t>
  </si>
  <si>
    <t>ENCARGOS SOCIAIS SOBRE PREÇOS DA MÃO-DE-OBRA HORISTA E MENSALISTA</t>
  </si>
  <si>
    <t>COM DESONERAÇÃO</t>
  </si>
  <si>
    <t>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</si>
  <si>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</si>
  <si>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</si>
  <si>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</si>
  <si>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</si>
  <si>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</si>
  <si>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</si>
  <si>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</si>
  <si>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</si>
  <si>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</si>
  <si>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</si>
  <si>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</si>
  <si>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</si>
  <si>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</si>
  <si>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</si>
  <si>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</si>
  <si>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</si>
  <si>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</si>
  <si>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</si>
  <si>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</si>
  <si>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</si>
  <si>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</si>
  <si>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</si>
  <si>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</si>
  <si>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</si>
  <si>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</si>
  <si>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</si>
  <si>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</si>
  <si>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</si>
  <si>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</si>
  <si>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</si>
  <si>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</si>
  <si>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</si>
  <si>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</si>
  <si>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</si>
  <si>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</si>
  <si>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</si>
  <si>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</si>
  <si>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</si>
  <si>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</si>
  <si>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</si>
  <si>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</si>
  <si>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</si>
  <si>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</si>
  <si>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</si>
  <si>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</si>
  <si>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Total de Encargos Sociais que recebem incidências de A</t>
  </si>
  <si>
    <t>GRUPO C</t>
  </si>
  <si>
    <t>C1</t>
  </si>
  <si>
    <t>Aviso Prévio Indenizado</t>
  </si>
  <si>
    <t>C2</t>
  </si>
  <si>
    <t>Aviso Prévio Trabalhado</t>
  </si>
  <si>
    <t>C3</t>
  </si>
  <si>
    <t>Férias Indenizadas+1/3</t>
  </si>
  <si>
    <t>C4</t>
  </si>
  <si>
    <t>Depósito Rescisão Sem Justa Causa</t>
  </si>
  <si>
    <t>C5</t>
  </si>
  <si>
    <t>Indenização Adicional</t>
  </si>
  <si>
    <t>C</t>
  </si>
  <si>
    <t>Total de Encargos Sociais que não recebem incidências de A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</si>
  <si>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</si>
  <si>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</si>
  <si>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</si>
  <si>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</si>
  <si>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</si>
  <si>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</si>
  <si>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Total de Reincidências de um grupo sobre o outro</t>
  </si>
  <si>
    <t>*GRUPO E</t>
  </si>
  <si>
    <t>TOTAL(A+B+C+D)</t>
  </si>
  <si>
    <r>
      <t xml:space="preserve">Proprietário:                                                                 
</t>
    </r>
    <r>
      <rPr>
        <sz val="10"/>
        <rFont val="Arial"/>
        <family val="2"/>
      </rPr>
      <t>Prefeitura Municipal de Sousa</t>
    </r>
  </si>
  <si>
    <t>SEINFRA-CE V.027.1</t>
  </si>
  <si>
    <t xml:space="preserve">     Obra:  </t>
  </si>
  <si>
    <t xml:space="preserve">     Local:</t>
  </si>
  <si>
    <t>und</t>
  </si>
  <si>
    <t>INSTALAÇÕES ELÉTRICAS</t>
  </si>
  <si>
    <t>1.1</t>
  </si>
  <si>
    <t>1.1.1</t>
  </si>
  <si>
    <t>1.1.2</t>
  </si>
  <si>
    <t>1.1.3</t>
  </si>
  <si>
    <t>1.1.4</t>
  </si>
  <si>
    <t>1.1.5</t>
  </si>
  <si>
    <t>1.1.6</t>
  </si>
  <si>
    <t>1.1.7</t>
  </si>
  <si>
    <t>SINAPI</t>
  </si>
  <si>
    <t>ORSE</t>
  </si>
  <si>
    <t>BDI - Iluminação:</t>
  </si>
  <si>
    <t>R1</t>
  </si>
  <si>
    <t>1.1.8</t>
  </si>
  <si>
    <t>1.1.9</t>
  </si>
  <si>
    <t>1.1.10</t>
  </si>
  <si>
    <t>1.1.11</t>
  </si>
  <si>
    <t>1.1.12</t>
  </si>
  <si>
    <t>ARRUELA QUADRADA EM ACO GALVANIZADO, DIMENSAO = 38 MM, ESPESSURA = 3MM, DIAMETRO DO FURO= 18 MM (UN)</t>
  </si>
  <si>
    <t>Bucha de alumínio p/ eletroduto d=4"</t>
  </si>
  <si>
    <t>Cabeçote de alumínio de 4" - Fornecimento</t>
  </si>
  <si>
    <t>Sousa - PB</t>
  </si>
  <si>
    <t>Revisão: R1</t>
  </si>
  <si>
    <t>SUBESTAÇÃO AÉREA DE 112,5 KVA/13.800-380/220V COM QUADRO DE MEDIÇÃO E PROTEÇÃO GERAL, INCLUSIVE MALHA DE ATERRAMENTO</t>
  </si>
  <si>
    <t>C4940</t>
  </si>
  <si>
    <t>SEINFRA</t>
  </si>
  <si>
    <t>SUPORTE PARA TRANSFORMADOR EM POSTE DE CONCRETO DUPLO T - FORNECIMENTO E INSTALAÇÃO. AF_12/2020 (UN)</t>
  </si>
  <si>
    <t>CABO DE ALUMINIO NU SEM ALMA DE ACO, BITOLA 2 AWG (KG)</t>
  </si>
  <si>
    <t xml:space="preserve">Conector cabo-haste em bronze natural para 2 cabos cobre de 16mm² a 70mm² com grampo "U" e porcas de aço galv.Ref:TEL-583 ou similar - fornecimento e instalação </t>
  </si>
  <si>
    <t>PINO DE ACO COM ROSCA 1/4 ", COMPRIMENTO DA HASTE = 30 MM E ROSCA = 20 MM (ACAO DIRETA) (CENTO)
Grupo: MATERIAL</t>
  </si>
  <si>
    <t>cento</t>
  </si>
  <si>
    <t>PARAFUSO M16 EM ACO GALVANIZADO, COMPRIMENTO = 450 MM, DIAMETRO = 16 MM, ROSCA MAQUINA, CABECA QUADRADA (UN)</t>
  </si>
  <si>
    <t>PARAFUSO M16 EM ACO GALVANIZADO, COMPRIMENTO = 300 MM, DIAMETRO = 16 MM, ROSCA MAQUINA, CABECA QUADRADA (UN)</t>
  </si>
  <si>
    <t>CURVA 90 GRAUS, PARA ELETRODUTO, EM ACO GALVANIZADO ELETROLITICO, DIAMETRO DE 80 MM (3") (UN)</t>
  </si>
  <si>
    <t>LUVA PARA ELETRODUTO, EM ACO GALVANIZADO ELETROLITICO, DIAMETRO DE 80 MM (3") (UN)</t>
  </si>
  <si>
    <t>C1182</t>
  </si>
  <si>
    <t>ELETRODUTO DE ALUMÍNIO, INCLUSIVE CONEXÕES DE 2 1/2"</t>
  </si>
  <si>
    <t>1.2</t>
  </si>
  <si>
    <t>BAIXA TENSÃO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</si>
  <si>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</si>
  <si>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</si>
  <si>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</si>
  <si>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</si>
  <si>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</si>
  <si>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</si>
  <si>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</si>
  <si>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</si>
  <si>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</si>
  <si>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</si>
  <si>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</si>
  <si>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</si>
  <si>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CABO DE COBRE FLEXÍVEL ISOLADO, 35 MM², ANTI-CHAMA 0,6/1,0 KV, PARA REDE ENTERRADA DE DISTRIBUIÇÃO DE ENERGIA ELÉTRICA - FORNECIMENTO E INSTALAÇÃO.</t>
  </si>
  <si>
    <t>CABO DE COBRE FLEXÍVEL ISOLADO, 70 MM², ANTI-CHAMA 0,6/1,0 KV, PARA REDE ENTERRADA DE DISTRIBUIÇÃO DE ENERGIA ELÉTRICA - FORNECIMENTO E INSTALAÇÃO. AF_12/2021 (M)</t>
  </si>
  <si>
    <t xml:space="preserve">Disjuntor termomagnetico tripolar 175 A, padrão NEMA (Americano - linha preta), 10KA </t>
  </si>
  <si>
    <t xml:space="preserve">Terminal de compressão para cabo de 35 mm2 - fornecimento e instalação </t>
  </si>
  <si>
    <t>Arruela de alumínio p/ eletroduto d=4"</t>
  </si>
  <si>
    <t>Curva 180 graus para eletroduto, pvc, roscável, dn 32 mm (1?), para circuitos terminais, instalada em parede - fornecimento e instalação. af_12/2015</t>
  </si>
  <si>
    <t>Eletroduto de pvc rígido roscável, diâm = 32mm (1")</t>
  </si>
  <si>
    <t xml:space="preserve">Fita em aço inox, fusimec ou similar - Fornecimento </t>
  </si>
  <si>
    <t xml:space="preserve">Fita isolante alta fusão 19 mm x 10 m - Fornecimento </t>
  </si>
  <si>
    <t>Fita isolante (rolo 20m) 3/4" - Fornecimento</t>
  </si>
  <si>
    <t xml:space="preserve">Massa 3M para calafetação (fornecimento) 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</si>
  <si>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</si>
  <si>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</si>
  <si>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</si>
  <si>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</si>
  <si>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</si>
  <si>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</si>
  <si>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</si>
  <si>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</si>
  <si>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1.2.21</t>
  </si>
  <si>
    <t>1.2.22</t>
  </si>
  <si>
    <t>1.2.23</t>
  </si>
  <si>
    <t>1.2.24</t>
  </si>
  <si>
    <t xml:space="preserve">Presilha de latão, L=20mm, para fixação de cabos de cobre, furo d=7mm, para cabos 35mm² a 50mm², ref:TEL-745 ou similar (SPDA) </t>
  </si>
  <si>
    <t>ELETRODUTO RÍGIDO ROSCÁVEL, PVC, DN 85 MM (3"), PARA REDE ENTERRADA DE DISTRIBUIÇÃO DE ENERGIA ELÉTRICA - FORNECIMENTO E INSTALAÇÃO. AF_12/2021 (M)</t>
  </si>
  <si>
    <t>Curva 45 graus, pvc, soldável, dn 85mm, instalado em prumada de água - fornecimento e instalação. af_12/2014</t>
  </si>
  <si>
    <t>LUVA PARA ELETRODUTO, PVC, ROSCÁVEL, DN 85 MM (3"), PARA REDE ENTERRADA DE DISTRIBUIÇÃO DE ENERGIA ELÉTRICA - FORNECIMENTO E INSTALAÇÃO. AF_12/2021 (UN)</t>
  </si>
  <si>
    <t>PARAFUSO DE LATAO COM ROSCA SOBERBA, CABECA CHATA E FENDA SIMPLES, DIAMETRO 4,8 MM, COMPRIMENTO 65 MM (UN)</t>
  </si>
  <si>
    <t>PORCA ZINCADA, SEXTAVADA, DIAMETRO 1/4" (UN)</t>
  </si>
  <si>
    <t>ARRUELA EM ALUMINIO, COM ROSCA, DE 3/8", PARA ELETRODUTO (UN)</t>
  </si>
  <si>
    <t>LUVA PARA ELETRODUTO, PVC, ROSCÁVEL, DN 32 MM (1"), PARA CIRCUITOS TERMINAIS, INSTALADA EM LAJE - FORNECIMENTO E INSTALAÇÃO. AF_12/2015 (UN)</t>
  </si>
  <si>
    <t>ABRACADEIRA DE NYLON PARA AMARRACAO DE CABOS, COMPRIMENTO DE 390 X *4,6* MM (UN)</t>
  </si>
  <si>
    <t>LOCAL: Policlinica</t>
  </si>
  <si>
    <t>1.3</t>
  </si>
  <si>
    <t>QGBT</t>
  </si>
  <si>
    <t>ISOLADOR, TIPO PINO, PARA TENSÃO 15 KV, PORCELANA- FORNECIMENTO E INSTALAÇÃO. AF_07/2020</t>
  </si>
  <si>
    <t>PINO DE AÇO 16MM(5/8) PARA ISOLADOR  - FORNECIMENTO E INSTALAÇÃO.</t>
  </si>
  <si>
    <t>MANILHA SAPATILHA PARA 5000KG (USO EM CABO DE 35MM²) - FORNECIMENTO E INSTALAÇÃO.</t>
  </si>
  <si>
    <t>PORCA OLHAL DE AÇO PARA 5000KG (USO EM CABO DE 35MM²) - FORNECIMENTO E INSTALAÇÃO.</t>
  </si>
  <si>
    <t>GANCHO DE SUSPENSÃO PARA 5000KG (USO EM CABO DE 35MM²) - FORNECIMENTO E INSTALAÇÃO.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</si>
  <si>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</si>
  <si>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</si>
  <si>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</si>
  <si>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</si>
  <si>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</si>
  <si>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</si>
  <si>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</si>
  <si>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</si>
  <si>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CAERN</t>
  </si>
  <si>
    <t>CORDOALHA DE COBRE NU 50 MM², ENTERRADA, SEM ISOLADOR - FORNECIMENTO E INSTALAÇÃO. AF_12/2017</t>
  </si>
  <si>
    <t>Poste de concreto duplo T (DT) 11/600 - fornecimento e instalação</t>
  </si>
  <si>
    <t>0001</t>
  </si>
  <si>
    <t>proprio</t>
  </si>
  <si>
    <t>Fornecimento de cruzeta de concreto retangular 1900mm</t>
  </si>
  <si>
    <t>2862</t>
  </si>
  <si>
    <t>1.2.25</t>
  </si>
  <si>
    <t>CAIXA ENTERRADA ELÉTRICA RETANGULAR, EM ALVENARIA COM TIJOLOS CERÂMICOS MACIÇOS, FUNDO COM BRITA, DIMENSÕES INTERNAS: 0,3X0,3X0,3 M. AF_12/2020</t>
  </si>
  <si>
    <t>CAIXA ENTERRADA ELÉTRICA RETANGULAR, EM ALVENARIA COM TIJOLOS CERÂMICOS MACIÇOS, FUNDO COM BRITA, DIMENSÕES INTERNAS: 0,6X0,6X0,6 M. AF_12/2020</t>
  </si>
  <si>
    <t>QUADRO DE DISTRIBUIÇÃO DE ENERGIA EM CHAPA DE AÇO GALVANIZADO, DE EMBUTIR, COM BARRAMENTO TRIFÁSICO, PARA 30 DISJUNTORES DIN 225A - FORNECIMENTO E INSTALAÇÃO. AF_10/2020</t>
  </si>
  <si>
    <t>ELETRODUTO FLEXÍVEL CORRUGADO, PEAD, DN 63 (2"), PARA REDE ENTERRADA DE DISTRIBUIÇÃO DE ENERGIA ELÉTRICA - FORNECIMENTO E INSTALAÇÃO. AF_12/2021</t>
  </si>
  <si>
    <t>DISJUNTOR TRIPOLAR TIPO NEMA, CORRENTE NOMINAL DE 10 ATÉ 50A - FORNECIMENTO E INSTALAÇÃO. AF_10/2020</t>
  </si>
  <si>
    <t>1.4</t>
  </si>
  <si>
    <t>ADMINISTRAÇÃO DE OBRA</t>
  </si>
  <si>
    <t>MÊS</t>
  </si>
  <si>
    <t>ADMINISTRAÇÃO LOCAL DA OBRA E APROVAÇÃO DE PROJETO ENERGISA  (SUBESTAÇÃO)</t>
  </si>
  <si>
    <t>Beethoven Nóbrega de Assis</t>
  </si>
  <si>
    <t>ORSE-SE - 02/2023</t>
  </si>
  <si>
    <t>102110</t>
  </si>
  <si>
    <r>
      <t xml:space="preserve">Referências:                         </t>
    </r>
    <r>
      <rPr>
        <sz val="10"/>
        <rFont val="Arial"/>
        <family val="2"/>
      </rPr>
      <t xml:space="preserve">    
SINAPI-PB - 03/2023</t>
    </r>
  </si>
  <si>
    <t>Caixa de medição direta até 200A confeccionada em chapa galvanizada e pintada eletrostaticamente d=100 x 60 x 15cmAF_12/2021 (M)</t>
  </si>
  <si>
    <t xml:space="preserve">Terminal de compressão para cabo de 70 mm2 - fornecimento e instalação </t>
  </si>
  <si>
    <t>1.3.1</t>
  </si>
  <si>
    <t>1.3.2</t>
  </si>
  <si>
    <t>1.3.3</t>
  </si>
  <si>
    <t>1.3.4</t>
  </si>
  <si>
    <t>1.4.1</t>
  </si>
  <si>
    <t xml:space="preserve">Fornecimento e instalação de isolador de disco polimérico 25 kv </t>
  </si>
  <si>
    <t>c</t>
  </si>
  <si>
    <t>SUBESTAÇÃO ESCOLAS</t>
  </si>
  <si>
    <t>3º MÊS</t>
  </si>
  <si>
    <t>4º MÊS</t>
  </si>
  <si>
    <t>5º MÊS</t>
  </si>
  <si>
    <t>6º MÊS</t>
  </si>
  <si>
    <t>SUBESTAÇÃO AÉREA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</si>
</sst>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%"/>
    <numFmt numFmtId="165" formatCode="_(* #,##0.00_);_(* \(#,##0.00\);_(* &quot;-&quot;??_);_(@_)"/>
    <numFmt numFmtId="166" formatCode="&quot;R$&quot;\ #,##0.00"/>
    <numFmt numFmtId="167" formatCode="_(* #,##0.00_);_(* \(#,##0.00\);_(* \-??_);_(@_)"/>
    <numFmt numFmtId="168" formatCode="* #,##0.00\ ;* \(#,##0.00\);* \-#\ ;@\ "/>
    <numFmt numFmtId="169" formatCode="000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sz val="14"/>
      <name val="Arial Narrow"/>
      <family val="2"/>
    </font>
    <font>
      <sz val="10"/>
      <color rgb="FFFF000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 Narrow"/>
      <family val="2"/>
    </font>
    <font>
      <sz val="9"/>
      <name val="Arial Narrow"/>
      <family val="2"/>
    </font>
    <font>
      <b/>
      <sz val="11"/>
      <name val="Arial Narrow"/>
      <family val="2"/>
    </font>
    <font>
      <b/>
      <sz val="16"/>
      <name val="Arial Narrow"/>
      <family val="2"/>
    </font>
    <font>
      <b/>
      <sz val="11"/>
      <color rgb="FFFF0000"/>
      <name val="Arial Narrow"/>
      <family val="2"/>
    </font>
    <font>
      <b/>
      <u/>
      <sz val="10"/>
      <name val="Arial Narrow"/>
      <family val="2"/>
    </font>
    <font>
      <b/>
      <sz val="18"/>
      <color rgb="FFFF0000"/>
      <name val="Arial Narrow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9"/>
      <name val="Arial"/>
      <family val="2"/>
    </font>
    <font>
      <i/>
      <sz val="9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7"/>
      <name val="Arial Narrow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name val="Courier New"/>
      <family val="3"/>
    </font>
    <font>
      <sz val="10"/>
      <name val="Times New Roman"/>
      <family val="1"/>
    </font>
    <font>
      <sz val="7"/>
      <name val="Arial Narrow"/>
      <family val="2"/>
    </font>
    <font>
      <sz val="8"/>
      <name val="Calibri"/>
      <family val="2"/>
      <scheme val="minor"/>
    </font>
    <font>
      <sz val="12"/>
      <name val="Times New Roman"/>
      <family val="1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0.5"/>
      <name val="Tahoma"/>
      <family val="2"/>
    </font>
    <font>
      <sz val="8.5"/>
      <name val="Tahoma"/>
      <family val="2"/>
    </font>
    <font>
      <b/>
      <sz val="8.5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sz val="11"/>
      <name val="Arial"/>
      <family val="1"/>
      <charset val="1"/>
    </font>
    <font>
      <sz val="10"/>
      <color rgb="FF000000"/>
      <name val="Arial"/>
      <family val="1"/>
      <charset val="1"/>
    </font>
    <font>
      <b/>
      <sz val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5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rgb="FFFFFFFF"/>
        <bgColor rgb="FFEFEFEF"/>
      </patternFill>
    </fill>
    <fill>
      <patternFill patternType="solid">
        <fgColor theme="0"/>
        <bgColor rgb="FFEFEFEF"/>
      </patternFill>
    </fill>
  </fills>
  <borders count="9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ill="0" applyBorder="0" applyProtection="0">
      <alignment vertical="top"/>
    </xf>
    <xf numFmtId="0" fontId="9" fillId="0" borderId="0"/>
    <xf numFmtId="0" fontId="1" fillId="0" borderId="0"/>
    <xf numFmtId="0" fontId="9" fillId="0" borderId="0" applyFill="0" applyBorder="0" applyAlignment="0" applyProtection="0"/>
    <xf numFmtId="0" fontId="30" fillId="0" borderId="0"/>
    <xf numFmtId="0" fontId="33" fillId="0" borderId="0"/>
    <xf numFmtId="0" fontId="9" fillId="0" borderId="0"/>
    <xf numFmtId="168" fontId="9" fillId="0" borderId="0"/>
    <xf numFmtId="0" fontId="36" fillId="0" borderId="0"/>
    <xf numFmtId="0" fontId="9" fillId="0" borderId="0">
      <alignment horizontal="justify" wrapText="1"/>
    </xf>
    <xf numFmtId="0" fontId="37" fillId="0" borderId="0"/>
    <xf numFmtId="0" fontId="44" fillId="0" borderId="0"/>
    <xf numFmtId="165" fontId="9" fillId="0" borderId="0" applyFont="0" applyFill="0" applyBorder="0" applyAlignment="0" applyProtection="0"/>
    <xf numFmtId="0" fontId="47" fillId="0" borderId="0"/>
  </cellStyleXfs>
  <cellXfs count="520">
    <xf numFmtId="0" fontId="0" fillId="0" borderId="0" xfId="0"/>
    <xf numFmtId="0" fontId="0" fillId="0" borderId="0" xfId="0" applyAlignment="1">
      <alignment vertical="center"/>
    </xf>
    <xf numFmtId="0" fontId="2" fillId="0" borderId="0" xfId="4" applyFont="1" applyAlignment="1">
      <alignment vertical="center"/>
    </xf>
    <xf numFmtId="0" fontId="2" fillId="0" borderId="0" xfId="4" applyFont="1" applyFill="1" applyAlignment="1">
      <alignment vertical="center"/>
    </xf>
    <xf numFmtId="0" fontId="2" fillId="0" borderId="0" xfId="4" applyFont="1" applyBorder="1" applyAlignment="1">
      <alignment vertical="center"/>
    </xf>
    <xf numFmtId="43" fontId="8" fillId="0" borderId="0" xfId="1" applyFont="1" applyAlignment="1">
      <alignment horizontal="left"/>
    </xf>
    <xf numFmtId="43" fontId="10" fillId="0" borderId="0" xfId="1" applyFont="1" applyBorder="1" applyAlignment="1" applyProtection="1">
      <alignment horizontal="left" vertical="center" wrapText="1"/>
    </xf>
    <xf numFmtId="43" fontId="9" fillId="0" borderId="0" xfId="1" applyFont="1" applyFill="1" applyAlignment="1">
      <alignment horizontal="left"/>
    </xf>
    <xf numFmtId="0" fontId="1" fillId="0" borderId="0" xfId="7"/>
    <xf numFmtId="0" fontId="11" fillId="4" borderId="2" xfId="6" applyFont="1" applyFill="1" applyBorder="1" applyAlignment="1" applyProtection="1">
      <alignment horizontal="center" vertical="center"/>
      <protection locked="0"/>
    </xf>
    <xf numFmtId="0" fontId="2" fillId="4" borderId="47" xfId="6" applyFont="1" applyFill="1" applyBorder="1"/>
    <xf numFmtId="0" fontId="6" fillId="4" borderId="47" xfId="6" applyFont="1" applyFill="1" applyBorder="1" applyAlignment="1" applyProtection="1">
      <alignment horizontal="center"/>
      <protection locked="0"/>
    </xf>
    <xf numFmtId="0" fontId="2" fillId="0" borderId="47" xfId="6" applyFont="1" applyBorder="1"/>
    <xf numFmtId="0" fontId="2" fillId="0" borderId="47" xfId="6" applyFont="1" applyBorder="1" applyProtection="1">
      <protection locked="0"/>
    </xf>
    <xf numFmtId="0" fontId="6" fillId="4" borderId="48" xfId="6" applyFont="1" applyFill="1" applyBorder="1" applyAlignment="1" applyProtection="1">
      <alignment horizontal="center"/>
      <protection locked="0"/>
    </xf>
    <xf numFmtId="0" fontId="2" fillId="4" borderId="48" xfId="6" applyFont="1" applyFill="1" applyBorder="1"/>
    <xf numFmtId="0" fontId="2" fillId="0" borderId="48" xfId="6" applyFont="1" applyBorder="1"/>
    <xf numFmtId="0" fontId="2" fillId="0" borderId="48" xfId="6" applyFont="1" applyBorder="1" applyProtection="1">
      <protection locked="0"/>
    </xf>
    <xf numFmtId="0" fontId="12" fillId="0" borderId="47" xfId="6" applyFont="1" applyBorder="1"/>
    <xf numFmtId="0" fontId="4" fillId="8" borderId="53" xfId="6" applyFont="1" applyFill="1" applyBorder="1" applyAlignment="1">
      <alignment horizontal="center" vertical="center"/>
    </xf>
    <xf numFmtId="39" fontId="2" fillId="10" borderId="53" xfId="8" applyNumberFormat="1" applyFont="1" applyFill="1" applyBorder="1" applyAlignment="1" applyProtection="1">
      <alignment horizontal="center" vertical="center"/>
    </xf>
    <xf numFmtId="2" fontId="2" fillId="11" borderId="53" xfId="6" applyNumberFormat="1" applyFont="1" applyFill="1" applyBorder="1" applyAlignment="1">
      <alignment horizontal="center" vertical="center"/>
    </xf>
    <xf numFmtId="39" fontId="2" fillId="10" borderId="54" xfId="8" applyNumberFormat="1" applyFont="1" applyFill="1" applyBorder="1" applyAlignment="1" applyProtection="1">
      <alignment horizontal="center" vertical="center"/>
    </xf>
    <xf numFmtId="2" fontId="2" fillId="11" borderId="54" xfId="6" applyNumberFormat="1" applyFont="1" applyFill="1" applyBorder="1" applyAlignment="1">
      <alignment horizontal="center" vertical="center"/>
    </xf>
    <xf numFmtId="39" fontId="2" fillId="10" borderId="49" xfId="8" applyNumberFormat="1" applyFont="1" applyFill="1" applyBorder="1" applyAlignment="1" applyProtection="1">
      <alignment horizontal="center" vertical="center"/>
    </xf>
    <xf numFmtId="0" fontId="4" fillId="0" borderId="21" xfId="6" applyFont="1" applyBorder="1" applyAlignment="1">
      <alignment horizontal="center" vertical="center"/>
    </xf>
    <xf numFmtId="0" fontId="4" fillId="0" borderId="27" xfId="6" applyFont="1" applyBorder="1" applyAlignment="1">
      <alignment horizontal="center" vertical="center"/>
    </xf>
    <xf numFmtId="0" fontId="4" fillId="0" borderId="11" xfId="6" applyFont="1" applyBorder="1" applyAlignment="1">
      <alignment horizontal="center" vertical="center"/>
    </xf>
    <xf numFmtId="167" fontId="2" fillId="12" borderId="58" xfId="8" applyNumberFormat="1" applyFont="1" applyFill="1" applyBorder="1" applyAlignment="1">
      <alignment horizontal="center" vertical="center"/>
    </xf>
    <xf numFmtId="167" fontId="2" fillId="12" borderId="61" xfId="8" applyNumberFormat="1" applyFont="1" applyFill="1" applyBorder="1" applyAlignment="1">
      <alignment horizontal="center" vertical="center"/>
    </xf>
    <xf numFmtId="10" fontId="14" fillId="0" borderId="0" xfId="8" applyNumberFormat="1" applyFont="1" applyFill="1" applyBorder="1" applyAlignment="1" applyProtection="1">
      <alignment vertical="center"/>
    </xf>
    <xf numFmtId="167" fontId="14" fillId="0" borderId="0" xfId="8" applyNumberFormat="1" applyFont="1" applyFill="1" applyBorder="1" applyAlignment="1" applyProtection="1">
      <alignment vertical="center"/>
    </xf>
    <xf numFmtId="0" fontId="2" fillId="0" borderId="8" xfId="6" applyFont="1" applyBorder="1" applyAlignment="1">
      <alignment vertical="center"/>
    </xf>
    <xf numFmtId="0" fontId="2" fillId="0" borderId="7" xfId="6" applyFont="1" applyBorder="1" applyAlignment="1">
      <alignment vertical="center"/>
    </xf>
    <xf numFmtId="0" fontId="2" fillId="0" borderId="5" xfId="6" applyFont="1" applyBorder="1" applyAlignment="1">
      <alignment vertical="center"/>
    </xf>
    <xf numFmtId="167" fontId="2" fillId="12" borderId="65" xfId="8" applyNumberFormat="1" applyFont="1" applyFill="1" applyBorder="1" applyAlignment="1">
      <alignment horizontal="center" vertical="center"/>
    </xf>
    <xf numFmtId="0" fontId="2" fillId="0" borderId="2" xfId="6" applyFont="1" applyBorder="1" applyAlignment="1">
      <alignment vertical="center"/>
    </xf>
    <xf numFmtId="0" fontId="2" fillId="0" borderId="1" xfId="6" applyFont="1" applyBorder="1" applyAlignment="1">
      <alignment vertical="center"/>
    </xf>
    <xf numFmtId="0" fontId="2" fillId="13" borderId="14" xfId="6" applyFont="1" applyFill="1" applyBorder="1" applyAlignment="1">
      <alignment vertical="center"/>
    </xf>
    <xf numFmtId="43" fontId="8" fillId="0" borderId="0" xfId="1" applyFont="1" applyBorder="1" applyAlignment="1">
      <alignment horizontal="left"/>
    </xf>
    <xf numFmtId="0" fontId="9" fillId="4" borderId="32" xfId="4" applyFont="1" applyFill="1" applyBorder="1" applyAlignment="1">
      <alignment horizontal="center" vertical="center"/>
    </xf>
    <xf numFmtId="0" fontId="9" fillId="4" borderId="0" xfId="4" applyFont="1" applyFill="1" applyBorder="1" applyAlignment="1">
      <alignment horizontal="justify" vertical="center"/>
    </xf>
    <xf numFmtId="0" fontId="9" fillId="4" borderId="0" xfId="4" applyFont="1" applyFill="1" applyBorder="1" applyAlignment="1">
      <alignment horizontal="center" vertical="center"/>
    </xf>
    <xf numFmtId="165" fontId="9" fillId="4" borderId="0" xfId="5" applyFont="1" applyFill="1" applyBorder="1" applyAlignment="1">
      <alignment vertical="center"/>
    </xf>
    <xf numFmtId="1" fontId="22" fillId="4" borderId="0" xfId="5" applyNumberFormat="1" applyFont="1" applyFill="1" applyBorder="1" applyAlignment="1">
      <alignment horizontal="center" vertical="center" wrapText="1"/>
    </xf>
    <xf numFmtId="0" fontId="10" fillId="5" borderId="21" xfId="4" applyFont="1" applyFill="1" applyBorder="1" applyAlignment="1">
      <alignment horizontal="center" vertical="center"/>
    </xf>
    <xf numFmtId="0" fontId="10" fillId="5" borderId="27" xfId="4" applyFont="1" applyFill="1" applyBorder="1" applyAlignment="1">
      <alignment horizontal="center" vertical="center"/>
    </xf>
    <xf numFmtId="165" fontId="10" fillId="5" borderId="27" xfId="5" applyFont="1" applyFill="1" applyBorder="1" applyAlignment="1">
      <alignment horizontal="center" vertical="center"/>
    </xf>
    <xf numFmtId="165" fontId="10" fillId="5" borderId="27" xfId="5" applyFont="1" applyFill="1" applyBorder="1" applyAlignment="1">
      <alignment horizontal="center" vertical="center" wrapText="1"/>
    </xf>
    <xf numFmtId="1" fontId="10" fillId="5" borderId="27" xfId="5" applyNumberFormat="1" applyFont="1" applyFill="1" applyBorder="1" applyAlignment="1">
      <alignment horizontal="center" vertical="center" wrapText="1"/>
    </xf>
    <xf numFmtId="1" fontId="10" fillId="5" borderId="20" xfId="5" applyNumberFormat="1" applyFont="1" applyFill="1" applyBorder="1" applyAlignment="1">
      <alignment horizontal="center" vertical="center" wrapText="1"/>
    </xf>
    <xf numFmtId="165" fontId="10" fillId="5" borderId="11" xfId="5" applyFont="1" applyFill="1" applyBorder="1" applyAlignment="1">
      <alignment horizontal="center" vertical="center"/>
    </xf>
    <xf numFmtId="165" fontId="10" fillId="0" borderId="10" xfId="5" applyFont="1" applyFill="1" applyBorder="1" applyAlignment="1">
      <alignment horizontal="center" vertical="center"/>
    </xf>
    <xf numFmtId="1" fontId="10" fillId="0" borderId="10" xfId="5" applyNumberFormat="1" applyFont="1" applyFill="1" applyBorder="1" applyAlignment="1">
      <alignment horizontal="center" vertical="center" wrapText="1"/>
    </xf>
    <xf numFmtId="165" fontId="10" fillId="0" borderId="28" xfId="5" applyFont="1" applyFill="1" applyBorder="1" applyAlignment="1">
      <alignment horizontal="center" vertical="center"/>
    </xf>
    <xf numFmtId="44" fontId="10" fillId="2" borderId="4" xfId="2" applyFont="1" applyFill="1" applyBorder="1" applyAlignment="1">
      <alignment vertical="center"/>
    </xf>
    <xf numFmtId="165" fontId="9" fillId="0" borderId="26" xfId="5" applyFont="1" applyFill="1" applyBorder="1" applyAlignment="1">
      <alignment vertical="center"/>
    </xf>
    <xf numFmtId="0" fontId="10" fillId="2" borderId="21" xfId="4" applyFont="1" applyFill="1" applyBorder="1" applyAlignment="1">
      <alignment horizontal="center" vertical="center"/>
    </xf>
    <xf numFmtId="0" fontId="10" fillId="2" borderId="20" xfId="4" applyFont="1" applyFill="1" applyBorder="1" applyAlignment="1">
      <alignment vertical="center"/>
    </xf>
    <xf numFmtId="0" fontId="10" fillId="2" borderId="12" xfId="4" applyFont="1" applyFill="1" applyBorder="1" applyAlignment="1">
      <alignment vertical="center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horizontal="justify" vertical="center"/>
    </xf>
    <xf numFmtId="165" fontId="9" fillId="0" borderId="0" xfId="5" applyFont="1" applyAlignment="1">
      <alignment vertical="center"/>
    </xf>
    <xf numFmtId="0" fontId="9" fillId="0" borderId="0" xfId="4" applyFont="1" applyAlignment="1">
      <alignment horizontal="left" vertical="center"/>
    </xf>
    <xf numFmtId="1" fontId="9" fillId="0" borderId="0" xfId="5" applyNumberFormat="1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1" fontId="24" fillId="0" borderId="0" xfId="0" applyNumberFormat="1" applyFont="1" applyAlignment="1">
      <alignment horizontal="center" vertical="center" wrapText="1"/>
    </xf>
    <xf numFmtId="10" fontId="22" fillId="4" borderId="34" xfId="3" applyNumberFormat="1" applyFont="1" applyFill="1" applyBorder="1" applyAlignment="1">
      <alignment horizontal="left" vertical="center"/>
    </xf>
    <xf numFmtId="43" fontId="10" fillId="0" borderId="0" xfId="1" applyFont="1" applyFill="1" applyBorder="1" applyAlignment="1">
      <alignment vertical="center"/>
    </xf>
    <xf numFmtId="43" fontId="10" fillId="0" borderId="32" xfId="1" applyFont="1" applyFill="1" applyBorder="1" applyAlignment="1">
      <alignment vertical="center"/>
    </xf>
    <xf numFmtId="49" fontId="9" fillId="0" borderId="0" xfId="1" applyNumberFormat="1" applyFont="1" applyFill="1" applyBorder="1" applyAlignment="1">
      <alignment horizontal="left" vertical="center" indent="1"/>
    </xf>
    <xf numFmtId="0" fontId="9" fillId="0" borderId="0" xfId="1" applyNumberFormat="1" applyFont="1" applyFill="1" applyBorder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vertical="center"/>
    </xf>
    <xf numFmtId="43" fontId="9" fillId="0" borderId="0" xfId="1" applyFont="1" applyFill="1" applyBorder="1" applyAlignment="1">
      <alignment horizontal="center" vertical="center"/>
    </xf>
    <xf numFmtId="43" fontId="9" fillId="0" borderId="32" xfId="1" applyFont="1" applyFill="1" applyBorder="1" applyAlignment="1">
      <alignment horizontal="center" vertical="center"/>
    </xf>
    <xf numFmtId="43" fontId="18" fillId="0" borderId="29" xfId="1" applyFont="1" applyBorder="1" applyAlignment="1">
      <alignment vertical="center"/>
    </xf>
    <xf numFmtId="43" fontId="18" fillId="0" borderId="28" xfId="1" applyFont="1" applyBorder="1" applyAlignment="1">
      <alignment vertical="center"/>
    </xf>
    <xf numFmtId="43" fontId="10" fillId="6" borderId="12" xfId="1" applyFont="1" applyFill="1" applyBorder="1" applyAlignment="1">
      <alignment vertical="center"/>
    </xf>
    <xf numFmtId="43" fontId="10" fillId="6" borderId="33" xfId="1" applyFont="1" applyFill="1" applyBorder="1" applyAlignment="1">
      <alignment vertical="center"/>
    </xf>
    <xf numFmtId="43" fontId="10" fillId="6" borderId="4" xfId="1" applyFont="1" applyFill="1" applyBorder="1" applyAlignment="1">
      <alignment horizontal="center" vertical="center"/>
    </xf>
    <xf numFmtId="166" fontId="9" fillId="4" borderId="25" xfId="4" applyNumberFormat="1" applyFont="1" applyFill="1" applyBorder="1" applyAlignment="1">
      <alignment vertical="center" wrapText="1"/>
    </xf>
    <xf numFmtId="0" fontId="5" fillId="0" borderId="9" xfId="0" applyFont="1" applyBorder="1" applyAlignment="1" applyProtection="1">
      <alignment vertical="top"/>
    </xf>
    <xf numFmtId="0" fontId="4" fillId="0" borderId="9" xfId="0" applyFont="1" applyBorder="1" applyAlignment="1" applyProtection="1">
      <alignment vertical="top"/>
    </xf>
    <xf numFmtId="0" fontId="26" fillId="0" borderId="3" xfId="0" applyFont="1" applyBorder="1" applyAlignment="1" applyProtection="1">
      <alignment horizontal="left" vertical="top"/>
    </xf>
    <xf numFmtId="0" fontId="26" fillId="0" borderId="2" xfId="0" applyFont="1" applyBorder="1" applyAlignment="1" applyProtection="1">
      <alignment horizontal="left" vertical="top"/>
    </xf>
    <xf numFmtId="0" fontId="2" fillId="0" borderId="6" xfId="0" applyFont="1" applyBorder="1" applyAlignment="1" applyProtection="1">
      <alignment vertical="center" wrapText="1"/>
      <protection locked="0"/>
    </xf>
    <xf numFmtId="0" fontId="26" fillId="0" borderId="6" xfId="0" applyFont="1" applyBorder="1" applyAlignment="1" applyProtection="1">
      <alignment vertical="top"/>
    </xf>
    <xf numFmtId="0" fontId="26" fillId="0" borderId="0" xfId="0" applyFont="1" applyBorder="1" applyAlignment="1" applyProtection="1">
      <alignment vertical="top"/>
    </xf>
    <xf numFmtId="0" fontId="26" fillId="0" borderId="5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center" wrapText="1"/>
      <protection locked="0"/>
    </xf>
    <xf numFmtId="44" fontId="4" fillId="0" borderId="8" xfId="2" applyFont="1" applyBorder="1" applyAlignment="1">
      <alignment horizontal="left"/>
    </xf>
    <xf numFmtId="0" fontId="5" fillId="0" borderId="0" xfId="0" applyFont="1" applyBorder="1" applyAlignment="1" applyProtection="1">
      <alignment horizontal="left" vertical="top"/>
    </xf>
    <xf numFmtId="0" fontId="5" fillId="0" borderId="72" xfId="0" applyFont="1" applyBorder="1" applyAlignment="1" applyProtection="1">
      <alignment vertical="top"/>
    </xf>
    <xf numFmtId="0" fontId="2" fillId="0" borderId="73" xfId="4" applyFont="1" applyBorder="1" applyAlignment="1">
      <alignment vertical="center"/>
    </xf>
    <xf numFmtId="0" fontId="2" fillId="0" borderId="30" xfId="4" applyFont="1" applyBorder="1" applyAlignment="1">
      <alignment vertical="center"/>
    </xf>
    <xf numFmtId="0" fontId="2" fillId="0" borderId="37" xfId="4" applyFont="1" applyBorder="1" applyAlignment="1">
      <alignment vertical="center"/>
    </xf>
    <xf numFmtId="0" fontId="3" fillId="0" borderId="1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26" fillId="0" borderId="14" xfId="0" applyFont="1" applyBorder="1" applyAlignment="1" applyProtection="1">
      <alignment horizontal="left" vertical="top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 applyProtection="1">
      <alignment horizontal="right" vertical="center" wrapText="1"/>
      <protection locked="0"/>
    </xf>
    <xf numFmtId="10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34" xfId="4" applyFont="1" applyBorder="1" applyAlignment="1">
      <alignment vertical="center"/>
    </xf>
    <xf numFmtId="0" fontId="9" fillId="0" borderId="0" xfId="6" applyFont="1"/>
    <xf numFmtId="0" fontId="29" fillId="0" borderId="0" xfId="0" applyFont="1" applyBorder="1"/>
    <xf numFmtId="43" fontId="8" fillId="0" borderId="30" xfId="1" applyFont="1" applyBorder="1" applyAlignment="1">
      <alignment horizontal="left"/>
    </xf>
    <xf numFmtId="43" fontId="8" fillId="0" borderId="32" xfId="1" applyFont="1" applyBorder="1" applyAlignment="1">
      <alignment horizontal="left"/>
    </xf>
    <xf numFmtId="49" fontId="10" fillId="2" borderId="19" xfId="4" applyNumberFormat="1" applyFont="1" applyFill="1" applyBorder="1" applyAlignment="1">
      <alignment vertical="center"/>
    </xf>
    <xf numFmtId="0" fontId="10" fillId="0" borderId="29" xfId="4" applyFont="1" applyFill="1" applyBorder="1" applyAlignment="1">
      <alignment horizontal="center" vertical="center"/>
    </xf>
    <xf numFmtId="0" fontId="10" fillId="0" borderId="10" xfId="4" applyFont="1" applyFill="1" applyBorder="1" applyAlignment="1">
      <alignment horizontal="center" vertical="center"/>
    </xf>
    <xf numFmtId="43" fontId="10" fillId="0" borderId="39" xfId="1" applyFont="1" applyFill="1" applyBorder="1" applyAlignment="1">
      <alignment horizontal="center" vertical="center"/>
    </xf>
    <xf numFmtId="0" fontId="28" fillId="16" borderId="23" xfId="6" applyFont="1" applyFill="1" applyBorder="1" applyAlignment="1">
      <alignment horizontal="center"/>
    </xf>
    <xf numFmtId="0" fontId="28" fillId="16" borderId="39" xfId="6" applyFont="1" applyFill="1" applyBorder="1" applyAlignment="1">
      <alignment horizontal="center"/>
    </xf>
    <xf numFmtId="0" fontId="2" fillId="0" borderId="8" xfId="4" applyFont="1" applyBorder="1" applyAlignment="1">
      <alignment vertical="center"/>
    </xf>
    <xf numFmtId="0" fontId="2" fillId="0" borderId="7" xfId="4" applyFont="1" applyBorder="1" applyAlignment="1">
      <alignment vertical="center"/>
    </xf>
    <xf numFmtId="0" fontId="2" fillId="0" borderId="5" xfId="4" applyFont="1" applyBorder="1" applyAlignment="1">
      <alignment vertical="center"/>
    </xf>
    <xf numFmtId="0" fontId="2" fillId="0" borderId="2" xfId="4" applyFont="1" applyBorder="1" applyAlignment="1">
      <alignment vertical="center"/>
    </xf>
    <xf numFmtId="0" fontId="2" fillId="0" borderId="1" xfId="4" applyFont="1" applyBorder="1" applyAlignment="1">
      <alignment vertical="center"/>
    </xf>
    <xf numFmtId="0" fontId="5" fillId="0" borderId="6" xfId="0" applyFont="1" applyBorder="1" applyAlignment="1" applyProtection="1">
      <alignment horizontal="left" vertical="top"/>
    </xf>
    <xf numFmtId="14" fontId="9" fillId="3" borderId="66" xfId="4" applyNumberFormat="1" applyFont="1" applyFill="1" applyBorder="1" applyAlignment="1">
      <alignment vertical="center"/>
    </xf>
    <xf numFmtId="43" fontId="10" fillId="0" borderId="30" xfId="1" applyFont="1" applyFill="1" applyBorder="1" applyAlignment="1">
      <alignment vertical="center"/>
    </xf>
    <xf numFmtId="43" fontId="9" fillId="0" borderId="30" xfId="1" applyFont="1" applyFill="1" applyBorder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49" fontId="9" fillId="0" borderId="14" xfId="1" applyNumberFormat="1" applyFont="1" applyFill="1" applyBorder="1" applyAlignment="1">
      <alignment horizontal="left" vertical="center" indent="1"/>
    </xf>
    <xf numFmtId="0" fontId="9" fillId="0" borderId="14" xfId="1" applyNumberFormat="1" applyFont="1" applyFill="1" applyBorder="1" applyAlignment="1">
      <alignment horizontal="center" vertical="center"/>
    </xf>
    <xf numFmtId="43" fontId="9" fillId="0" borderId="14" xfId="1" applyFont="1" applyFill="1" applyBorder="1" applyAlignment="1">
      <alignment horizontal="center" vertical="center"/>
    </xf>
    <xf numFmtId="165" fontId="9" fillId="0" borderId="14" xfId="1" applyNumberFormat="1" applyFont="1" applyFill="1" applyBorder="1" applyAlignment="1">
      <alignment horizontal="center" vertical="center"/>
    </xf>
    <xf numFmtId="43" fontId="9" fillId="0" borderId="34" xfId="1" applyFont="1" applyFill="1" applyBorder="1" applyAlignment="1">
      <alignment horizontal="center" vertical="center"/>
    </xf>
    <xf numFmtId="10" fontId="27" fillId="16" borderId="23" xfId="6" applyNumberFormat="1" applyFont="1" applyFill="1" applyBorder="1" applyAlignment="1">
      <alignment horizontal="center" vertical="center"/>
    </xf>
    <xf numFmtId="43" fontId="18" fillId="3" borderId="15" xfId="1" applyFont="1" applyFill="1" applyBorder="1" applyAlignment="1">
      <alignment vertical="center"/>
    </xf>
    <xf numFmtId="43" fontId="18" fillId="3" borderId="34" xfId="1" applyFont="1" applyFill="1" applyBorder="1" applyAlignment="1">
      <alignment vertical="center"/>
    </xf>
    <xf numFmtId="0" fontId="2" fillId="0" borderId="29" xfId="6" applyFont="1" applyBorder="1"/>
    <xf numFmtId="0" fontId="2" fillId="0" borderId="10" xfId="6" applyFont="1" applyBorder="1"/>
    <xf numFmtId="0" fontId="2" fillId="0" borderId="10" xfId="6" applyFont="1" applyBorder="1" applyProtection="1">
      <protection locked="0"/>
    </xf>
    <xf numFmtId="0" fontId="2" fillId="0" borderId="28" xfId="6" applyFont="1" applyBorder="1"/>
    <xf numFmtId="0" fontId="2" fillId="0" borderId="32" xfId="6" applyFont="1" applyBorder="1"/>
    <xf numFmtId="0" fontId="2" fillId="0" borderId="0" xfId="6" applyFont="1" applyBorder="1"/>
    <xf numFmtId="0" fontId="2" fillId="0" borderId="0" xfId="6" applyFont="1" applyBorder="1" applyProtection="1">
      <protection locked="0"/>
    </xf>
    <xf numFmtId="0" fontId="2" fillId="0" borderId="30" xfId="6" applyFont="1" applyBorder="1"/>
    <xf numFmtId="0" fontId="1" fillId="0" borderId="0" xfId="7" applyBorder="1"/>
    <xf numFmtId="0" fontId="11" fillId="4" borderId="71" xfId="6" applyFont="1" applyFill="1" applyBorder="1" applyAlignment="1" applyProtection="1">
      <alignment horizontal="center" vertical="center"/>
      <protection locked="0"/>
    </xf>
    <xf numFmtId="0" fontId="11" fillId="4" borderId="37" xfId="6" applyFont="1" applyFill="1" applyBorder="1" applyAlignment="1" applyProtection="1">
      <alignment horizontal="center" vertical="center"/>
      <protection locked="0"/>
    </xf>
    <xf numFmtId="0" fontId="2" fillId="4" borderId="75" xfId="6" applyFont="1" applyFill="1" applyBorder="1"/>
    <xf numFmtId="0" fontId="2" fillId="0" borderId="76" xfId="6" applyFont="1" applyBorder="1"/>
    <xf numFmtId="0" fontId="2" fillId="4" borderId="77" xfId="6" applyFont="1" applyFill="1" applyBorder="1"/>
    <xf numFmtId="0" fontId="2" fillId="0" borderId="78" xfId="6" applyFont="1" applyBorder="1"/>
    <xf numFmtId="0" fontId="6" fillId="4" borderId="75" xfId="6" applyFont="1" applyFill="1" applyBorder="1" applyAlignment="1" applyProtection="1">
      <alignment horizontal="center"/>
      <protection locked="0"/>
    </xf>
    <xf numFmtId="0" fontId="6" fillId="4" borderId="76" xfId="6" applyFont="1" applyFill="1" applyBorder="1" applyAlignment="1" applyProtection="1">
      <alignment horizontal="center"/>
      <protection locked="0"/>
    </xf>
    <xf numFmtId="0" fontId="12" fillId="4" borderId="32" xfId="6" applyFont="1" applyFill="1" applyBorder="1"/>
    <xf numFmtId="0" fontId="5" fillId="7" borderId="0" xfId="6" applyFont="1" applyFill="1" applyBorder="1" applyAlignment="1" applyProtection="1">
      <alignment horizontal="center"/>
      <protection locked="0"/>
    </xf>
    <xf numFmtId="0" fontId="12" fillId="0" borderId="0" xfId="6" applyFont="1" applyBorder="1"/>
    <xf numFmtId="0" fontId="12" fillId="0" borderId="0" xfId="6" applyFont="1" applyBorder="1" applyProtection="1">
      <protection locked="0"/>
    </xf>
    <xf numFmtId="0" fontId="12" fillId="0" borderId="30" xfId="6" applyFont="1" applyBorder="1"/>
    <xf numFmtId="0" fontId="3" fillId="0" borderId="0" xfId="6" applyFont="1" applyBorder="1"/>
    <xf numFmtId="0" fontId="12" fillId="0" borderId="75" xfId="6" applyFont="1" applyBorder="1"/>
    <xf numFmtId="0" fontId="12" fillId="0" borderId="76" xfId="6" applyFont="1" applyBorder="1"/>
    <xf numFmtId="0" fontId="4" fillId="8" borderId="81" xfId="6" applyFont="1" applyFill="1" applyBorder="1" applyAlignment="1">
      <alignment vertical="center"/>
    </xf>
    <xf numFmtId="0" fontId="4" fillId="8" borderId="82" xfId="6" applyFont="1" applyFill="1" applyBorder="1" applyAlignment="1">
      <alignment horizontal="center" vertical="center"/>
    </xf>
    <xf numFmtId="0" fontId="2" fillId="9" borderId="81" xfId="6" applyFont="1" applyFill="1" applyBorder="1" applyAlignment="1">
      <alignment vertical="center"/>
    </xf>
    <xf numFmtId="2" fontId="2" fillId="11" borderId="82" xfId="6" applyNumberFormat="1" applyFont="1" applyFill="1" applyBorder="1" applyAlignment="1">
      <alignment horizontal="center" vertical="center"/>
    </xf>
    <xf numFmtId="0" fontId="2" fillId="9" borderId="83" xfId="6" applyFont="1" applyFill="1" applyBorder="1" applyAlignment="1">
      <alignment vertical="center"/>
    </xf>
    <xf numFmtId="2" fontId="2" fillId="11" borderId="84" xfId="6" applyNumberFormat="1" applyFont="1" applyFill="1" applyBorder="1" applyAlignment="1">
      <alignment horizontal="center" vertical="center"/>
    </xf>
    <xf numFmtId="0" fontId="2" fillId="9" borderId="79" xfId="6" applyFont="1" applyFill="1" applyBorder="1" applyAlignment="1">
      <alignment vertical="center"/>
    </xf>
    <xf numFmtId="2" fontId="2" fillId="0" borderId="0" xfId="6" applyNumberFormat="1" applyFont="1" applyBorder="1"/>
    <xf numFmtId="2" fontId="2" fillId="0" borderId="0" xfId="6" applyNumberFormat="1" applyFont="1" applyBorder="1" applyAlignment="1">
      <alignment vertical="center"/>
    </xf>
    <xf numFmtId="0" fontId="2" fillId="0" borderId="0" xfId="6" applyFont="1" applyBorder="1" applyAlignment="1">
      <alignment vertical="center"/>
    </xf>
    <xf numFmtId="0" fontId="2" fillId="0" borderId="30" xfId="6" applyFont="1" applyBorder="1" applyAlignment="1">
      <alignment vertical="center"/>
    </xf>
    <xf numFmtId="0" fontId="14" fillId="0" borderId="32" xfId="6" applyFont="1" applyBorder="1" applyAlignment="1">
      <alignment horizontal="right" vertical="center"/>
    </xf>
    <xf numFmtId="0" fontId="2" fillId="0" borderId="72" xfId="6" applyFont="1" applyBorder="1" applyAlignment="1">
      <alignment vertical="center"/>
    </xf>
    <xf numFmtId="0" fontId="2" fillId="0" borderId="32" xfId="6" applyFont="1" applyBorder="1" applyAlignment="1">
      <alignment vertical="center"/>
    </xf>
    <xf numFmtId="0" fontId="2" fillId="0" borderId="71" xfId="6" applyFont="1" applyBorder="1" applyAlignment="1">
      <alignment vertical="center"/>
    </xf>
    <xf numFmtId="0" fontId="15" fillId="4" borderId="0" xfId="6" applyFont="1" applyFill="1" applyBorder="1" applyAlignment="1">
      <alignment vertical="center"/>
    </xf>
    <xf numFmtId="0" fontId="15" fillId="4" borderId="30" xfId="6" applyFont="1" applyFill="1" applyBorder="1" applyAlignment="1">
      <alignment vertical="center"/>
    </xf>
    <xf numFmtId="0" fontId="4" fillId="13" borderId="15" xfId="6" applyFont="1" applyFill="1" applyBorder="1" applyAlignment="1">
      <alignment vertical="center"/>
    </xf>
    <xf numFmtId="0" fontId="16" fillId="0" borderId="32" xfId="6" applyFont="1" applyBorder="1" applyAlignment="1">
      <alignment vertical="center"/>
    </xf>
    <xf numFmtId="0" fontId="4" fillId="0" borderId="32" xfId="6" applyFont="1" applyBorder="1" applyAlignment="1">
      <alignment vertical="center"/>
    </xf>
    <xf numFmtId="0" fontId="17" fillId="4" borderId="0" xfId="6" applyFont="1" applyFill="1" applyBorder="1" applyAlignment="1">
      <alignment vertical="center"/>
    </xf>
    <xf numFmtId="0" fontId="2" fillId="0" borderId="15" xfId="6" applyFont="1" applyBorder="1" applyAlignment="1">
      <alignment vertical="center"/>
    </xf>
    <xf numFmtId="0" fontId="2" fillId="0" borderId="14" xfId="6" applyFont="1" applyBorder="1" applyAlignment="1">
      <alignment vertical="center"/>
    </xf>
    <xf numFmtId="0" fontId="7" fillId="4" borderId="14" xfId="6" applyFont="1" applyFill="1" applyBorder="1" applyAlignment="1">
      <alignment vertical="center"/>
    </xf>
    <xf numFmtId="0" fontId="7" fillId="4" borderId="34" xfId="6" applyFont="1" applyFill="1" applyBorder="1" applyAlignment="1">
      <alignment vertical="center"/>
    </xf>
    <xf numFmtId="0" fontId="36" fillId="0" borderId="0" xfId="13"/>
    <xf numFmtId="0" fontId="41" fillId="0" borderId="2" xfId="11" applyFont="1" applyBorder="1" applyAlignment="1">
      <alignment horizontal="right" vertical="center" wrapText="1"/>
    </xf>
    <xf numFmtId="168" fontId="0" fillId="0" borderId="2" xfId="12" applyFont="1" applyBorder="1"/>
    <xf numFmtId="168" fontId="42" fillId="19" borderId="23" xfId="12" applyFont="1" applyFill="1" applyBorder="1" applyAlignment="1">
      <alignment vertical="center" wrapText="1"/>
    </xf>
    <xf numFmtId="0" fontId="42" fillId="0" borderId="23" xfId="11" applyFont="1" applyBorder="1" applyAlignment="1">
      <alignment horizontal="center" vertical="center" wrapText="1"/>
    </xf>
    <xf numFmtId="0" fontId="42" fillId="0" borderId="23" xfId="11" applyFont="1" applyBorder="1" applyAlignment="1">
      <alignment horizontal="left" vertical="center" wrapText="1" indent="15"/>
    </xf>
    <xf numFmtId="168" fontId="43" fillId="0" borderId="23" xfId="12" applyFont="1" applyBorder="1" applyAlignment="1">
      <alignment horizontal="right" vertical="center" wrapText="1"/>
    </xf>
    <xf numFmtId="168" fontId="35" fillId="0" borderId="23" xfId="12" applyFont="1" applyBorder="1" applyAlignment="1">
      <alignment vertical="center" wrapText="1"/>
    </xf>
    <xf numFmtId="0" fontId="41" fillId="0" borderId="23" xfId="11" applyFont="1" applyBorder="1" applyAlignment="1">
      <alignment vertical="center" wrapText="1"/>
    </xf>
    <xf numFmtId="168" fontId="41" fillId="0" borderId="23" xfId="12" applyFont="1" applyBorder="1" applyAlignment="1">
      <alignment horizontal="right" vertical="center" wrapText="1"/>
    </xf>
    <xf numFmtId="0" fontId="41" fillId="0" borderId="86" xfId="11" applyFont="1" applyBorder="1" applyAlignment="1">
      <alignment vertical="center" wrapText="1"/>
    </xf>
    <xf numFmtId="168" fontId="41" fillId="0" borderId="86" xfId="12" applyFont="1" applyBorder="1" applyAlignment="1">
      <alignment horizontal="right" vertical="center" wrapText="1"/>
    </xf>
    <xf numFmtId="0" fontId="41" fillId="0" borderId="87" xfId="11" applyFont="1" applyBorder="1" applyAlignment="1">
      <alignment vertical="center" wrapText="1"/>
    </xf>
    <xf numFmtId="168" fontId="41" fillId="0" borderId="87" xfId="12" applyFont="1" applyBorder="1" applyAlignment="1">
      <alignment horizontal="right" vertical="center" wrapText="1"/>
    </xf>
    <xf numFmtId="0" fontId="42" fillId="0" borderId="87" xfId="11" applyFont="1" applyBorder="1" applyAlignment="1">
      <alignment vertical="center" wrapText="1"/>
    </xf>
    <xf numFmtId="168" fontId="42" fillId="0" borderId="87" xfId="12" applyFont="1" applyBorder="1" applyAlignment="1">
      <alignment horizontal="right" vertical="center" wrapText="1"/>
    </xf>
    <xf numFmtId="0" fontId="42" fillId="0" borderId="87" xfId="11" applyFont="1" applyBorder="1" applyAlignment="1">
      <alignment horizontal="center" vertical="center" wrapText="1"/>
    </xf>
    <xf numFmtId="168" fontId="35" fillId="0" borderId="87" xfId="12" applyFont="1" applyBorder="1" applyAlignment="1">
      <alignment vertical="center" wrapText="1"/>
    </xf>
    <xf numFmtId="0" fontId="42" fillId="19" borderId="88" xfId="11" applyFont="1" applyFill="1" applyBorder="1" applyAlignment="1">
      <alignment horizontal="left" vertical="center" wrapText="1" indent="15"/>
    </xf>
    <xf numFmtId="168" fontId="42" fillId="19" borderId="88" xfId="12" applyFont="1" applyFill="1" applyBorder="1" applyAlignment="1">
      <alignment horizontal="right" vertical="center" wrapText="1"/>
    </xf>
    <xf numFmtId="0" fontId="31" fillId="0" borderId="29" xfId="11" applyFont="1" applyBorder="1" applyAlignment="1">
      <alignment horizontal="justify"/>
    </xf>
    <xf numFmtId="0" fontId="31" fillId="0" borderId="10" xfId="11" applyFont="1" applyBorder="1" applyAlignment="1">
      <alignment horizontal="justify"/>
    </xf>
    <xf numFmtId="168" fontId="31" fillId="0" borderId="10" xfId="12" applyFont="1" applyBorder="1" applyAlignment="1">
      <alignment horizontal="center"/>
    </xf>
    <xf numFmtId="168" fontId="32" fillId="0" borderId="28" xfId="12" applyFont="1" applyBorder="1" applyAlignment="1">
      <alignment horizontal="justify"/>
    </xf>
    <xf numFmtId="0" fontId="31" fillId="0" borderId="32" xfId="11" applyFont="1" applyBorder="1" applyAlignment="1">
      <alignment horizontal="justify"/>
    </xf>
    <xf numFmtId="0" fontId="31" fillId="0" borderId="0" xfId="11" applyFont="1" applyBorder="1" applyAlignment="1">
      <alignment horizontal="justify"/>
    </xf>
    <xf numFmtId="168" fontId="31" fillId="0" borderId="0" xfId="12" applyFont="1" applyBorder="1" applyAlignment="1">
      <alignment horizontal="center"/>
    </xf>
    <xf numFmtId="168" fontId="32" fillId="0" borderId="30" xfId="12" applyFont="1" applyBorder="1" applyAlignment="1">
      <alignment horizontal="justify"/>
    </xf>
    <xf numFmtId="0" fontId="10" fillId="0" borderId="0" xfId="13" applyFont="1" applyBorder="1" applyAlignment="1">
      <alignment vertical="center"/>
    </xf>
    <xf numFmtId="0" fontId="10" fillId="0" borderId="30" xfId="13" applyFont="1" applyBorder="1" applyAlignment="1">
      <alignment vertical="center"/>
    </xf>
    <xf numFmtId="0" fontId="21" fillId="0" borderId="32" xfId="14" applyFont="1" applyBorder="1" applyAlignment="1">
      <alignment horizontal="left" vertical="center"/>
    </xf>
    <xf numFmtId="0" fontId="37" fillId="0" borderId="30" xfId="15" applyBorder="1" applyAlignment="1">
      <alignment vertical="center"/>
    </xf>
    <xf numFmtId="0" fontId="38" fillId="0" borderId="32" xfId="13" applyFont="1" applyBorder="1" applyAlignment="1">
      <alignment horizontal="left" vertical="center"/>
    </xf>
    <xf numFmtId="0" fontId="10" fillId="0" borderId="30" xfId="14" applyFont="1" applyBorder="1" applyAlignment="1" applyProtection="1">
      <alignment vertical="center" wrapText="1"/>
      <protection locked="0"/>
    </xf>
    <xf numFmtId="0" fontId="39" fillId="0" borderId="0" xfId="13" applyFont="1" applyBorder="1" applyAlignment="1">
      <alignment horizontal="left" vertical="center"/>
    </xf>
    <xf numFmtId="0" fontId="41" fillId="0" borderId="71" xfId="11" applyFont="1" applyBorder="1" applyAlignment="1">
      <alignment vertical="center"/>
    </xf>
    <xf numFmtId="168" fontId="0" fillId="0" borderId="37" xfId="12" applyFont="1" applyBorder="1"/>
    <xf numFmtId="168" fontId="42" fillId="19" borderId="24" xfId="12" applyFont="1" applyFill="1" applyBorder="1" applyAlignment="1">
      <alignment vertical="center" wrapText="1"/>
    </xf>
    <xf numFmtId="0" fontId="42" fillId="0" borderId="24" xfId="11" applyFont="1" applyBorder="1" applyAlignment="1">
      <alignment horizontal="center" vertical="center" wrapText="1"/>
    </xf>
    <xf numFmtId="168" fontId="43" fillId="0" borderId="22" xfId="12" applyFont="1" applyBorder="1" applyAlignment="1">
      <alignment horizontal="right" vertical="center" wrapText="1"/>
    </xf>
    <xf numFmtId="0" fontId="35" fillId="0" borderId="24" xfId="11" applyFont="1" applyBorder="1" applyAlignment="1">
      <alignment vertical="center" wrapText="1"/>
    </xf>
    <xf numFmtId="168" fontId="35" fillId="0" borderId="22" xfId="12" applyFont="1" applyBorder="1" applyAlignment="1">
      <alignment vertical="center" wrapText="1"/>
    </xf>
    <xf numFmtId="0" fontId="41" fillId="0" borderId="24" xfId="11" applyFont="1" applyBorder="1" applyAlignment="1">
      <alignment horizontal="center" vertical="center" wrapText="1"/>
    </xf>
    <xf numFmtId="168" fontId="41" fillId="0" borderId="22" xfId="12" applyFont="1" applyBorder="1" applyAlignment="1">
      <alignment horizontal="right" vertical="center" wrapText="1"/>
    </xf>
    <xf numFmtId="0" fontId="41" fillId="0" borderId="89" xfId="11" applyFont="1" applyBorder="1" applyAlignment="1">
      <alignment horizontal="center" vertical="center" wrapText="1"/>
    </xf>
    <xf numFmtId="168" fontId="41" fillId="0" borderId="90" xfId="12" applyFont="1" applyBorder="1" applyAlignment="1">
      <alignment horizontal="right" vertical="center" wrapText="1"/>
    </xf>
    <xf numFmtId="0" fontId="41" fillId="0" borderId="91" xfId="11" applyFont="1" applyBorder="1" applyAlignment="1">
      <alignment horizontal="center" vertical="center" wrapText="1"/>
    </xf>
    <xf numFmtId="168" fontId="41" fillId="0" borderId="92" xfId="12" applyFont="1" applyBorder="1" applyAlignment="1">
      <alignment horizontal="right" vertical="center" wrapText="1"/>
    </xf>
    <xf numFmtId="0" fontId="42" fillId="0" borderId="91" xfId="11" applyFont="1" applyBorder="1" applyAlignment="1">
      <alignment horizontal="center" vertical="center" wrapText="1"/>
    </xf>
    <xf numFmtId="168" fontId="42" fillId="0" borderId="92" xfId="12" applyFont="1" applyBorder="1" applyAlignment="1">
      <alignment horizontal="right" vertical="center" wrapText="1"/>
    </xf>
    <xf numFmtId="0" fontId="35" fillId="0" borderId="91" xfId="11" applyFont="1" applyBorder="1" applyAlignment="1">
      <alignment vertical="center" wrapText="1"/>
    </xf>
    <xf numFmtId="168" fontId="35" fillId="0" borderId="92" xfId="12" applyFont="1" applyBorder="1" applyAlignment="1">
      <alignment vertical="center" wrapText="1"/>
    </xf>
    <xf numFmtId="0" fontId="35" fillId="19" borderId="93" xfId="11" applyFont="1" applyFill="1" applyBorder="1" applyAlignment="1">
      <alignment vertical="center" wrapText="1"/>
    </xf>
    <xf numFmtId="168" fontId="42" fillId="19" borderId="94" xfId="12" applyFont="1" applyFill="1" applyBorder="1" applyAlignment="1">
      <alignment horizontal="right" vertical="center" wrapText="1"/>
    </xf>
    <xf numFmtId="0" fontId="36" fillId="0" borderId="15" xfId="13" applyBorder="1"/>
    <xf numFmtId="0" fontId="36" fillId="0" borderId="14" xfId="13" applyBorder="1"/>
    <xf numFmtId="0" fontId="36" fillId="0" borderId="34" xfId="13" applyBorder="1"/>
    <xf numFmtId="0" fontId="9" fillId="4" borderId="25" xfId="4" applyFont="1" applyFill="1" applyBorder="1" applyAlignment="1">
      <alignment horizontal="left" vertical="center"/>
    </xf>
    <xf numFmtId="0" fontId="2" fillId="0" borderId="0" xfId="4" applyAlignment="1">
      <alignment vertical="center"/>
    </xf>
    <xf numFmtId="0" fontId="10" fillId="3" borderId="15" xfId="4" applyFont="1" applyFill="1" applyBorder="1" applyAlignment="1">
      <alignment horizontal="right" vertical="center" wrapText="1"/>
    </xf>
    <xf numFmtId="0" fontId="10" fillId="4" borderId="28" xfId="4" applyFont="1" applyFill="1" applyBorder="1" applyAlignment="1">
      <alignment horizontal="center" vertical="center"/>
    </xf>
    <xf numFmtId="0" fontId="9" fillId="4" borderId="29" xfId="4" applyFont="1" applyFill="1" applyBorder="1" applyAlignment="1">
      <alignment horizontal="left" vertical="center"/>
    </xf>
    <xf numFmtId="0" fontId="10" fillId="2" borderId="12" xfId="4" applyFont="1" applyFill="1" applyBorder="1" applyAlignment="1">
      <alignment horizontal="right" vertical="center"/>
    </xf>
    <xf numFmtId="0" fontId="9" fillId="0" borderId="31" xfId="4" applyFont="1" applyFill="1" applyBorder="1" applyAlignment="1">
      <alignment horizontal="center" vertical="center"/>
    </xf>
    <xf numFmtId="165" fontId="9" fillId="0" borderId="23" xfId="5" applyFont="1" applyFill="1" applyBorder="1" applyAlignment="1">
      <alignment vertical="center"/>
    </xf>
    <xf numFmtId="49" fontId="9" fillId="0" borderId="23" xfId="5" applyNumberFormat="1" applyFont="1" applyFill="1" applyBorder="1" applyAlignment="1">
      <alignment horizontal="center" vertical="center" wrapText="1"/>
    </xf>
    <xf numFmtId="164" fontId="9" fillId="4" borderId="28" xfId="3" applyNumberFormat="1" applyFont="1" applyFill="1" applyBorder="1" applyAlignment="1">
      <alignment horizontal="center" vertical="center"/>
    </xf>
    <xf numFmtId="164" fontId="9" fillId="4" borderId="30" xfId="3" applyNumberFormat="1" applyFont="1" applyFill="1" applyBorder="1" applyAlignment="1">
      <alignment horizontal="center" vertical="center"/>
    </xf>
    <xf numFmtId="164" fontId="20" fillId="4" borderId="30" xfId="3" applyNumberFormat="1" applyFont="1" applyFill="1" applyBorder="1" applyAlignment="1">
      <alignment horizontal="center" vertical="center"/>
    </xf>
    <xf numFmtId="164" fontId="23" fillId="4" borderId="30" xfId="3" applyNumberFormat="1" applyFont="1" applyFill="1" applyBorder="1" applyAlignment="1">
      <alignment horizontal="center" vertical="center"/>
    </xf>
    <xf numFmtId="164" fontId="9" fillId="4" borderId="1" xfId="3" applyNumberFormat="1" applyFont="1" applyFill="1" applyBorder="1" applyAlignment="1">
      <alignment vertical="center"/>
    </xf>
    <xf numFmtId="164" fontId="9" fillId="4" borderId="0" xfId="3" applyNumberFormat="1" applyFont="1" applyFill="1" applyAlignment="1">
      <alignment horizontal="center" vertical="center"/>
    </xf>
    <xf numFmtId="0" fontId="2" fillId="4" borderId="0" xfId="4" applyFont="1" applyFill="1" applyAlignment="1">
      <alignment vertical="center"/>
    </xf>
    <xf numFmtId="164" fontId="24" fillId="4" borderId="0" xfId="3" applyNumberFormat="1" applyFont="1" applyFill="1" applyAlignment="1">
      <alignment horizontal="center" vertical="center"/>
    </xf>
    <xf numFmtId="0" fontId="11" fillId="4" borderId="32" xfId="6" applyFont="1" applyFill="1" applyBorder="1" applyAlignment="1" applyProtection="1">
      <alignment horizontal="center" vertical="center"/>
      <protection locked="0"/>
    </xf>
    <xf numFmtId="0" fontId="11" fillId="4" borderId="0" xfId="6" applyFont="1" applyFill="1" applyBorder="1" applyAlignment="1" applyProtection="1">
      <alignment horizontal="center" vertical="center"/>
      <protection locked="0"/>
    </xf>
    <xf numFmtId="0" fontId="11" fillId="4" borderId="30" xfId="6" applyFont="1" applyFill="1" applyBorder="1" applyAlignment="1" applyProtection="1">
      <alignment horizontal="center" vertical="center"/>
      <protection locked="0"/>
    </xf>
    <xf numFmtId="10" fontId="2" fillId="0" borderId="30" xfId="2" applyNumberFormat="1" applyFont="1" applyBorder="1" applyAlignment="1">
      <alignment vertical="center"/>
    </xf>
    <xf numFmtId="10" fontId="2" fillId="0" borderId="2" xfId="0" applyNumberFormat="1" applyFont="1" applyBorder="1" applyAlignment="1" applyProtection="1">
      <alignment vertical="center" wrapText="1"/>
      <protection locked="0"/>
    </xf>
    <xf numFmtId="0" fontId="10" fillId="0" borderId="31" xfId="4" applyFont="1" applyFill="1" applyBorder="1" applyAlignment="1">
      <alignment horizontal="center" vertical="center"/>
    </xf>
    <xf numFmtId="0" fontId="9" fillId="0" borderId="23" xfId="4" applyFont="1" applyBorder="1" applyAlignment="1">
      <alignment horizontal="center" vertical="center"/>
    </xf>
    <xf numFmtId="10" fontId="45" fillId="0" borderId="30" xfId="3" applyNumberFormat="1" applyFont="1" applyFill="1" applyBorder="1" applyAlignment="1">
      <alignment horizontal="right" vertical="center"/>
    </xf>
    <xf numFmtId="10" fontId="2" fillId="0" borderId="0" xfId="0" applyNumberFormat="1" applyFont="1" applyBorder="1" applyAlignment="1" applyProtection="1">
      <alignment horizontal="right" vertical="center" wrapText="1"/>
      <protection locked="0"/>
    </xf>
    <xf numFmtId="10" fontId="2" fillId="0" borderId="30" xfId="3" applyNumberFormat="1" applyFont="1" applyBorder="1" applyAlignment="1">
      <alignment vertical="center"/>
    </xf>
    <xf numFmtId="44" fontId="9" fillId="4" borderId="26" xfId="2" applyFont="1" applyFill="1" applyBorder="1" applyAlignment="1">
      <alignment vertical="center"/>
    </xf>
    <xf numFmtId="0" fontId="10" fillId="2" borderId="14" xfId="4" applyFont="1" applyFill="1" applyBorder="1" applyAlignment="1">
      <alignment horizontal="center" vertical="center"/>
    </xf>
    <xf numFmtId="44" fontId="9" fillId="4" borderId="23" xfId="2" applyFont="1" applyFill="1" applyBorder="1" applyAlignment="1">
      <alignment vertical="center"/>
    </xf>
    <xf numFmtId="0" fontId="10" fillId="2" borderId="15" xfId="4" applyFont="1" applyFill="1" applyBorder="1" applyAlignment="1">
      <alignment horizontal="center" vertical="center"/>
    </xf>
    <xf numFmtId="44" fontId="9" fillId="4" borderId="9" xfId="2" applyFont="1" applyFill="1" applyBorder="1" applyAlignment="1">
      <alignment vertical="center"/>
    </xf>
    <xf numFmtId="1" fontId="10" fillId="2" borderId="14" xfId="4" applyNumberFormat="1" applyFont="1" applyFill="1" applyBorder="1" applyAlignment="1">
      <alignment horizontal="center" vertical="center" wrapText="1"/>
    </xf>
    <xf numFmtId="0" fontId="10" fillId="2" borderId="33" xfId="4" applyFont="1" applyFill="1" applyBorder="1" applyAlignment="1">
      <alignment vertical="center"/>
    </xf>
    <xf numFmtId="1" fontId="10" fillId="2" borderId="34" xfId="4" applyNumberFormat="1" applyFont="1" applyFill="1" applyBorder="1" applyAlignment="1">
      <alignment horizontal="center" vertical="center" wrapText="1"/>
    </xf>
    <xf numFmtId="44" fontId="9" fillId="0" borderId="23" xfId="2" applyFont="1" applyFill="1" applyBorder="1" applyAlignment="1">
      <alignment vertical="center"/>
    </xf>
    <xf numFmtId="44" fontId="9" fillId="0" borderId="22" xfId="2" applyFont="1" applyFill="1" applyBorder="1" applyAlignment="1">
      <alignment vertical="center"/>
    </xf>
    <xf numFmtId="44" fontId="9" fillId="0" borderId="26" xfId="2" applyFont="1" applyFill="1" applyBorder="1" applyAlignment="1">
      <alignment horizontal="right" vertical="center"/>
    </xf>
    <xf numFmtId="44" fontId="10" fillId="2" borderId="66" xfId="2" applyFont="1" applyFill="1" applyBorder="1" applyAlignment="1">
      <alignment vertical="center"/>
    </xf>
    <xf numFmtId="0" fontId="9" fillId="4" borderId="23" xfId="0" applyFont="1" applyFill="1" applyBorder="1" applyAlignment="1">
      <alignment horizontal="justify" vertical="center" wrapText="1"/>
    </xf>
    <xf numFmtId="169" fontId="9" fillId="4" borderId="23" xfId="0" applyNumberFormat="1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43" fontId="10" fillId="4" borderId="32" xfId="1" applyFont="1" applyFill="1" applyBorder="1" applyAlignment="1">
      <alignment horizontal="center" vertical="center"/>
    </xf>
    <xf numFmtId="43" fontId="10" fillId="4" borderId="0" xfId="1" applyFont="1" applyFill="1" applyBorder="1" applyAlignment="1">
      <alignment vertical="center"/>
    </xf>
    <xf numFmtId="43" fontId="10" fillId="4" borderId="30" xfId="1" applyFont="1" applyFill="1" applyBorder="1" applyAlignment="1">
      <alignment vertical="center"/>
    </xf>
    <xf numFmtId="0" fontId="2" fillId="0" borderId="0" xfId="0" applyFont="1" applyBorder="1" applyAlignment="1" applyProtection="1">
      <alignment vertical="center" wrapText="1"/>
      <protection locked="0"/>
    </xf>
    <xf numFmtId="43" fontId="9" fillId="4" borderId="0" xfId="1" applyFont="1" applyFill="1" applyBorder="1" applyAlignment="1">
      <alignment vertical="center"/>
    </xf>
    <xf numFmtId="43" fontId="9" fillId="4" borderId="0" xfId="1" applyFont="1" applyFill="1" applyBorder="1" applyAlignment="1">
      <alignment horizontal="center" vertical="center"/>
    </xf>
    <xf numFmtId="0" fontId="46" fillId="0" borderId="0" xfId="0" applyFont="1" applyAlignment="1">
      <alignment wrapText="1"/>
    </xf>
    <xf numFmtId="0" fontId="46" fillId="0" borderId="0" xfId="0" applyFont="1" applyAlignment="1">
      <alignment horizontal="left" vertical="center"/>
    </xf>
    <xf numFmtId="43" fontId="38" fillId="0" borderId="0" xfId="13" applyNumberFormat="1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 wrapText="1"/>
    </xf>
    <xf numFmtId="0" fontId="48" fillId="20" borderId="23" xfId="18" applyFont="1" applyFill="1" applyBorder="1" applyAlignment="1">
      <alignment horizontal="left" vertical="center" wrapText="1"/>
    </xf>
    <xf numFmtId="0" fontId="48" fillId="20" borderId="23" xfId="18" applyFont="1" applyFill="1" applyBorder="1" applyAlignment="1">
      <alignment horizontal="center" vertical="center" wrapText="1"/>
    </xf>
    <xf numFmtId="0" fontId="10" fillId="0" borderId="41" xfId="4" applyFont="1" applyFill="1" applyBorder="1" applyAlignment="1">
      <alignment vertical="center"/>
    </xf>
    <xf numFmtId="0" fontId="10" fillId="0" borderId="44" xfId="4" applyFont="1" applyFill="1" applyBorder="1" applyAlignment="1">
      <alignment vertical="center"/>
    </xf>
    <xf numFmtId="0" fontId="10" fillId="0" borderId="35" xfId="4" applyFont="1" applyFill="1" applyBorder="1" applyAlignment="1">
      <alignment vertical="center"/>
    </xf>
    <xf numFmtId="0" fontId="9" fillId="4" borderId="23" xfId="0" applyFont="1" applyFill="1" applyBorder="1" applyAlignment="1">
      <alignment horizontal="center" vertical="center" wrapText="1"/>
    </xf>
    <xf numFmtId="0" fontId="9" fillId="0" borderId="23" xfId="4" applyFont="1" applyFill="1" applyBorder="1" applyAlignment="1">
      <alignment horizontal="center" vertical="center"/>
    </xf>
    <xf numFmtId="43" fontId="10" fillId="14" borderId="23" xfId="1" applyFont="1" applyFill="1" applyBorder="1" applyAlignment="1">
      <alignment horizontal="center" vertical="center"/>
    </xf>
    <xf numFmtId="0" fontId="9" fillId="4" borderId="23" xfId="4" applyFont="1" applyFill="1" applyBorder="1" applyAlignment="1">
      <alignment horizontal="center" vertical="center"/>
    </xf>
    <xf numFmtId="43" fontId="9" fillId="4" borderId="23" xfId="1" applyFont="1" applyFill="1" applyBorder="1" applyAlignment="1">
      <alignment horizontal="center" vertical="center" wrapText="1"/>
    </xf>
    <xf numFmtId="0" fontId="48" fillId="21" borderId="23" xfId="18" applyFont="1" applyFill="1" applyBorder="1" applyAlignment="1">
      <alignment horizontal="left" vertical="center" wrapText="1"/>
    </xf>
    <xf numFmtId="0" fontId="48" fillId="21" borderId="23" xfId="18" applyFont="1" applyFill="1" applyBorder="1" applyAlignment="1">
      <alignment horizontal="center" vertical="center" wrapText="1"/>
    </xf>
    <xf numFmtId="165" fontId="9" fillId="4" borderId="23" xfId="5" applyFont="1" applyFill="1" applyBorder="1" applyAlignment="1">
      <alignment vertical="center"/>
    </xf>
    <xf numFmtId="0" fontId="48" fillId="21" borderId="23" xfId="18" applyFont="1" applyFill="1" applyBorder="1" applyAlignment="1">
      <alignment horizontal="right" vertical="center" wrapText="1"/>
    </xf>
    <xf numFmtId="10" fontId="9" fillId="0" borderId="0" xfId="6" applyNumberFormat="1" applyFont="1"/>
    <xf numFmtId="44" fontId="28" fillId="16" borderId="23" xfId="2" applyFont="1" applyFill="1" applyBorder="1"/>
    <xf numFmtId="44" fontId="28" fillId="16" borderId="22" xfId="2" applyFont="1" applyFill="1" applyBorder="1"/>
    <xf numFmtId="44" fontId="28" fillId="16" borderId="39" xfId="2" applyFont="1" applyFill="1" applyBorder="1" applyAlignment="1">
      <alignment wrapText="1"/>
    </xf>
    <xf numFmtId="44" fontId="28" fillId="16" borderId="40" xfId="2" applyFont="1" applyFill="1" applyBorder="1" applyAlignment="1">
      <alignment wrapText="1"/>
    </xf>
    <xf numFmtId="0" fontId="27" fillId="16" borderId="23" xfId="6" applyFont="1" applyFill="1" applyBorder="1" applyAlignment="1">
      <alignment horizontal="center" vertical="center"/>
    </xf>
    <xf numFmtId="0" fontId="27" fillId="17" borderId="23" xfId="6" applyFont="1" applyFill="1" applyBorder="1" applyAlignment="1">
      <alignment horizontal="center" vertical="center"/>
    </xf>
    <xf numFmtId="0" fontId="28" fillId="0" borderId="23" xfId="6" applyFont="1" applyBorder="1" applyAlignment="1">
      <alignment horizontal="center"/>
    </xf>
    <xf numFmtId="10" fontId="28" fillId="0" borderId="23" xfId="6" applyNumberFormat="1" applyFont="1" applyFill="1" applyBorder="1" applyAlignment="1">
      <alignment horizontal="center"/>
    </xf>
    <xf numFmtId="44" fontId="28" fillId="0" borderId="23" xfId="2" applyFont="1" applyFill="1" applyBorder="1"/>
    <xf numFmtId="0" fontId="28" fillId="18" borderId="23" xfId="6" applyFont="1" applyFill="1" applyBorder="1" applyAlignment="1">
      <alignment horizontal="center"/>
    </xf>
    <xf numFmtId="10" fontId="28" fillId="18" borderId="23" xfId="6" applyNumberFormat="1" applyFont="1" applyFill="1" applyBorder="1" applyAlignment="1">
      <alignment horizontal="center"/>
    </xf>
    <xf numFmtId="10" fontId="27" fillId="16" borderId="96" xfId="6" applyNumberFormat="1" applyFont="1" applyFill="1" applyBorder="1" applyAlignment="1">
      <alignment horizontal="center" vertical="center"/>
    </xf>
    <xf numFmtId="0" fontId="28" fillId="16" borderId="96" xfId="6" applyFont="1" applyFill="1" applyBorder="1" applyAlignment="1">
      <alignment horizontal="center"/>
    </xf>
    <xf numFmtId="44" fontId="28" fillId="16" borderId="96" xfId="2" applyFont="1" applyFill="1" applyBorder="1" applyAlignment="1">
      <alignment wrapText="1"/>
    </xf>
    <xf numFmtId="0" fontId="27" fillId="17" borderId="22" xfId="6" applyFont="1" applyFill="1" applyBorder="1" applyAlignment="1">
      <alignment horizontal="center" vertical="center"/>
    </xf>
    <xf numFmtId="10" fontId="28" fillId="0" borderId="22" xfId="6" applyNumberFormat="1" applyFont="1" applyFill="1" applyBorder="1" applyAlignment="1">
      <alignment horizontal="center"/>
    </xf>
    <xf numFmtId="44" fontId="28" fillId="0" borderId="22" xfId="2" applyFont="1" applyFill="1" applyBorder="1"/>
    <xf numFmtId="10" fontId="28" fillId="18" borderId="22" xfId="6" applyNumberFormat="1" applyFont="1" applyFill="1" applyBorder="1" applyAlignment="1">
      <alignment horizontal="center"/>
    </xf>
    <xf numFmtId="10" fontId="27" fillId="16" borderId="39" xfId="6" applyNumberFormat="1" applyFont="1" applyFill="1" applyBorder="1" applyAlignment="1">
      <alignment horizontal="center" vertical="center"/>
    </xf>
    <xf numFmtId="0" fontId="27" fillId="16" borderId="24" xfId="6" applyFont="1" applyFill="1" applyBorder="1" applyAlignment="1">
      <alignment horizontal="center" vertical="center"/>
    </xf>
    <xf numFmtId="0" fontId="27" fillId="16" borderId="23" xfId="6" applyFont="1" applyFill="1" applyBorder="1" applyAlignment="1">
      <alignment horizontal="center" vertical="center"/>
    </xf>
    <xf numFmtId="0" fontId="27" fillId="16" borderId="38" xfId="6" applyFont="1" applyFill="1" applyBorder="1" applyAlignment="1">
      <alignment horizontal="center" vertical="center"/>
    </xf>
    <xf numFmtId="0" fontId="27" fillId="16" borderId="39" xfId="6" applyFont="1" applyFill="1" applyBorder="1" applyAlignment="1">
      <alignment horizontal="center" vertical="center"/>
    </xf>
    <xf numFmtId="166" fontId="27" fillId="16" borderId="23" xfId="6" applyNumberFormat="1" applyFont="1" applyFill="1" applyBorder="1" applyAlignment="1">
      <alignment horizontal="center" vertical="center"/>
    </xf>
    <xf numFmtId="166" fontId="27" fillId="16" borderId="39" xfId="6" applyNumberFormat="1" applyFont="1" applyFill="1" applyBorder="1" applyAlignment="1">
      <alignment horizontal="center" vertical="center"/>
    </xf>
    <xf numFmtId="0" fontId="27" fillId="15" borderId="17" xfId="6" applyFont="1" applyFill="1" applyBorder="1" applyAlignment="1">
      <alignment horizontal="center" vertical="center"/>
    </xf>
    <xf numFmtId="0" fontId="27" fillId="15" borderId="16" xfId="6" applyFont="1" applyFill="1" applyBorder="1" applyAlignment="1">
      <alignment horizontal="center" vertical="center"/>
    </xf>
    <xf numFmtId="0" fontId="28" fillId="17" borderId="24" xfId="6" applyFont="1" applyFill="1" applyBorder="1" applyAlignment="1">
      <alignment horizontal="center" vertical="center"/>
    </xf>
    <xf numFmtId="0" fontId="28" fillId="0" borderId="23" xfId="6" applyFont="1" applyBorder="1" applyAlignment="1">
      <alignment horizontal="left" vertical="center"/>
    </xf>
    <xf numFmtId="166" fontId="28" fillId="0" borderId="23" xfId="6" applyNumberFormat="1" applyFont="1" applyBorder="1" applyAlignment="1">
      <alignment vertical="center"/>
    </xf>
    <xf numFmtId="10" fontId="28" fillId="0" borderId="23" xfId="6" applyNumberFormat="1" applyFont="1" applyBorder="1" applyAlignment="1">
      <alignment horizontal="center" vertical="center"/>
    </xf>
    <xf numFmtId="0" fontId="27" fillId="15" borderId="18" xfId="6" applyFont="1" applyFill="1" applyBorder="1" applyAlignment="1">
      <alignment horizontal="center" vertical="center"/>
    </xf>
    <xf numFmtId="0" fontId="27" fillId="15" borderId="24" xfId="6" applyFont="1" applyFill="1" applyBorder="1" applyAlignment="1">
      <alignment horizontal="center" vertical="center"/>
    </xf>
    <xf numFmtId="0" fontId="27" fillId="15" borderId="23" xfId="6" applyFont="1" applyFill="1" applyBorder="1" applyAlignment="1">
      <alignment horizontal="center" vertical="center"/>
    </xf>
    <xf numFmtId="0" fontId="9" fillId="0" borderId="29" xfId="6" applyFont="1" applyBorder="1" applyAlignment="1">
      <alignment horizontal="center"/>
    </xf>
    <xf numFmtId="0" fontId="9" fillId="0" borderId="10" xfId="6" applyFont="1" applyBorder="1" applyAlignment="1">
      <alignment horizontal="center"/>
    </xf>
    <xf numFmtId="0" fontId="9" fillId="0" borderId="28" xfId="6" applyFont="1" applyBorder="1" applyAlignment="1">
      <alignment horizontal="center"/>
    </xf>
    <xf numFmtId="0" fontId="10" fillId="5" borderId="29" xfId="6" applyFont="1" applyFill="1" applyBorder="1" applyAlignment="1">
      <alignment horizontal="center" vertical="center"/>
    </xf>
    <xf numFmtId="0" fontId="10" fillId="5" borderId="10" xfId="6" applyFont="1" applyFill="1" applyBorder="1" applyAlignment="1">
      <alignment horizontal="center" vertical="center"/>
    </xf>
    <xf numFmtId="0" fontId="10" fillId="5" borderId="28" xfId="6" applyFont="1" applyFill="1" applyBorder="1" applyAlignment="1">
      <alignment horizontal="center" vertical="center"/>
    </xf>
    <xf numFmtId="0" fontId="10" fillId="5" borderId="15" xfId="6" applyFont="1" applyFill="1" applyBorder="1" applyAlignment="1">
      <alignment horizontal="center" vertical="center"/>
    </xf>
    <xf numFmtId="0" fontId="10" fillId="5" borderId="14" xfId="6" applyFont="1" applyFill="1" applyBorder="1" applyAlignment="1">
      <alignment horizontal="center" vertical="center"/>
    </xf>
    <xf numFmtId="0" fontId="10" fillId="5" borderId="34" xfId="6" applyFont="1" applyFill="1" applyBorder="1" applyAlignment="1">
      <alignment horizontal="center" vertical="center"/>
    </xf>
    <xf numFmtId="0" fontId="0" fillId="0" borderId="10" xfId="0" applyFill="1" applyBorder="1" applyAlignment="1">
      <alignment horizontal="left"/>
    </xf>
    <xf numFmtId="0" fontId="25" fillId="3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14" fontId="9" fillId="3" borderId="0" xfId="6" applyNumberFormat="1" applyFont="1" applyFill="1" applyBorder="1" applyAlignment="1">
      <alignment horizontal="center"/>
    </xf>
    <xf numFmtId="0" fontId="10" fillId="5" borderId="13" xfId="6" applyFont="1" applyFill="1" applyBorder="1" applyAlignment="1">
      <alignment horizontal="center" vertical="center"/>
    </xf>
    <xf numFmtId="0" fontId="10" fillId="5" borderId="12" xfId="6" applyFont="1" applyFill="1" applyBorder="1" applyAlignment="1">
      <alignment horizontal="center" vertical="center"/>
    </xf>
    <xf numFmtId="0" fontId="10" fillId="5" borderId="33" xfId="6" applyFont="1" applyFill="1" applyBorder="1" applyAlignment="1">
      <alignment horizontal="center" vertical="center"/>
    </xf>
    <xf numFmtId="0" fontId="0" fillId="0" borderId="32" xfId="0" applyFill="1" applyBorder="1" applyAlignment="1">
      <alignment horizontal="left"/>
    </xf>
    <xf numFmtId="0" fontId="25" fillId="3" borderId="32" xfId="0" applyFont="1" applyFill="1" applyBorder="1" applyAlignment="1">
      <alignment horizontal="left"/>
    </xf>
    <xf numFmtId="0" fontId="10" fillId="3" borderId="32" xfId="6" applyFont="1" applyFill="1" applyBorder="1" applyAlignment="1">
      <alignment horizontal="left"/>
    </xf>
    <xf numFmtId="0" fontId="10" fillId="3" borderId="0" xfId="6" applyFont="1" applyFill="1" applyBorder="1" applyAlignment="1">
      <alignment horizontal="left"/>
    </xf>
    <xf numFmtId="0" fontId="27" fillId="16" borderId="96" xfId="6" applyFont="1" applyFill="1" applyBorder="1" applyAlignment="1">
      <alignment horizontal="center" vertical="center"/>
    </xf>
    <xf numFmtId="166" fontId="27" fillId="16" borderId="96" xfId="6" applyNumberFormat="1" applyFont="1" applyFill="1" applyBorder="1" applyAlignment="1">
      <alignment horizontal="center" vertical="center"/>
    </xf>
    <xf numFmtId="0" fontId="28" fillId="17" borderId="23" xfId="6" applyFont="1" applyFill="1" applyBorder="1" applyAlignment="1">
      <alignment horizontal="center" vertical="center"/>
    </xf>
    <xf numFmtId="0" fontId="3" fillId="0" borderId="3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29" xfId="4" applyFont="1" applyBorder="1" applyAlignment="1">
      <alignment horizontal="center" vertical="center"/>
    </xf>
    <xf numFmtId="0" fontId="10" fillId="0" borderId="10" xfId="4" applyFont="1" applyBorder="1" applyAlignment="1">
      <alignment horizontal="center" vertical="center"/>
    </xf>
    <xf numFmtId="0" fontId="10" fillId="0" borderId="28" xfId="4" applyFont="1" applyBorder="1" applyAlignment="1">
      <alignment horizontal="center" vertical="center"/>
    </xf>
    <xf numFmtId="0" fontId="21" fillId="4" borderId="10" xfId="4" applyFont="1" applyFill="1" applyBorder="1" applyAlignment="1">
      <alignment horizontal="center" vertical="center"/>
    </xf>
    <xf numFmtId="0" fontId="21" fillId="4" borderId="12" xfId="4" applyFont="1" applyFill="1" applyBorder="1" applyAlignment="1">
      <alignment horizontal="center" vertical="center"/>
    </xf>
    <xf numFmtId="0" fontId="21" fillId="4" borderId="33" xfId="4" applyFont="1" applyFill="1" applyBorder="1" applyAlignment="1">
      <alignment horizontal="center" vertical="center"/>
    </xf>
    <xf numFmtId="0" fontId="10" fillId="0" borderId="13" xfId="4" applyFont="1" applyBorder="1" applyAlignment="1">
      <alignment horizontal="left" vertical="top" wrapText="1"/>
    </xf>
    <xf numFmtId="0" fontId="10" fillId="0" borderId="12" xfId="4" applyFont="1" applyBorder="1" applyAlignment="1">
      <alignment horizontal="left" vertical="top" wrapText="1"/>
    </xf>
    <xf numFmtId="0" fontId="10" fillId="0" borderId="33" xfId="4" applyFont="1" applyBorder="1" applyAlignment="1">
      <alignment horizontal="left" vertical="top" wrapText="1"/>
    </xf>
    <xf numFmtId="0" fontId="10" fillId="0" borderId="29" xfId="4" applyFont="1" applyBorder="1" applyAlignment="1">
      <alignment horizontal="left" vertical="center" wrapText="1"/>
    </xf>
    <xf numFmtId="0" fontId="10" fillId="0" borderId="28" xfId="4" applyFont="1" applyBorder="1" applyAlignment="1">
      <alignment horizontal="left" vertical="center" wrapText="1"/>
    </xf>
    <xf numFmtId="0" fontId="10" fillId="0" borderId="10" xfId="4" applyFont="1" applyBorder="1" applyAlignment="1">
      <alignment horizontal="left" vertical="center" wrapText="1"/>
    </xf>
    <xf numFmtId="0" fontId="9" fillId="4" borderId="32" xfId="4" applyFont="1" applyFill="1" applyBorder="1" applyAlignment="1">
      <alignment horizontal="left" vertical="center"/>
    </xf>
    <xf numFmtId="0" fontId="9" fillId="4" borderId="30" xfId="4" applyFont="1" applyFill="1" applyBorder="1" applyAlignment="1">
      <alignment horizontal="left" vertical="center"/>
    </xf>
    <xf numFmtId="166" fontId="10" fillId="3" borderId="15" xfId="4" applyNumberFormat="1" applyFont="1" applyFill="1" applyBorder="1" applyAlignment="1">
      <alignment horizontal="center" vertical="center" wrapText="1"/>
    </xf>
    <xf numFmtId="166" fontId="10" fillId="3" borderId="14" xfId="4" applyNumberFormat="1" applyFont="1" applyFill="1" applyBorder="1" applyAlignment="1">
      <alignment horizontal="center" vertical="center" wrapText="1"/>
    </xf>
    <xf numFmtId="0" fontId="20" fillId="4" borderId="29" xfId="4" applyFont="1" applyFill="1" applyBorder="1" applyAlignment="1">
      <alignment horizontal="center" vertical="center"/>
    </xf>
    <xf numFmtId="0" fontId="20" fillId="4" borderId="28" xfId="4" applyFont="1" applyFill="1" applyBorder="1" applyAlignment="1">
      <alignment horizontal="center" vertical="center"/>
    </xf>
    <xf numFmtId="0" fontId="20" fillId="4" borderId="32" xfId="4" applyFont="1" applyFill="1" applyBorder="1" applyAlignment="1">
      <alignment horizontal="center" vertical="center"/>
    </xf>
    <xf numFmtId="0" fontId="20" fillId="4" borderId="30" xfId="4" applyFont="1" applyFill="1" applyBorder="1" applyAlignment="1">
      <alignment horizontal="center" vertical="center"/>
    </xf>
    <xf numFmtId="0" fontId="10" fillId="0" borderId="41" xfId="4" applyFont="1" applyFill="1" applyBorder="1" applyAlignment="1">
      <alignment horizontal="left" vertical="center"/>
    </xf>
    <xf numFmtId="0" fontId="10" fillId="0" borderId="44" xfId="4" applyFont="1" applyFill="1" applyBorder="1" applyAlignment="1">
      <alignment horizontal="left" vertical="center"/>
    </xf>
    <xf numFmtId="0" fontId="10" fillId="0" borderId="35" xfId="4" applyFont="1" applyFill="1" applyBorder="1" applyAlignment="1">
      <alignment horizontal="left" vertical="center"/>
    </xf>
    <xf numFmtId="0" fontId="10" fillId="0" borderId="42" xfId="4" applyFont="1" applyFill="1" applyBorder="1" applyAlignment="1">
      <alignment horizontal="left" vertical="center"/>
    </xf>
    <xf numFmtId="0" fontId="10" fillId="0" borderId="68" xfId="4" applyFont="1" applyFill="1" applyBorder="1" applyAlignment="1">
      <alignment horizontal="left" vertical="center"/>
    </xf>
    <xf numFmtId="0" fontId="10" fillId="0" borderId="95" xfId="4" applyFont="1" applyFill="1" applyBorder="1" applyAlignment="1">
      <alignment horizontal="left" vertical="center"/>
    </xf>
    <xf numFmtId="44" fontId="10" fillId="0" borderId="0" xfId="4" applyNumberFormat="1" applyFont="1" applyBorder="1" applyAlignment="1">
      <alignment horizontal="left" wrapText="1"/>
    </xf>
    <xf numFmtId="0" fontId="9" fillId="3" borderId="15" xfId="4" applyFont="1" applyFill="1" applyBorder="1" applyAlignment="1">
      <alignment horizontal="left" vertical="center" wrapText="1"/>
    </xf>
    <xf numFmtId="0" fontId="9" fillId="3" borderId="14" xfId="4" applyFont="1" applyFill="1" applyBorder="1" applyAlignment="1">
      <alignment horizontal="left" vertical="center" wrapText="1"/>
    </xf>
    <xf numFmtId="0" fontId="9" fillId="3" borderId="34" xfId="4" applyFont="1" applyFill="1" applyBorder="1" applyAlignment="1">
      <alignment horizontal="left" vertical="center" wrapText="1"/>
    </xf>
    <xf numFmtId="0" fontId="9" fillId="3" borderId="34" xfId="4" applyFont="1" applyFill="1" applyBorder="1" applyAlignment="1">
      <alignment horizontal="left" vertical="center"/>
    </xf>
    <xf numFmtId="0" fontId="2" fillId="0" borderId="6" xfId="0" applyFont="1" applyBorder="1" applyAlignment="1" applyProtection="1">
      <alignment horizontal="right" wrapText="1"/>
      <protection locked="0"/>
    </xf>
    <xf numFmtId="0" fontId="2" fillId="0" borderId="0" xfId="0" applyFont="1" applyBorder="1" applyAlignment="1" applyProtection="1">
      <alignment horizontal="right" wrapText="1"/>
      <protection locked="0"/>
    </xf>
    <xf numFmtId="10" fontId="2" fillId="0" borderId="30" xfId="4" applyNumberFormat="1" applyFont="1" applyBorder="1" applyAlignment="1">
      <alignment horizontal="right"/>
    </xf>
    <xf numFmtId="0" fontId="2" fillId="0" borderId="30" xfId="4" applyNumberFormat="1" applyFont="1" applyBorder="1" applyAlignment="1">
      <alignment horizontal="right"/>
    </xf>
    <xf numFmtId="0" fontId="6" fillId="0" borderId="8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26" fillId="0" borderId="2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0" fontId="26" fillId="0" borderId="0" xfId="0" applyFont="1" applyBorder="1" applyAlignment="1">
      <alignment horizontal="center" vertical="top"/>
    </xf>
    <xf numFmtId="0" fontId="26" fillId="0" borderId="5" xfId="0" applyFont="1" applyBorder="1" applyAlignment="1">
      <alignment horizontal="center" vertical="top"/>
    </xf>
    <xf numFmtId="0" fontId="12" fillId="0" borderId="8" xfId="0" applyFont="1" applyBorder="1" applyAlignment="1" applyProtection="1">
      <alignment horizontal="center" vertical="top"/>
    </xf>
    <xf numFmtId="0" fontId="12" fillId="0" borderId="7" xfId="0" applyFont="1" applyBorder="1" applyAlignment="1" applyProtection="1">
      <alignment horizontal="center" vertical="top"/>
    </xf>
    <xf numFmtId="0" fontId="9" fillId="0" borderId="29" xfId="4" applyFont="1" applyBorder="1" applyAlignment="1">
      <alignment horizontal="center" vertical="center"/>
    </xf>
    <xf numFmtId="0" fontId="9" fillId="0" borderId="32" xfId="4" applyFont="1" applyBorder="1" applyAlignment="1">
      <alignment horizontal="center" vertical="center"/>
    </xf>
    <xf numFmtId="0" fontId="9" fillId="0" borderId="15" xfId="4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43" fontId="9" fillId="4" borderId="23" xfId="1" applyFont="1" applyFill="1" applyBorder="1" applyAlignment="1">
      <alignment horizontal="center" vertical="center" wrapText="1"/>
    </xf>
    <xf numFmtId="43" fontId="10" fillId="14" borderId="23" xfId="1" applyFont="1" applyFill="1" applyBorder="1" applyAlignment="1">
      <alignment horizontal="center" vertical="center" wrapText="1"/>
    </xf>
    <xf numFmtId="10" fontId="2" fillId="0" borderId="0" xfId="0" applyNumberFormat="1" applyFont="1" applyBorder="1" applyAlignment="1" applyProtection="1">
      <alignment horizontal="center" vertical="center" wrapText="1"/>
      <protection locked="0"/>
    </xf>
    <xf numFmtId="10" fontId="2" fillId="0" borderId="2" xfId="0" applyNumberFormat="1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horizontal="center" vertical="top"/>
    </xf>
    <xf numFmtId="0" fontId="2" fillId="0" borderId="6" xfId="0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10" fontId="2" fillId="0" borderId="30" xfId="4" applyNumberFormat="1" applyFont="1" applyBorder="1" applyAlignment="1">
      <alignment horizontal="left" vertical="center"/>
    </xf>
    <xf numFmtId="0" fontId="2" fillId="0" borderId="30" xfId="4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10" fontId="2" fillId="0" borderId="30" xfId="2" applyNumberFormat="1" applyFont="1" applyBorder="1" applyAlignment="1">
      <alignment horizontal="left" vertical="center"/>
    </xf>
    <xf numFmtId="43" fontId="10" fillId="0" borderId="43" xfId="1" applyFont="1" applyFill="1" applyBorder="1" applyAlignment="1">
      <alignment horizontal="center" vertical="center"/>
    </xf>
    <xf numFmtId="43" fontId="10" fillId="0" borderId="67" xfId="1" applyFont="1" applyFill="1" applyBorder="1" applyAlignment="1">
      <alignment horizontal="center" vertical="center"/>
    </xf>
    <xf numFmtId="43" fontId="10" fillId="0" borderId="70" xfId="1" applyFont="1" applyFill="1" applyBorder="1" applyAlignment="1">
      <alignment horizontal="center" vertical="center"/>
    </xf>
    <xf numFmtId="43" fontId="10" fillId="0" borderId="69" xfId="1" applyFont="1" applyFill="1" applyBorder="1" applyAlignment="1">
      <alignment horizontal="center" vertical="center"/>
    </xf>
    <xf numFmtId="43" fontId="8" fillId="0" borderId="29" xfId="1" applyFont="1" applyBorder="1" applyAlignment="1">
      <alignment horizontal="center"/>
    </xf>
    <xf numFmtId="43" fontId="8" fillId="0" borderId="28" xfId="1" applyFont="1" applyBorder="1" applyAlignment="1">
      <alignment horizontal="center"/>
    </xf>
    <xf numFmtId="43" fontId="8" fillId="0" borderId="32" xfId="1" applyFont="1" applyBorder="1" applyAlignment="1">
      <alignment horizontal="center"/>
    </xf>
    <xf numFmtId="43" fontId="8" fillId="0" borderId="30" xfId="1" applyFont="1" applyBorder="1" applyAlignment="1">
      <alignment horizontal="center"/>
    </xf>
    <xf numFmtId="43" fontId="8" fillId="0" borderId="15" xfId="1" applyFont="1" applyBorder="1" applyAlignment="1">
      <alignment horizontal="center"/>
    </xf>
    <xf numFmtId="43" fontId="8" fillId="0" borderId="34" xfId="1" applyFont="1" applyBorder="1" applyAlignment="1">
      <alignment horizontal="center"/>
    </xf>
    <xf numFmtId="43" fontId="19" fillId="0" borderId="13" xfId="1" applyFont="1" applyBorder="1" applyAlignment="1">
      <alignment horizontal="center" vertical="center" wrapText="1"/>
    </xf>
    <xf numFmtId="43" fontId="19" fillId="0" borderId="12" xfId="1" applyFont="1" applyBorder="1" applyAlignment="1">
      <alignment horizontal="center" vertical="center" wrapText="1"/>
    </xf>
    <xf numFmtId="43" fontId="19" fillId="0" borderId="33" xfId="1" applyFont="1" applyBorder="1" applyAlignment="1">
      <alignment horizontal="center" vertical="center" wrapText="1"/>
    </xf>
    <xf numFmtId="43" fontId="8" fillId="0" borderId="29" xfId="1" applyFont="1" applyBorder="1" applyAlignment="1">
      <alignment horizontal="left"/>
    </xf>
    <xf numFmtId="43" fontId="8" fillId="0" borderId="10" xfId="1" applyFont="1" applyBorder="1" applyAlignment="1">
      <alignment horizontal="left"/>
    </xf>
    <xf numFmtId="43" fontId="8" fillId="0" borderId="28" xfId="1" applyFont="1" applyBorder="1" applyAlignment="1">
      <alignment horizontal="left"/>
    </xf>
    <xf numFmtId="43" fontId="18" fillId="3" borderId="15" xfId="1" applyFont="1" applyFill="1" applyBorder="1" applyAlignment="1">
      <alignment horizontal="left" wrapText="1"/>
    </xf>
    <xf numFmtId="43" fontId="18" fillId="3" borderId="14" xfId="1" applyFont="1" applyFill="1" applyBorder="1" applyAlignment="1">
      <alignment horizontal="left"/>
    </xf>
    <xf numFmtId="43" fontId="18" fillId="3" borderId="34" xfId="1" applyFont="1" applyFill="1" applyBorder="1" applyAlignment="1">
      <alignment horizontal="left"/>
    </xf>
    <xf numFmtId="43" fontId="18" fillId="3" borderId="15" xfId="1" applyFont="1" applyFill="1" applyBorder="1" applyAlignment="1">
      <alignment horizontal="left"/>
    </xf>
    <xf numFmtId="43" fontId="8" fillId="0" borderId="29" xfId="1" applyFont="1" applyBorder="1" applyAlignment="1">
      <alignment horizontal="left" vertical="center"/>
    </xf>
    <xf numFmtId="43" fontId="8" fillId="0" borderId="10" xfId="1" applyFont="1" applyBorder="1" applyAlignment="1">
      <alignment horizontal="left" vertical="center"/>
    </xf>
    <xf numFmtId="43" fontId="8" fillId="0" borderId="28" xfId="1" applyFont="1" applyBorder="1" applyAlignment="1">
      <alignment horizontal="left" vertical="center"/>
    </xf>
    <xf numFmtId="43" fontId="18" fillId="3" borderId="15" xfId="1" applyFont="1" applyFill="1" applyBorder="1" applyAlignment="1">
      <alignment horizontal="left" vertical="center" wrapText="1"/>
    </xf>
    <xf numFmtId="43" fontId="18" fillId="3" borderId="14" xfId="1" applyFont="1" applyFill="1" applyBorder="1" applyAlignment="1">
      <alignment horizontal="left" vertical="center" wrapText="1"/>
    </xf>
    <xf numFmtId="43" fontId="18" fillId="3" borderId="34" xfId="1" applyFont="1" applyFill="1" applyBorder="1" applyAlignment="1">
      <alignment horizontal="left" vertical="center" wrapText="1"/>
    </xf>
    <xf numFmtId="43" fontId="18" fillId="3" borderId="15" xfId="1" applyFont="1" applyFill="1" applyBorder="1" applyAlignment="1">
      <alignment horizontal="left" vertical="top" wrapText="1"/>
    </xf>
    <xf numFmtId="43" fontId="18" fillId="3" borderId="14" xfId="1" applyFont="1" applyFill="1" applyBorder="1" applyAlignment="1">
      <alignment horizontal="left" vertical="top" wrapText="1"/>
    </xf>
    <xf numFmtId="43" fontId="18" fillId="3" borderId="34" xfId="1" applyFont="1" applyFill="1" applyBorder="1" applyAlignment="1">
      <alignment horizontal="left" vertical="top" wrapText="1"/>
    </xf>
    <xf numFmtId="43" fontId="10" fillId="0" borderId="18" xfId="1" applyFont="1" applyFill="1" applyBorder="1" applyAlignment="1">
      <alignment horizontal="center" vertical="center"/>
    </xf>
    <xf numFmtId="43" fontId="10" fillId="0" borderId="38" xfId="1" applyFont="1" applyFill="1" applyBorder="1" applyAlignment="1">
      <alignment horizontal="center" vertical="center"/>
    </xf>
    <xf numFmtId="43" fontId="10" fillId="0" borderId="17" xfId="1" applyFont="1" applyFill="1" applyBorder="1" applyAlignment="1">
      <alignment horizontal="center" vertical="center"/>
    </xf>
    <xf numFmtId="43" fontId="10" fillId="0" borderId="39" xfId="1" applyFont="1" applyFill="1" applyBorder="1" applyAlignment="1">
      <alignment horizontal="center" vertical="center"/>
    </xf>
    <xf numFmtId="43" fontId="10" fillId="0" borderId="16" xfId="1" applyFont="1" applyFill="1" applyBorder="1" applyAlignment="1">
      <alignment horizontal="center" vertical="center"/>
    </xf>
    <xf numFmtId="43" fontId="10" fillId="0" borderId="40" xfId="1" applyFont="1" applyFill="1" applyBorder="1" applyAlignment="1">
      <alignment horizontal="center" vertical="center"/>
    </xf>
    <xf numFmtId="43" fontId="10" fillId="0" borderId="42" xfId="1" applyFont="1" applyFill="1" applyBorder="1" applyAlignment="1">
      <alignment horizontal="center" vertical="center"/>
    </xf>
    <xf numFmtId="43" fontId="10" fillId="0" borderId="36" xfId="1" applyFont="1" applyFill="1" applyBorder="1" applyAlignment="1">
      <alignment horizontal="center" vertical="center"/>
    </xf>
    <xf numFmtId="43" fontId="10" fillId="0" borderId="68" xfId="1" applyFont="1" applyFill="1" applyBorder="1" applyAlignment="1">
      <alignment horizontal="center" vertical="center"/>
    </xf>
    <xf numFmtId="0" fontId="36" fillId="0" borderId="0" xfId="13" applyAlignment="1">
      <alignment horizontal="center"/>
    </xf>
    <xf numFmtId="0" fontId="9" fillId="0" borderId="32" xfId="13" applyFont="1" applyBorder="1" applyAlignment="1">
      <alignment horizontal="center" vertical="center"/>
    </xf>
    <xf numFmtId="0" fontId="9" fillId="0" borderId="0" xfId="13" applyFont="1" applyBorder="1" applyAlignment="1">
      <alignment horizontal="center" vertical="center"/>
    </xf>
    <xf numFmtId="0" fontId="9" fillId="0" borderId="30" xfId="13" applyFont="1" applyBorder="1" applyAlignment="1">
      <alignment horizontal="center" vertical="center"/>
    </xf>
    <xf numFmtId="0" fontId="21" fillId="0" borderId="0" xfId="14" applyFont="1" applyBorder="1" applyAlignment="1">
      <alignment horizontal="left" vertical="center"/>
    </xf>
    <xf numFmtId="0" fontId="40" fillId="0" borderId="32" xfId="11" applyFont="1" applyBorder="1" applyAlignment="1">
      <alignment horizontal="center" vertical="center"/>
    </xf>
    <xf numFmtId="0" fontId="40" fillId="0" borderId="0" xfId="11" applyFont="1" applyBorder="1" applyAlignment="1">
      <alignment horizontal="center" vertical="center"/>
    </xf>
    <xf numFmtId="0" fontId="40" fillId="0" borderId="30" xfId="11" applyFont="1" applyBorder="1" applyAlignment="1">
      <alignment horizontal="center" vertical="center"/>
    </xf>
    <xf numFmtId="168" fontId="42" fillId="19" borderId="23" xfId="12" applyFont="1" applyFill="1" applyBorder="1" applyAlignment="1">
      <alignment horizontal="center" vertical="center" wrapText="1"/>
    </xf>
    <xf numFmtId="168" fontId="42" fillId="19" borderId="22" xfId="12" applyFont="1" applyFill="1" applyBorder="1" applyAlignment="1">
      <alignment horizontal="center" vertical="center" wrapText="1"/>
    </xf>
    <xf numFmtId="0" fontId="2" fillId="0" borderId="59" xfId="6" applyFont="1" applyBorder="1" applyAlignment="1">
      <alignment horizontal="left" vertical="center"/>
    </xf>
    <xf numFmtId="0" fontId="2" fillId="0" borderId="46" xfId="6" applyFont="1" applyBorder="1" applyAlignment="1">
      <alignment horizontal="left" vertical="center"/>
    </xf>
    <xf numFmtId="0" fontId="2" fillId="0" borderId="60" xfId="6" applyFont="1" applyBorder="1" applyAlignment="1">
      <alignment horizontal="left" vertical="center"/>
    </xf>
    <xf numFmtId="0" fontId="2" fillId="0" borderId="62" xfId="6" applyFont="1" applyBorder="1" applyAlignment="1">
      <alignment horizontal="left" vertical="center"/>
    </xf>
    <xf numFmtId="0" fontId="2" fillId="0" borderId="63" xfId="6" applyFont="1" applyBorder="1" applyAlignment="1">
      <alignment horizontal="left" vertical="center"/>
    </xf>
    <xf numFmtId="0" fontId="2" fillId="0" borderId="64" xfId="6" applyFont="1" applyBorder="1" applyAlignment="1">
      <alignment horizontal="left" vertical="center"/>
    </xf>
    <xf numFmtId="0" fontId="2" fillId="10" borderId="32" xfId="6" applyFont="1" applyFill="1" applyBorder="1" applyAlignment="1">
      <alignment vertical="center" wrapText="1"/>
    </xf>
    <xf numFmtId="0" fontId="2" fillId="10" borderId="0" xfId="6" applyFont="1" applyFill="1" applyBorder="1" applyAlignment="1">
      <alignment vertical="center" wrapText="1"/>
    </xf>
    <xf numFmtId="0" fontId="2" fillId="0" borderId="55" xfId="6" applyFont="1" applyBorder="1" applyAlignment="1">
      <alignment horizontal="left" vertical="center"/>
    </xf>
    <xf numFmtId="0" fontId="2" fillId="0" borderId="56" xfId="6" applyFont="1" applyBorder="1" applyAlignment="1">
      <alignment horizontal="left" vertical="center"/>
    </xf>
    <xf numFmtId="0" fontId="2" fillId="0" borderId="57" xfId="6" applyFont="1" applyBorder="1" applyAlignment="1">
      <alignment horizontal="left" vertical="center"/>
    </xf>
    <xf numFmtId="0" fontId="6" fillId="0" borderId="74" xfId="6" applyFont="1" applyBorder="1" applyAlignment="1">
      <alignment horizontal="center" vertical="center"/>
    </xf>
    <xf numFmtId="0" fontId="6" fillId="0" borderId="44" xfId="6" applyFont="1" applyBorder="1" applyAlignment="1">
      <alignment horizontal="center" vertical="center"/>
    </xf>
    <xf numFmtId="0" fontId="6" fillId="0" borderId="45" xfId="6" applyFont="1" applyBorder="1" applyAlignment="1">
      <alignment horizontal="center" vertical="center"/>
    </xf>
    <xf numFmtId="0" fontId="4" fillId="0" borderId="49" xfId="6" applyFont="1" applyBorder="1" applyAlignment="1">
      <alignment horizontal="center" vertical="center" wrapText="1"/>
    </xf>
    <xf numFmtId="0" fontId="4" fillId="0" borderId="80" xfId="6" applyFont="1" applyBorder="1" applyAlignment="1">
      <alignment horizontal="center" vertical="center" wrapText="1"/>
    </xf>
    <xf numFmtId="2" fontId="2" fillId="12" borderId="50" xfId="6" applyNumberFormat="1" applyFont="1" applyFill="1" applyBorder="1" applyAlignment="1">
      <alignment horizontal="center" vertical="center"/>
    </xf>
    <xf numFmtId="2" fontId="2" fillId="12" borderId="51" xfId="6" applyNumberFormat="1" applyFont="1" applyFill="1" applyBorder="1" applyAlignment="1">
      <alignment horizontal="center" vertical="center"/>
    </xf>
    <xf numFmtId="2" fontId="2" fillId="12" borderId="85" xfId="6" applyNumberFormat="1" applyFont="1" applyFill="1" applyBorder="1" applyAlignment="1">
      <alignment horizontal="center" vertical="center"/>
    </xf>
    <xf numFmtId="0" fontId="4" fillId="10" borderId="32" xfId="6" applyFont="1" applyFill="1" applyBorder="1" applyAlignment="1">
      <alignment horizontal="center" vertical="center"/>
    </xf>
    <xf numFmtId="0" fontId="4" fillId="10" borderId="0" xfId="6" applyFont="1" applyFill="1" applyBorder="1" applyAlignment="1">
      <alignment horizontal="center" vertical="center"/>
    </xf>
    <xf numFmtId="0" fontId="4" fillId="0" borderId="13" xfId="6" applyFont="1" applyBorder="1" applyAlignment="1">
      <alignment horizontal="center" vertical="center"/>
    </xf>
    <xf numFmtId="0" fontId="4" fillId="0" borderId="12" xfId="6" applyFont="1" applyBorder="1" applyAlignment="1">
      <alignment horizontal="center" vertical="center"/>
    </xf>
    <xf numFmtId="0" fontId="4" fillId="0" borderId="33" xfId="6" applyFont="1" applyBorder="1" applyAlignment="1">
      <alignment horizontal="center" vertical="center"/>
    </xf>
    <xf numFmtId="0" fontId="2" fillId="10" borderId="32" xfId="6" applyFont="1" applyFill="1" applyBorder="1" applyAlignment="1">
      <alignment vertical="center"/>
    </xf>
    <xf numFmtId="0" fontId="2" fillId="10" borderId="0" xfId="6" applyFont="1" applyFill="1" applyBorder="1" applyAlignment="1">
      <alignment vertical="center"/>
    </xf>
    <xf numFmtId="0" fontId="6" fillId="0" borderId="79" xfId="6" applyFont="1" applyBorder="1" applyAlignment="1">
      <alignment horizontal="center" vertical="center"/>
    </xf>
    <xf numFmtId="0" fontId="6" fillId="0" borderId="49" xfId="6" applyFont="1" applyBorder="1" applyAlignment="1">
      <alignment horizontal="center" vertical="center"/>
    </xf>
    <xf numFmtId="0" fontId="4" fillId="0" borderId="49" xfId="6" applyFont="1" applyBorder="1" applyAlignment="1">
      <alignment horizontal="center" vertical="center"/>
    </xf>
    <xf numFmtId="0" fontId="4" fillId="0" borderId="50" xfId="6" applyFont="1" applyBorder="1" applyAlignment="1">
      <alignment horizontal="center" vertical="center" wrapText="1"/>
    </xf>
    <xf numFmtId="0" fontId="4" fillId="0" borderId="51" xfId="6" applyFont="1" applyBorder="1" applyAlignment="1">
      <alignment horizontal="center" vertical="center" wrapText="1"/>
    </xf>
    <xf numFmtId="0" fontId="4" fillId="0" borderId="52" xfId="6" applyFont="1" applyBorder="1" applyAlignment="1">
      <alignment horizontal="center" vertical="center" wrapText="1"/>
    </xf>
    <xf numFmtId="0" fontId="13" fillId="0" borderId="32" xfId="6" applyFont="1" applyBorder="1" applyAlignment="1">
      <alignment horizontal="left"/>
    </xf>
    <xf numFmtId="0" fontId="13" fillId="0" borderId="0" xfId="6" applyFont="1" applyBorder="1" applyAlignment="1">
      <alignment horizontal="left"/>
    </xf>
    <xf numFmtId="0" fontId="11" fillId="4" borderId="32" xfId="6" applyFont="1" applyFill="1" applyBorder="1" applyAlignment="1" applyProtection="1">
      <alignment horizontal="center"/>
      <protection locked="0"/>
    </xf>
    <xf numFmtId="0" fontId="11" fillId="4" borderId="0" xfId="6" applyFont="1" applyFill="1" applyBorder="1" applyAlignment="1" applyProtection="1">
      <alignment horizontal="center"/>
      <protection locked="0"/>
    </xf>
    <xf numFmtId="0" fontId="11" fillId="4" borderId="30" xfId="6" applyFont="1" applyFill="1" applyBorder="1" applyAlignment="1" applyProtection="1">
      <alignment horizontal="center"/>
      <protection locked="0"/>
    </xf>
    <xf numFmtId="0" fontId="11" fillId="4" borderId="32" xfId="6" applyFont="1" applyFill="1" applyBorder="1" applyAlignment="1" applyProtection="1">
      <alignment horizontal="center" vertical="center"/>
      <protection locked="0"/>
    </xf>
    <xf numFmtId="0" fontId="11" fillId="4" borderId="0" xfId="6" applyFont="1" applyFill="1" applyBorder="1" applyAlignment="1" applyProtection="1">
      <alignment horizontal="center" vertical="center"/>
      <protection locked="0"/>
    </xf>
    <xf numFmtId="0" fontId="11" fillId="4" borderId="30" xfId="6" applyFont="1" applyFill="1" applyBorder="1" applyAlignment="1" applyProtection="1">
      <alignment horizontal="center" vertical="center"/>
      <protection locked="0"/>
    </xf>
    <xf numFmtId="0" fontId="6" fillId="4" borderId="32" xfId="6" applyFont="1" applyFill="1" applyBorder="1" applyAlignment="1" applyProtection="1">
      <alignment horizontal="center"/>
      <protection locked="0"/>
    </xf>
    <xf numFmtId="0" fontId="6" fillId="4" borderId="0" xfId="6" applyFont="1" applyFill="1" applyBorder="1" applyAlignment="1" applyProtection="1">
      <alignment horizontal="center"/>
      <protection locked="0"/>
    </xf>
    <xf numFmtId="0" fontId="6" fillId="4" borderId="30" xfId="6" applyFont="1" applyFill="1" applyBorder="1" applyAlignment="1" applyProtection="1">
      <alignment horizontal="center"/>
      <protection locked="0"/>
    </xf>
    <xf numFmtId="0" fontId="49" fillId="3" borderId="15" xfId="4" applyFont="1" applyFill="1" applyBorder="1" applyAlignment="1">
      <alignment horizontal="right" vertical="center" wrapText="1"/>
    </xf>
  </cellXfs>
  <cellStyles count="19">
    <cellStyle name="Excel Built-in Normal 2 2 2" xfId="11"/>
    <cellStyle name="Excel Built-in Normal 3 6" xfId="15"/>
    <cellStyle name="Excel Built-in Normal_Acompanhamento - CHÃ GRANDE - GABARITO" xfId="14"/>
    <cellStyle name="Excel Built-in Vírgula 2" xfId="12"/>
    <cellStyle name="Moeda" xfId="2" builtinId="4"/>
    <cellStyle name="Normal" xfId="0" builtinId="0"/>
    <cellStyle name="Normal 2" xfId="9"/>
    <cellStyle name="Normal 2 10" xfId="6"/>
    <cellStyle name="Normal 3" xfId="13"/>
    <cellStyle name="Normal 4" xfId="7"/>
    <cellStyle name="Normal 4 2" xfId="10"/>
    <cellStyle name="Normal 5" xfId="16"/>
    <cellStyle name="Normal 8" xfId="18"/>
    <cellStyle name="Normal_MOD. DE OBRA" xfId="4"/>
    <cellStyle name="Porcentagem" xfId="3" builtinId="5"/>
    <cellStyle name="Separador de milhares 2_ORÇAMENTO matureia corrigido (DEZ 2009)" xfId="8"/>
    <cellStyle name="Separador de milhares 4" xfId="17"/>
    <cellStyle name="Separador de milhares_MOD. DE OBRA" xf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277346</xdr:colOff>
      <xdr:row>0</xdr:row>
      <xdr:rowOff>51222</xdr:rowOff>
    </xdr:from>
    <xdr:ext cx="1242270" cy="1018379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1746" y="51222"/>
          <a:ext cx="1242270" cy="1018379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199242</xdr:colOff>
      <xdr:row>3</xdr:row>
      <xdr:rowOff>354218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285092" cy="1182893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116542</xdr:colOff>
      <xdr:row>0</xdr:row>
      <xdr:rowOff>35858</xdr:rowOff>
    </xdr:from>
    <xdr:to>
      <xdr:col>1</xdr:col>
      <xdr:colOff>921644</xdr:colOff>
      <xdr:row>4</xdr:row>
      <xdr:rowOff>330757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2" y="35858"/>
          <a:ext cx="1280231" cy="1146546"/>
        </a:xfrm>
        <a:prstGeom prst="rect">
          <a:avLst/>
        </a:prstGeom>
        <a:ln w="1905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1704976</xdr:colOff>
      <xdr:row>0</xdr:row>
      <xdr:rowOff>95250</xdr:rowOff>
    </xdr:from>
    <xdr:to>
      <xdr:col>1</xdr:col>
      <xdr:colOff>1704976</xdr:colOff>
      <xdr:row>3</xdr:row>
      <xdr:rowOff>161925</xdr:rowOff>
    </xdr:to>
    <xdr:pic>
      <xdr:nvPicPr>
        <xdr:cNvPr id="2" name="Imagem 1" descr="brasao sousa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2236" y="95250"/>
          <a:ext cx="0" cy="592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1704976</xdr:colOff>
      <xdr:row>0</xdr:row>
      <xdr:rowOff>95250</xdr:rowOff>
    </xdr:from>
    <xdr:to>
      <xdr:col>1</xdr:col>
      <xdr:colOff>1704976</xdr:colOff>
      <xdr:row>3</xdr:row>
      <xdr:rowOff>161925</xdr:rowOff>
    </xdr:to>
    <xdr:pic>
      <xdr:nvPicPr>
        <xdr:cNvPr id="3" name="Imagem 2" descr="brasao sousa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2236" y="95250"/>
          <a:ext cx="0" cy="592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2270125</xdr:colOff>
      <xdr:row>0</xdr:row>
      <xdr:rowOff>46567</xdr:rowOff>
    </xdr:from>
    <xdr:to>
      <xdr:col>1</xdr:col>
      <xdr:colOff>2929699</xdr:colOff>
      <xdr:row>3</xdr:row>
      <xdr:rowOff>132292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46567"/>
          <a:ext cx="659574" cy="619125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133350</xdr:colOff>
      <xdr:row>0</xdr:row>
      <xdr:rowOff>95250</xdr:rowOff>
    </xdr:from>
    <xdr:ext cx="909108" cy="571500"/>
    <xdr:pic>
      <xdr:nvPicPr>
        <xdr:cNvPr id="2" name="Imagem 1" descr="brasao sousa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730" y="95250"/>
          <a:ext cx="90910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2571750</xdr:colOff>
      <xdr:row>0</xdr:row>
      <xdr:rowOff>85725</xdr:rowOff>
    </xdr:from>
    <xdr:to>
      <xdr:col>2</xdr:col>
      <xdr:colOff>3505200</xdr:colOff>
      <xdr:row>3</xdr:row>
      <xdr:rowOff>133350</xdr:rowOff>
    </xdr:to>
    <xdr:pic>
      <xdr:nvPicPr>
        <xdr:cNvPr id="3" name="Picture 2" descr="Aguiar-P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8970" y="85725"/>
          <a:ext cx="3810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32</xdr:row>
          <xdr:rowOff>76200</xdr:rowOff>
        </xdr:from>
        <xdr:to>
          <xdr:col>3</xdr:col>
          <xdr:colOff>428625</xdr:colOff>
          <xdr:row>34</xdr:row>
          <xdr:rowOff>142875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4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view="pageBreakPreview" zoomScaleSheetLayoutView="100" workbookViewId="0">
      <selection activeCell="A4" sqref="A4:C4"/>
    </sheetView>
  </sheetViews>
  <sheetFormatPr defaultRowHeight="12.75" x14ac:dyDescent="0.2"/>
  <cols>
    <col min="1" max="1" width="5.5703125" style="103" bestFit="1" customWidth="1"/>
    <col min="2" max="2" width="46" style="103" customWidth="1"/>
    <col min="3" max="3" width="15.5703125" style="103" bestFit="1" customWidth="1"/>
    <col min="4" max="4" width="10.85546875" style="103" bestFit="1" customWidth="1"/>
    <col min="5" max="5" width="4.85546875" style="103" customWidth="1"/>
    <col min="6" max="9" width="11.85546875" style="103" bestFit="1" customWidth="1"/>
    <col min="10" max="10" width="14.42578125" style="103" bestFit="1" customWidth="1"/>
    <col min="11" max="11" width="11.85546875" style="103" bestFit="1" customWidth="1"/>
    <col min="12" max="245" width="9.140625" style="103"/>
    <col min="246" max="246" width="4.28515625" style="103" customWidth="1"/>
    <col min="247" max="247" width="32.85546875" style="103" customWidth="1"/>
    <col min="248" max="248" width="13.5703125" style="103" bestFit="1" customWidth="1"/>
    <col min="249" max="249" width="7.42578125" style="103" bestFit="1" customWidth="1"/>
    <col min="250" max="250" width="4.85546875" style="103" customWidth="1"/>
    <col min="251" max="253" width="12.140625" style="103" bestFit="1" customWidth="1"/>
    <col min="254" max="254" width="12.140625" style="103" customWidth="1"/>
    <col min="255" max="255" width="12.140625" style="103" bestFit="1" customWidth="1"/>
    <col min="256" max="256" width="11.7109375" style="103" bestFit="1" customWidth="1"/>
    <col min="257" max="257" width="10.140625" style="103" bestFit="1" customWidth="1"/>
    <col min="258" max="501" width="9.140625" style="103"/>
    <col min="502" max="502" width="4.28515625" style="103" customWidth="1"/>
    <col min="503" max="503" width="32.85546875" style="103" customWidth="1"/>
    <col min="504" max="504" width="13.5703125" style="103" bestFit="1" customWidth="1"/>
    <col min="505" max="505" width="7.42578125" style="103" bestFit="1" customWidth="1"/>
    <col min="506" max="506" width="4.85546875" style="103" customWidth="1"/>
    <col min="507" max="509" width="12.140625" style="103" bestFit="1" customWidth="1"/>
    <col min="510" max="510" width="12.140625" style="103" customWidth="1"/>
    <col min="511" max="511" width="12.140625" style="103" bestFit="1" customWidth="1"/>
    <col min="512" max="512" width="11.7109375" style="103" bestFit="1" customWidth="1"/>
    <col min="513" max="513" width="10.140625" style="103" bestFit="1" customWidth="1"/>
    <col min="514" max="757" width="9.140625" style="103"/>
    <col min="758" max="758" width="4.28515625" style="103" customWidth="1"/>
    <col min="759" max="759" width="32.85546875" style="103" customWidth="1"/>
    <col min="760" max="760" width="13.5703125" style="103" bestFit="1" customWidth="1"/>
    <col min="761" max="761" width="7.42578125" style="103" bestFit="1" customWidth="1"/>
    <col min="762" max="762" width="4.85546875" style="103" customWidth="1"/>
    <col min="763" max="765" width="12.140625" style="103" bestFit="1" customWidth="1"/>
    <col min="766" max="766" width="12.140625" style="103" customWidth="1"/>
    <col min="767" max="767" width="12.140625" style="103" bestFit="1" customWidth="1"/>
    <col min="768" max="768" width="11.7109375" style="103" bestFit="1" customWidth="1"/>
    <col min="769" max="769" width="10.140625" style="103" bestFit="1" customWidth="1"/>
    <col min="770" max="1013" width="9.140625" style="103"/>
    <col min="1014" max="1014" width="4.28515625" style="103" customWidth="1"/>
    <col min="1015" max="1015" width="32.85546875" style="103" customWidth="1"/>
    <col min="1016" max="1016" width="13.5703125" style="103" bestFit="1" customWidth="1"/>
    <col min="1017" max="1017" width="7.42578125" style="103" bestFit="1" customWidth="1"/>
    <col min="1018" max="1018" width="4.85546875" style="103" customWidth="1"/>
    <col min="1019" max="1021" width="12.140625" style="103" bestFit="1" customWidth="1"/>
    <col min="1022" max="1022" width="12.140625" style="103" customWidth="1"/>
    <col min="1023" max="1023" width="12.140625" style="103" bestFit="1" customWidth="1"/>
    <col min="1024" max="1024" width="11.7109375" style="103" bestFit="1" customWidth="1"/>
    <col min="1025" max="1025" width="10.140625" style="103" bestFit="1" customWidth="1"/>
    <col min="1026" max="1269" width="9.140625" style="103"/>
    <col min="1270" max="1270" width="4.28515625" style="103" customWidth="1"/>
    <col min="1271" max="1271" width="32.85546875" style="103" customWidth="1"/>
    <col min="1272" max="1272" width="13.5703125" style="103" bestFit="1" customWidth="1"/>
    <col min="1273" max="1273" width="7.42578125" style="103" bestFit="1" customWidth="1"/>
    <col min="1274" max="1274" width="4.85546875" style="103" customWidth="1"/>
    <col min="1275" max="1277" width="12.140625" style="103" bestFit="1" customWidth="1"/>
    <col min="1278" max="1278" width="12.140625" style="103" customWidth="1"/>
    <col min="1279" max="1279" width="12.140625" style="103" bestFit="1" customWidth="1"/>
    <col min="1280" max="1280" width="11.7109375" style="103" bestFit="1" customWidth="1"/>
    <col min="1281" max="1281" width="10.140625" style="103" bestFit="1" customWidth="1"/>
    <col min="1282" max="1525" width="9.140625" style="103"/>
    <col min="1526" max="1526" width="4.28515625" style="103" customWidth="1"/>
    <col min="1527" max="1527" width="32.85546875" style="103" customWidth="1"/>
    <col min="1528" max="1528" width="13.5703125" style="103" bestFit="1" customWidth="1"/>
    <col min="1529" max="1529" width="7.42578125" style="103" bestFit="1" customWidth="1"/>
    <col min="1530" max="1530" width="4.85546875" style="103" customWidth="1"/>
    <col min="1531" max="1533" width="12.140625" style="103" bestFit="1" customWidth="1"/>
    <col min="1534" max="1534" width="12.140625" style="103" customWidth="1"/>
    <col min="1535" max="1535" width="12.140625" style="103" bestFit="1" customWidth="1"/>
    <col min="1536" max="1536" width="11.7109375" style="103" bestFit="1" customWidth="1"/>
    <col min="1537" max="1537" width="10.140625" style="103" bestFit="1" customWidth="1"/>
    <col min="1538" max="1781" width="9.140625" style="103"/>
    <col min="1782" max="1782" width="4.28515625" style="103" customWidth="1"/>
    <col min="1783" max="1783" width="32.85546875" style="103" customWidth="1"/>
    <col min="1784" max="1784" width="13.5703125" style="103" bestFit="1" customWidth="1"/>
    <col min="1785" max="1785" width="7.42578125" style="103" bestFit="1" customWidth="1"/>
    <col min="1786" max="1786" width="4.85546875" style="103" customWidth="1"/>
    <col min="1787" max="1789" width="12.140625" style="103" bestFit="1" customWidth="1"/>
    <col min="1790" max="1790" width="12.140625" style="103" customWidth="1"/>
    <col min="1791" max="1791" width="12.140625" style="103" bestFit="1" customWidth="1"/>
    <col min="1792" max="1792" width="11.7109375" style="103" bestFit="1" customWidth="1"/>
    <col min="1793" max="1793" width="10.140625" style="103" bestFit="1" customWidth="1"/>
    <col min="1794" max="2037" width="9.140625" style="103"/>
    <col min="2038" max="2038" width="4.28515625" style="103" customWidth="1"/>
    <col min="2039" max="2039" width="32.85546875" style="103" customWidth="1"/>
    <col min="2040" max="2040" width="13.5703125" style="103" bestFit="1" customWidth="1"/>
    <col min="2041" max="2041" width="7.42578125" style="103" bestFit="1" customWidth="1"/>
    <col min="2042" max="2042" width="4.85546875" style="103" customWidth="1"/>
    <col min="2043" max="2045" width="12.140625" style="103" bestFit="1" customWidth="1"/>
    <col min="2046" max="2046" width="12.140625" style="103" customWidth="1"/>
    <col min="2047" max="2047" width="12.140625" style="103" bestFit="1" customWidth="1"/>
    <col min="2048" max="2048" width="11.7109375" style="103" bestFit="1" customWidth="1"/>
    <col min="2049" max="2049" width="10.140625" style="103" bestFit="1" customWidth="1"/>
    <col min="2050" max="2293" width="9.140625" style="103"/>
    <col min="2294" max="2294" width="4.28515625" style="103" customWidth="1"/>
    <col min="2295" max="2295" width="32.85546875" style="103" customWidth="1"/>
    <col min="2296" max="2296" width="13.5703125" style="103" bestFit="1" customWidth="1"/>
    <col min="2297" max="2297" width="7.42578125" style="103" bestFit="1" customWidth="1"/>
    <col min="2298" max="2298" width="4.85546875" style="103" customWidth="1"/>
    <col min="2299" max="2301" width="12.140625" style="103" bestFit="1" customWidth="1"/>
    <col min="2302" max="2302" width="12.140625" style="103" customWidth="1"/>
    <col min="2303" max="2303" width="12.140625" style="103" bestFit="1" customWidth="1"/>
    <col min="2304" max="2304" width="11.7109375" style="103" bestFit="1" customWidth="1"/>
    <col min="2305" max="2305" width="10.140625" style="103" bestFit="1" customWidth="1"/>
    <col min="2306" max="2549" width="9.140625" style="103"/>
    <col min="2550" max="2550" width="4.28515625" style="103" customWidth="1"/>
    <col min="2551" max="2551" width="32.85546875" style="103" customWidth="1"/>
    <col min="2552" max="2552" width="13.5703125" style="103" bestFit="1" customWidth="1"/>
    <col min="2553" max="2553" width="7.42578125" style="103" bestFit="1" customWidth="1"/>
    <col min="2554" max="2554" width="4.85546875" style="103" customWidth="1"/>
    <col min="2555" max="2557" width="12.140625" style="103" bestFit="1" customWidth="1"/>
    <col min="2558" max="2558" width="12.140625" style="103" customWidth="1"/>
    <col min="2559" max="2559" width="12.140625" style="103" bestFit="1" customWidth="1"/>
    <col min="2560" max="2560" width="11.7109375" style="103" bestFit="1" customWidth="1"/>
    <col min="2561" max="2561" width="10.140625" style="103" bestFit="1" customWidth="1"/>
    <col min="2562" max="2805" width="9.140625" style="103"/>
    <col min="2806" max="2806" width="4.28515625" style="103" customWidth="1"/>
    <col min="2807" max="2807" width="32.85546875" style="103" customWidth="1"/>
    <col min="2808" max="2808" width="13.5703125" style="103" bestFit="1" customWidth="1"/>
    <col min="2809" max="2809" width="7.42578125" style="103" bestFit="1" customWidth="1"/>
    <col min="2810" max="2810" width="4.85546875" style="103" customWidth="1"/>
    <col min="2811" max="2813" width="12.140625" style="103" bestFit="1" customWidth="1"/>
    <col min="2814" max="2814" width="12.140625" style="103" customWidth="1"/>
    <col min="2815" max="2815" width="12.140625" style="103" bestFit="1" customWidth="1"/>
    <col min="2816" max="2816" width="11.7109375" style="103" bestFit="1" customWidth="1"/>
    <col min="2817" max="2817" width="10.140625" style="103" bestFit="1" customWidth="1"/>
    <col min="2818" max="3061" width="9.140625" style="103"/>
    <col min="3062" max="3062" width="4.28515625" style="103" customWidth="1"/>
    <col min="3063" max="3063" width="32.85546875" style="103" customWidth="1"/>
    <col min="3064" max="3064" width="13.5703125" style="103" bestFit="1" customWidth="1"/>
    <col min="3065" max="3065" width="7.42578125" style="103" bestFit="1" customWidth="1"/>
    <col min="3066" max="3066" width="4.85546875" style="103" customWidth="1"/>
    <col min="3067" max="3069" width="12.140625" style="103" bestFit="1" customWidth="1"/>
    <col min="3070" max="3070" width="12.140625" style="103" customWidth="1"/>
    <col min="3071" max="3071" width="12.140625" style="103" bestFit="1" customWidth="1"/>
    <col min="3072" max="3072" width="11.7109375" style="103" bestFit="1" customWidth="1"/>
    <col min="3073" max="3073" width="10.140625" style="103" bestFit="1" customWidth="1"/>
    <col min="3074" max="3317" width="9.140625" style="103"/>
    <col min="3318" max="3318" width="4.28515625" style="103" customWidth="1"/>
    <col min="3319" max="3319" width="32.85546875" style="103" customWidth="1"/>
    <col min="3320" max="3320" width="13.5703125" style="103" bestFit="1" customWidth="1"/>
    <col min="3321" max="3321" width="7.42578125" style="103" bestFit="1" customWidth="1"/>
    <col min="3322" max="3322" width="4.85546875" style="103" customWidth="1"/>
    <col min="3323" max="3325" width="12.140625" style="103" bestFit="1" customWidth="1"/>
    <col min="3326" max="3326" width="12.140625" style="103" customWidth="1"/>
    <col min="3327" max="3327" width="12.140625" style="103" bestFit="1" customWidth="1"/>
    <col min="3328" max="3328" width="11.7109375" style="103" bestFit="1" customWidth="1"/>
    <col min="3329" max="3329" width="10.140625" style="103" bestFit="1" customWidth="1"/>
    <col min="3330" max="3573" width="9.140625" style="103"/>
    <col min="3574" max="3574" width="4.28515625" style="103" customWidth="1"/>
    <col min="3575" max="3575" width="32.85546875" style="103" customWidth="1"/>
    <col min="3576" max="3576" width="13.5703125" style="103" bestFit="1" customWidth="1"/>
    <col min="3577" max="3577" width="7.42578125" style="103" bestFit="1" customWidth="1"/>
    <col min="3578" max="3578" width="4.85546875" style="103" customWidth="1"/>
    <col min="3579" max="3581" width="12.140625" style="103" bestFit="1" customWidth="1"/>
    <col min="3582" max="3582" width="12.140625" style="103" customWidth="1"/>
    <col min="3583" max="3583" width="12.140625" style="103" bestFit="1" customWidth="1"/>
    <col min="3584" max="3584" width="11.7109375" style="103" bestFit="1" customWidth="1"/>
    <col min="3585" max="3585" width="10.140625" style="103" bestFit="1" customWidth="1"/>
    <col min="3586" max="3829" width="9.140625" style="103"/>
    <col min="3830" max="3830" width="4.28515625" style="103" customWidth="1"/>
    <col min="3831" max="3831" width="32.85546875" style="103" customWidth="1"/>
    <col min="3832" max="3832" width="13.5703125" style="103" bestFit="1" customWidth="1"/>
    <col min="3833" max="3833" width="7.42578125" style="103" bestFit="1" customWidth="1"/>
    <col min="3834" max="3834" width="4.85546875" style="103" customWidth="1"/>
    <col min="3835" max="3837" width="12.140625" style="103" bestFit="1" customWidth="1"/>
    <col min="3838" max="3838" width="12.140625" style="103" customWidth="1"/>
    <col min="3839" max="3839" width="12.140625" style="103" bestFit="1" customWidth="1"/>
    <col min="3840" max="3840" width="11.7109375" style="103" bestFit="1" customWidth="1"/>
    <col min="3841" max="3841" width="10.140625" style="103" bestFit="1" customWidth="1"/>
    <col min="3842" max="4085" width="9.140625" style="103"/>
    <col min="4086" max="4086" width="4.28515625" style="103" customWidth="1"/>
    <col min="4087" max="4087" width="32.85546875" style="103" customWidth="1"/>
    <col min="4088" max="4088" width="13.5703125" style="103" bestFit="1" customWidth="1"/>
    <col min="4089" max="4089" width="7.42578125" style="103" bestFit="1" customWidth="1"/>
    <col min="4090" max="4090" width="4.85546875" style="103" customWidth="1"/>
    <col min="4091" max="4093" width="12.140625" style="103" bestFit="1" customWidth="1"/>
    <col min="4094" max="4094" width="12.140625" style="103" customWidth="1"/>
    <col min="4095" max="4095" width="12.140625" style="103" bestFit="1" customWidth="1"/>
    <col min="4096" max="4096" width="11.7109375" style="103" bestFit="1" customWidth="1"/>
    <col min="4097" max="4097" width="10.140625" style="103" bestFit="1" customWidth="1"/>
    <col min="4098" max="4341" width="9.140625" style="103"/>
    <col min="4342" max="4342" width="4.28515625" style="103" customWidth="1"/>
    <col min="4343" max="4343" width="32.85546875" style="103" customWidth="1"/>
    <col min="4344" max="4344" width="13.5703125" style="103" bestFit="1" customWidth="1"/>
    <col min="4345" max="4345" width="7.42578125" style="103" bestFit="1" customWidth="1"/>
    <col min="4346" max="4346" width="4.85546875" style="103" customWidth="1"/>
    <col min="4347" max="4349" width="12.140625" style="103" bestFit="1" customWidth="1"/>
    <col min="4350" max="4350" width="12.140625" style="103" customWidth="1"/>
    <col min="4351" max="4351" width="12.140625" style="103" bestFit="1" customWidth="1"/>
    <col min="4352" max="4352" width="11.7109375" style="103" bestFit="1" customWidth="1"/>
    <col min="4353" max="4353" width="10.140625" style="103" bestFit="1" customWidth="1"/>
    <col min="4354" max="4597" width="9.140625" style="103"/>
    <col min="4598" max="4598" width="4.28515625" style="103" customWidth="1"/>
    <col min="4599" max="4599" width="32.85546875" style="103" customWidth="1"/>
    <col min="4600" max="4600" width="13.5703125" style="103" bestFit="1" customWidth="1"/>
    <col min="4601" max="4601" width="7.42578125" style="103" bestFit="1" customWidth="1"/>
    <col min="4602" max="4602" width="4.85546875" style="103" customWidth="1"/>
    <col min="4603" max="4605" width="12.140625" style="103" bestFit="1" customWidth="1"/>
    <col min="4606" max="4606" width="12.140625" style="103" customWidth="1"/>
    <col min="4607" max="4607" width="12.140625" style="103" bestFit="1" customWidth="1"/>
    <col min="4608" max="4608" width="11.7109375" style="103" bestFit="1" customWidth="1"/>
    <col min="4609" max="4609" width="10.140625" style="103" bestFit="1" customWidth="1"/>
    <col min="4610" max="4853" width="9.140625" style="103"/>
    <col min="4854" max="4854" width="4.28515625" style="103" customWidth="1"/>
    <col min="4855" max="4855" width="32.85546875" style="103" customWidth="1"/>
    <col min="4856" max="4856" width="13.5703125" style="103" bestFit="1" customWidth="1"/>
    <col min="4857" max="4857" width="7.42578125" style="103" bestFit="1" customWidth="1"/>
    <col min="4858" max="4858" width="4.85546875" style="103" customWidth="1"/>
    <col min="4859" max="4861" width="12.140625" style="103" bestFit="1" customWidth="1"/>
    <col min="4862" max="4862" width="12.140625" style="103" customWidth="1"/>
    <col min="4863" max="4863" width="12.140625" style="103" bestFit="1" customWidth="1"/>
    <col min="4864" max="4864" width="11.7109375" style="103" bestFit="1" customWidth="1"/>
    <col min="4865" max="4865" width="10.140625" style="103" bestFit="1" customWidth="1"/>
    <col min="4866" max="5109" width="9.140625" style="103"/>
    <col min="5110" max="5110" width="4.28515625" style="103" customWidth="1"/>
    <col min="5111" max="5111" width="32.85546875" style="103" customWidth="1"/>
    <col min="5112" max="5112" width="13.5703125" style="103" bestFit="1" customWidth="1"/>
    <col min="5113" max="5113" width="7.42578125" style="103" bestFit="1" customWidth="1"/>
    <col min="5114" max="5114" width="4.85546875" style="103" customWidth="1"/>
    <col min="5115" max="5117" width="12.140625" style="103" bestFit="1" customWidth="1"/>
    <col min="5118" max="5118" width="12.140625" style="103" customWidth="1"/>
    <col min="5119" max="5119" width="12.140625" style="103" bestFit="1" customWidth="1"/>
    <col min="5120" max="5120" width="11.7109375" style="103" bestFit="1" customWidth="1"/>
    <col min="5121" max="5121" width="10.140625" style="103" bestFit="1" customWidth="1"/>
    <col min="5122" max="5365" width="9.140625" style="103"/>
    <col min="5366" max="5366" width="4.28515625" style="103" customWidth="1"/>
    <col min="5367" max="5367" width="32.85546875" style="103" customWidth="1"/>
    <col min="5368" max="5368" width="13.5703125" style="103" bestFit="1" customWidth="1"/>
    <col min="5369" max="5369" width="7.42578125" style="103" bestFit="1" customWidth="1"/>
    <col min="5370" max="5370" width="4.85546875" style="103" customWidth="1"/>
    <col min="5371" max="5373" width="12.140625" style="103" bestFit="1" customWidth="1"/>
    <col min="5374" max="5374" width="12.140625" style="103" customWidth="1"/>
    <col min="5375" max="5375" width="12.140625" style="103" bestFit="1" customWidth="1"/>
    <col min="5376" max="5376" width="11.7109375" style="103" bestFit="1" customWidth="1"/>
    <col min="5377" max="5377" width="10.140625" style="103" bestFit="1" customWidth="1"/>
    <col min="5378" max="5621" width="9.140625" style="103"/>
    <col min="5622" max="5622" width="4.28515625" style="103" customWidth="1"/>
    <col min="5623" max="5623" width="32.85546875" style="103" customWidth="1"/>
    <col min="5624" max="5624" width="13.5703125" style="103" bestFit="1" customWidth="1"/>
    <col min="5625" max="5625" width="7.42578125" style="103" bestFit="1" customWidth="1"/>
    <col min="5626" max="5626" width="4.85546875" style="103" customWidth="1"/>
    <col min="5627" max="5629" width="12.140625" style="103" bestFit="1" customWidth="1"/>
    <col min="5630" max="5630" width="12.140625" style="103" customWidth="1"/>
    <col min="5631" max="5631" width="12.140625" style="103" bestFit="1" customWidth="1"/>
    <col min="5632" max="5632" width="11.7109375" style="103" bestFit="1" customWidth="1"/>
    <col min="5633" max="5633" width="10.140625" style="103" bestFit="1" customWidth="1"/>
    <col min="5634" max="5877" width="9.140625" style="103"/>
    <col min="5878" max="5878" width="4.28515625" style="103" customWidth="1"/>
    <col min="5879" max="5879" width="32.85546875" style="103" customWidth="1"/>
    <col min="5880" max="5880" width="13.5703125" style="103" bestFit="1" customWidth="1"/>
    <col min="5881" max="5881" width="7.42578125" style="103" bestFit="1" customWidth="1"/>
    <col min="5882" max="5882" width="4.85546875" style="103" customWidth="1"/>
    <col min="5883" max="5885" width="12.140625" style="103" bestFit="1" customWidth="1"/>
    <col min="5886" max="5886" width="12.140625" style="103" customWidth="1"/>
    <col min="5887" max="5887" width="12.140625" style="103" bestFit="1" customWidth="1"/>
    <col min="5888" max="5888" width="11.7109375" style="103" bestFit="1" customWidth="1"/>
    <col min="5889" max="5889" width="10.140625" style="103" bestFit="1" customWidth="1"/>
    <col min="5890" max="6133" width="9.140625" style="103"/>
    <col min="6134" max="6134" width="4.28515625" style="103" customWidth="1"/>
    <col min="6135" max="6135" width="32.85546875" style="103" customWidth="1"/>
    <col min="6136" max="6136" width="13.5703125" style="103" bestFit="1" customWidth="1"/>
    <col min="6137" max="6137" width="7.42578125" style="103" bestFit="1" customWidth="1"/>
    <col min="6138" max="6138" width="4.85546875" style="103" customWidth="1"/>
    <col min="6139" max="6141" width="12.140625" style="103" bestFit="1" customWidth="1"/>
    <col min="6142" max="6142" width="12.140625" style="103" customWidth="1"/>
    <col min="6143" max="6143" width="12.140625" style="103" bestFit="1" customWidth="1"/>
    <col min="6144" max="6144" width="11.7109375" style="103" bestFit="1" customWidth="1"/>
    <col min="6145" max="6145" width="10.140625" style="103" bestFit="1" customWidth="1"/>
    <col min="6146" max="6389" width="9.140625" style="103"/>
    <col min="6390" max="6390" width="4.28515625" style="103" customWidth="1"/>
    <col min="6391" max="6391" width="32.85546875" style="103" customWidth="1"/>
    <col min="6392" max="6392" width="13.5703125" style="103" bestFit="1" customWidth="1"/>
    <col min="6393" max="6393" width="7.42578125" style="103" bestFit="1" customWidth="1"/>
    <col min="6394" max="6394" width="4.85546875" style="103" customWidth="1"/>
    <col min="6395" max="6397" width="12.140625" style="103" bestFit="1" customWidth="1"/>
    <col min="6398" max="6398" width="12.140625" style="103" customWidth="1"/>
    <col min="6399" max="6399" width="12.140625" style="103" bestFit="1" customWidth="1"/>
    <col min="6400" max="6400" width="11.7109375" style="103" bestFit="1" customWidth="1"/>
    <col min="6401" max="6401" width="10.140625" style="103" bestFit="1" customWidth="1"/>
    <col min="6402" max="6645" width="9.140625" style="103"/>
    <col min="6646" max="6646" width="4.28515625" style="103" customWidth="1"/>
    <col min="6647" max="6647" width="32.85546875" style="103" customWidth="1"/>
    <col min="6648" max="6648" width="13.5703125" style="103" bestFit="1" customWidth="1"/>
    <col min="6649" max="6649" width="7.42578125" style="103" bestFit="1" customWidth="1"/>
    <col min="6650" max="6650" width="4.85546875" style="103" customWidth="1"/>
    <col min="6651" max="6653" width="12.140625" style="103" bestFit="1" customWidth="1"/>
    <col min="6654" max="6654" width="12.140625" style="103" customWidth="1"/>
    <col min="6655" max="6655" width="12.140625" style="103" bestFit="1" customWidth="1"/>
    <col min="6656" max="6656" width="11.7109375" style="103" bestFit="1" customWidth="1"/>
    <col min="6657" max="6657" width="10.140625" style="103" bestFit="1" customWidth="1"/>
    <col min="6658" max="6901" width="9.140625" style="103"/>
    <col min="6902" max="6902" width="4.28515625" style="103" customWidth="1"/>
    <col min="6903" max="6903" width="32.85546875" style="103" customWidth="1"/>
    <col min="6904" max="6904" width="13.5703125" style="103" bestFit="1" customWidth="1"/>
    <col min="6905" max="6905" width="7.42578125" style="103" bestFit="1" customWidth="1"/>
    <col min="6906" max="6906" width="4.85546875" style="103" customWidth="1"/>
    <col min="6907" max="6909" width="12.140625" style="103" bestFit="1" customWidth="1"/>
    <col min="6910" max="6910" width="12.140625" style="103" customWidth="1"/>
    <col min="6911" max="6911" width="12.140625" style="103" bestFit="1" customWidth="1"/>
    <col min="6912" max="6912" width="11.7109375" style="103" bestFit="1" customWidth="1"/>
    <col min="6913" max="6913" width="10.140625" style="103" bestFit="1" customWidth="1"/>
    <col min="6914" max="7157" width="9.140625" style="103"/>
    <col min="7158" max="7158" width="4.28515625" style="103" customWidth="1"/>
    <col min="7159" max="7159" width="32.85546875" style="103" customWidth="1"/>
    <col min="7160" max="7160" width="13.5703125" style="103" bestFit="1" customWidth="1"/>
    <col min="7161" max="7161" width="7.42578125" style="103" bestFit="1" customWidth="1"/>
    <col min="7162" max="7162" width="4.85546875" style="103" customWidth="1"/>
    <col min="7163" max="7165" width="12.140625" style="103" bestFit="1" customWidth="1"/>
    <col min="7166" max="7166" width="12.140625" style="103" customWidth="1"/>
    <col min="7167" max="7167" width="12.140625" style="103" bestFit="1" customWidth="1"/>
    <col min="7168" max="7168" width="11.7109375" style="103" bestFit="1" customWidth="1"/>
    <col min="7169" max="7169" width="10.140625" style="103" bestFit="1" customWidth="1"/>
    <col min="7170" max="7413" width="9.140625" style="103"/>
    <col min="7414" max="7414" width="4.28515625" style="103" customWidth="1"/>
    <col min="7415" max="7415" width="32.85546875" style="103" customWidth="1"/>
    <col min="7416" max="7416" width="13.5703125" style="103" bestFit="1" customWidth="1"/>
    <col min="7417" max="7417" width="7.42578125" style="103" bestFit="1" customWidth="1"/>
    <col min="7418" max="7418" width="4.85546875" style="103" customWidth="1"/>
    <col min="7419" max="7421" width="12.140625" style="103" bestFit="1" customWidth="1"/>
    <col min="7422" max="7422" width="12.140625" style="103" customWidth="1"/>
    <col min="7423" max="7423" width="12.140625" style="103" bestFit="1" customWidth="1"/>
    <col min="7424" max="7424" width="11.7109375" style="103" bestFit="1" customWidth="1"/>
    <col min="7425" max="7425" width="10.140625" style="103" bestFit="1" customWidth="1"/>
    <col min="7426" max="7669" width="9.140625" style="103"/>
    <col min="7670" max="7670" width="4.28515625" style="103" customWidth="1"/>
    <col min="7671" max="7671" width="32.85546875" style="103" customWidth="1"/>
    <col min="7672" max="7672" width="13.5703125" style="103" bestFit="1" customWidth="1"/>
    <col min="7673" max="7673" width="7.42578125" style="103" bestFit="1" customWidth="1"/>
    <col min="7674" max="7674" width="4.85546875" style="103" customWidth="1"/>
    <col min="7675" max="7677" width="12.140625" style="103" bestFit="1" customWidth="1"/>
    <col min="7678" max="7678" width="12.140625" style="103" customWidth="1"/>
    <col min="7679" max="7679" width="12.140625" style="103" bestFit="1" customWidth="1"/>
    <col min="7680" max="7680" width="11.7109375" style="103" bestFit="1" customWidth="1"/>
    <col min="7681" max="7681" width="10.140625" style="103" bestFit="1" customWidth="1"/>
    <col min="7682" max="7925" width="9.140625" style="103"/>
    <col min="7926" max="7926" width="4.28515625" style="103" customWidth="1"/>
    <col min="7927" max="7927" width="32.85546875" style="103" customWidth="1"/>
    <col min="7928" max="7928" width="13.5703125" style="103" bestFit="1" customWidth="1"/>
    <col min="7929" max="7929" width="7.42578125" style="103" bestFit="1" customWidth="1"/>
    <col min="7930" max="7930" width="4.85546875" style="103" customWidth="1"/>
    <col min="7931" max="7933" width="12.140625" style="103" bestFit="1" customWidth="1"/>
    <col min="7934" max="7934" width="12.140625" style="103" customWidth="1"/>
    <col min="7935" max="7935" width="12.140625" style="103" bestFit="1" customWidth="1"/>
    <col min="7936" max="7936" width="11.7109375" style="103" bestFit="1" customWidth="1"/>
    <col min="7937" max="7937" width="10.140625" style="103" bestFit="1" customWidth="1"/>
    <col min="7938" max="8181" width="9.140625" style="103"/>
    <col min="8182" max="8182" width="4.28515625" style="103" customWidth="1"/>
    <col min="8183" max="8183" width="32.85546875" style="103" customWidth="1"/>
    <col min="8184" max="8184" width="13.5703125" style="103" bestFit="1" customWidth="1"/>
    <col min="8185" max="8185" width="7.42578125" style="103" bestFit="1" customWidth="1"/>
    <col min="8186" max="8186" width="4.85546875" style="103" customWidth="1"/>
    <col min="8187" max="8189" width="12.140625" style="103" bestFit="1" customWidth="1"/>
    <col min="8190" max="8190" width="12.140625" style="103" customWidth="1"/>
    <col min="8191" max="8191" width="12.140625" style="103" bestFit="1" customWidth="1"/>
    <col min="8192" max="8192" width="11.7109375" style="103" bestFit="1" customWidth="1"/>
    <col min="8193" max="8193" width="10.140625" style="103" bestFit="1" customWidth="1"/>
    <col min="8194" max="8437" width="9.140625" style="103"/>
    <col min="8438" max="8438" width="4.28515625" style="103" customWidth="1"/>
    <col min="8439" max="8439" width="32.85546875" style="103" customWidth="1"/>
    <col min="8440" max="8440" width="13.5703125" style="103" bestFit="1" customWidth="1"/>
    <col min="8441" max="8441" width="7.42578125" style="103" bestFit="1" customWidth="1"/>
    <col min="8442" max="8442" width="4.85546875" style="103" customWidth="1"/>
    <col min="8443" max="8445" width="12.140625" style="103" bestFit="1" customWidth="1"/>
    <col min="8446" max="8446" width="12.140625" style="103" customWidth="1"/>
    <col min="8447" max="8447" width="12.140625" style="103" bestFit="1" customWidth="1"/>
    <col min="8448" max="8448" width="11.7109375" style="103" bestFit="1" customWidth="1"/>
    <col min="8449" max="8449" width="10.140625" style="103" bestFit="1" customWidth="1"/>
    <col min="8450" max="8693" width="9.140625" style="103"/>
    <col min="8694" max="8694" width="4.28515625" style="103" customWidth="1"/>
    <col min="8695" max="8695" width="32.85546875" style="103" customWidth="1"/>
    <col min="8696" max="8696" width="13.5703125" style="103" bestFit="1" customWidth="1"/>
    <col min="8697" max="8697" width="7.42578125" style="103" bestFit="1" customWidth="1"/>
    <col min="8698" max="8698" width="4.85546875" style="103" customWidth="1"/>
    <col min="8699" max="8701" width="12.140625" style="103" bestFit="1" customWidth="1"/>
    <col min="8702" max="8702" width="12.140625" style="103" customWidth="1"/>
    <col min="8703" max="8703" width="12.140625" style="103" bestFit="1" customWidth="1"/>
    <col min="8704" max="8704" width="11.7109375" style="103" bestFit="1" customWidth="1"/>
    <col min="8705" max="8705" width="10.140625" style="103" bestFit="1" customWidth="1"/>
    <col min="8706" max="8949" width="9.140625" style="103"/>
    <col min="8950" max="8950" width="4.28515625" style="103" customWidth="1"/>
    <col min="8951" max="8951" width="32.85546875" style="103" customWidth="1"/>
    <col min="8952" max="8952" width="13.5703125" style="103" bestFit="1" customWidth="1"/>
    <col min="8953" max="8953" width="7.42578125" style="103" bestFit="1" customWidth="1"/>
    <col min="8954" max="8954" width="4.85546875" style="103" customWidth="1"/>
    <col min="8955" max="8957" width="12.140625" style="103" bestFit="1" customWidth="1"/>
    <col min="8958" max="8958" width="12.140625" style="103" customWidth="1"/>
    <col min="8959" max="8959" width="12.140625" style="103" bestFit="1" customWidth="1"/>
    <col min="8960" max="8960" width="11.7109375" style="103" bestFit="1" customWidth="1"/>
    <col min="8961" max="8961" width="10.140625" style="103" bestFit="1" customWidth="1"/>
    <col min="8962" max="9205" width="9.140625" style="103"/>
    <col min="9206" max="9206" width="4.28515625" style="103" customWidth="1"/>
    <col min="9207" max="9207" width="32.85546875" style="103" customWidth="1"/>
    <col min="9208" max="9208" width="13.5703125" style="103" bestFit="1" customWidth="1"/>
    <col min="9209" max="9209" width="7.42578125" style="103" bestFit="1" customWidth="1"/>
    <col min="9210" max="9210" width="4.85546875" style="103" customWidth="1"/>
    <col min="9211" max="9213" width="12.140625" style="103" bestFit="1" customWidth="1"/>
    <col min="9214" max="9214" width="12.140625" style="103" customWidth="1"/>
    <col min="9215" max="9215" width="12.140625" style="103" bestFit="1" customWidth="1"/>
    <col min="9216" max="9216" width="11.7109375" style="103" bestFit="1" customWidth="1"/>
    <col min="9217" max="9217" width="10.140625" style="103" bestFit="1" customWidth="1"/>
    <col min="9218" max="9461" width="9.140625" style="103"/>
    <col min="9462" max="9462" width="4.28515625" style="103" customWidth="1"/>
    <col min="9463" max="9463" width="32.85546875" style="103" customWidth="1"/>
    <col min="9464" max="9464" width="13.5703125" style="103" bestFit="1" customWidth="1"/>
    <col min="9465" max="9465" width="7.42578125" style="103" bestFit="1" customWidth="1"/>
    <col min="9466" max="9466" width="4.85546875" style="103" customWidth="1"/>
    <col min="9467" max="9469" width="12.140625" style="103" bestFit="1" customWidth="1"/>
    <col min="9470" max="9470" width="12.140625" style="103" customWidth="1"/>
    <col min="9471" max="9471" width="12.140625" style="103" bestFit="1" customWidth="1"/>
    <col min="9472" max="9472" width="11.7109375" style="103" bestFit="1" customWidth="1"/>
    <col min="9473" max="9473" width="10.140625" style="103" bestFit="1" customWidth="1"/>
    <col min="9474" max="9717" width="9.140625" style="103"/>
    <col min="9718" max="9718" width="4.28515625" style="103" customWidth="1"/>
    <col min="9719" max="9719" width="32.85546875" style="103" customWidth="1"/>
    <col min="9720" max="9720" width="13.5703125" style="103" bestFit="1" customWidth="1"/>
    <col min="9721" max="9721" width="7.42578125" style="103" bestFit="1" customWidth="1"/>
    <col min="9722" max="9722" width="4.85546875" style="103" customWidth="1"/>
    <col min="9723" max="9725" width="12.140625" style="103" bestFit="1" customWidth="1"/>
    <col min="9726" max="9726" width="12.140625" style="103" customWidth="1"/>
    <col min="9727" max="9727" width="12.140625" style="103" bestFit="1" customWidth="1"/>
    <col min="9728" max="9728" width="11.7109375" style="103" bestFit="1" customWidth="1"/>
    <col min="9729" max="9729" width="10.140625" style="103" bestFit="1" customWidth="1"/>
    <col min="9730" max="9973" width="9.140625" style="103"/>
    <col min="9974" max="9974" width="4.28515625" style="103" customWidth="1"/>
    <col min="9975" max="9975" width="32.85546875" style="103" customWidth="1"/>
    <col min="9976" max="9976" width="13.5703125" style="103" bestFit="1" customWidth="1"/>
    <col min="9977" max="9977" width="7.42578125" style="103" bestFit="1" customWidth="1"/>
    <col min="9978" max="9978" width="4.85546875" style="103" customWidth="1"/>
    <col min="9979" max="9981" width="12.140625" style="103" bestFit="1" customWidth="1"/>
    <col min="9982" max="9982" width="12.140625" style="103" customWidth="1"/>
    <col min="9983" max="9983" width="12.140625" style="103" bestFit="1" customWidth="1"/>
    <col min="9984" max="9984" width="11.7109375" style="103" bestFit="1" customWidth="1"/>
    <col min="9985" max="9985" width="10.140625" style="103" bestFit="1" customWidth="1"/>
    <col min="9986" max="10229" width="9.140625" style="103"/>
    <col min="10230" max="10230" width="4.28515625" style="103" customWidth="1"/>
    <col min="10231" max="10231" width="32.85546875" style="103" customWidth="1"/>
    <col min="10232" max="10232" width="13.5703125" style="103" bestFit="1" customWidth="1"/>
    <col min="10233" max="10233" width="7.42578125" style="103" bestFit="1" customWidth="1"/>
    <col min="10234" max="10234" width="4.85546875" style="103" customWidth="1"/>
    <col min="10235" max="10237" width="12.140625" style="103" bestFit="1" customWidth="1"/>
    <col min="10238" max="10238" width="12.140625" style="103" customWidth="1"/>
    <col min="10239" max="10239" width="12.140625" style="103" bestFit="1" customWidth="1"/>
    <col min="10240" max="10240" width="11.7109375" style="103" bestFit="1" customWidth="1"/>
    <col min="10241" max="10241" width="10.140625" style="103" bestFit="1" customWidth="1"/>
    <col min="10242" max="10485" width="9.140625" style="103"/>
    <col min="10486" max="10486" width="4.28515625" style="103" customWidth="1"/>
    <col min="10487" max="10487" width="32.85546875" style="103" customWidth="1"/>
    <col min="10488" max="10488" width="13.5703125" style="103" bestFit="1" customWidth="1"/>
    <col min="10489" max="10489" width="7.42578125" style="103" bestFit="1" customWidth="1"/>
    <col min="10490" max="10490" width="4.85546875" style="103" customWidth="1"/>
    <col min="10491" max="10493" width="12.140625" style="103" bestFit="1" customWidth="1"/>
    <col min="10494" max="10494" width="12.140625" style="103" customWidth="1"/>
    <col min="10495" max="10495" width="12.140625" style="103" bestFit="1" customWidth="1"/>
    <col min="10496" max="10496" width="11.7109375" style="103" bestFit="1" customWidth="1"/>
    <col min="10497" max="10497" width="10.140625" style="103" bestFit="1" customWidth="1"/>
    <col min="10498" max="10741" width="9.140625" style="103"/>
    <col min="10742" max="10742" width="4.28515625" style="103" customWidth="1"/>
    <col min="10743" max="10743" width="32.85546875" style="103" customWidth="1"/>
    <col min="10744" max="10744" width="13.5703125" style="103" bestFit="1" customWidth="1"/>
    <col min="10745" max="10745" width="7.42578125" style="103" bestFit="1" customWidth="1"/>
    <col min="10746" max="10746" width="4.85546875" style="103" customWidth="1"/>
    <col min="10747" max="10749" width="12.140625" style="103" bestFit="1" customWidth="1"/>
    <col min="10750" max="10750" width="12.140625" style="103" customWidth="1"/>
    <col min="10751" max="10751" width="12.140625" style="103" bestFit="1" customWidth="1"/>
    <col min="10752" max="10752" width="11.7109375" style="103" bestFit="1" customWidth="1"/>
    <col min="10753" max="10753" width="10.140625" style="103" bestFit="1" customWidth="1"/>
    <col min="10754" max="10997" width="9.140625" style="103"/>
    <col min="10998" max="10998" width="4.28515625" style="103" customWidth="1"/>
    <col min="10999" max="10999" width="32.85546875" style="103" customWidth="1"/>
    <col min="11000" max="11000" width="13.5703125" style="103" bestFit="1" customWidth="1"/>
    <col min="11001" max="11001" width="7.42578125" style="103" bestFit="1" customWidth="1"/>
    <col min="11002" max="11002" width="4.85546875" style="103" customWidth="1"/>
    <col min="11003" max="11005" width="12.140625" style="103" bestFit="1" customWidth="1"/>
    <col min="11006" max="11006" width="12.140625" style="103" customWidth="1"/>
    <col min="11007" max="11007" width="12.140625" style="103" bestFit="1" customWidth="1"/>
    <col min="11008" max="11008" width="11.7109375" style="103" bestFit="1" customWidth="1"/>
    <col min="11009" max="11009" width="10.140625" style="103" bestFit="1" customWidth="1"/>
    <col min="11010" max="11253" width="9.140625" style="103"/>
    <col min="11254" max="11254" width="4.28515625" style="103" customWidth="1"/>
    <col min="11255" max="11255" width="32.85546875" style="103" customWidth="1"/>
    <col min="11256" max="11256" width="13.5703125" style="103" bestFit="1" customWidth="1"/>
    <col min="11257" max="11257" width="7.42578125" style="103" bestFit="1" customWidth="1"/>
    <col min="11258" max="11258" width="4.85546875" style="103" customWidth="1"/>
    <col min="11259" max="11261" width="12.140625" style="103" bestFit="1" customWidth="1"/>
    <col min="11262" max="11262" width="12.140625" style="103" customWidth="1"/>
    <col min="11263" max="11263" width="12.140625" style="103" bestFit="1" customWidth="1"/>
    <col min="11264" max="11264" width="11.7109375" style="103" bestFit="1" customWidth="1"/>
    <col min="11265" max="11265" width="10.140625" style="103" bestFit="1" customWidth="1"/>
    <col min="11266" max="11509" width="9.140625" style="103"/>
    <col min="11510" max="11510" width="4.28515625" style="103" customWidth="1"/>
    <col min="11511" max="11511" width="32.85546875" style="103" customWidth="1"/>
    <col min="11512" max="11512" width="13.5703125" style="103" bestFit="1" customWidth="1"/>
    <col min="11513" max="11513" width="7.42578125" style="103" bestFit="1" customWidth="1"/>
    <col min="11514" max="11514" width="4.85546875" style="103" customWidth="1"/>
    <col min="11515" max="11517" width="12.140625" style="103" bestFit="1" customWidth="1"/>
    <col min="11518" max="11518" width="12.140625" style="103" customWidth="1"/>
    <col min="11519" max="11519" width="12.140625" style="103" bestFit="1" customWidth="1"/>
    <col min="11520" max="11520" width="11.7109375" style="103" bestFit="1" customWidth="1"/>
    <col min="11521" max="11521" width="10.140625" style="103" bestFit="1" customWidth="1"/>
    <col min="11522" max="11765" width="9.140625" style="103"/>
    <col min="11766" max="11766" width="4.28515625" style="103" customWidth="1"/>
    <col min="11767" max="11767" width="32.85546875" style="103" customWidth="1"/>
    <col min="11768" max="11768" width="13.5703125" style="103" bestFit="1" customWidth="1"/>
    <col min="11769" max="11769" width="7.42578125" style="103" bestFit="1" customWidth="1"/>
    <col min="11770" max="11770" width="4.85546875" style="103" customWidth="1"/>
    <col min="11771" max="11773" width="12.140625" style="103" bestFit="1" customWidth="1"/>
    <col min="11774" max="11774" width="12.140625" style="103" customWidth="1"/>
    <col min="11775" max="11775" width="12.140625" style="103" bestFit="1" customWidth="1"/>
    <col min="11776" max="11776" width="11.7109375" style="103" bestFit="1" customWidth="1"/>
    <col min="11777" max="11777" width="10.140625" style="103" bestFit="1" customWidth="1"/>
    <col min="11778" max="12021" width="9.140625" style="103"/>
    <col min="12022" max="12022" width="4.28515625" style="103" customWidth="1"/>
    <col min="12023" max="12023" width="32.85546875" style="103" customWidth="1"/>
    <col min="12024" max="12024" width="13.5703125" style="103" bestFit="1" customWidth="1"/>
    <col min="12025" max="12025" width="7.42578125" style="103" bestFit="1" customWidth="1"/>
    <col min="12026" max="12026" width="4.85546875" style="103" customWidth="1"/>
    <col min="12027" max="12029" width="12.140625" style="103" bestFit="1" customWidth="1"/>
    <col min="12030" max="12030" width="12.140625" style="103" customWidth="1"/>
    <col min="12031" max="12031" width="12.140625" style="103" bestFit="1" customWidth="1"/>
    <col min="12032" max="12032" width="11.7109375" style="103" bestFit="1" customWidth="1"/>
    <col min="12033" max="12033" width="10.140625" style="103" bestFit="1" customWidth="1"/>
    <col min="12034" max="12277" width="9.140625" style="103"/>
    <col min="12278" max="12278" width="4.28515625" style="103" customWidth="1"/>
    <col min="12279" max="12279" width="32.85546875" style="103" customWidth="1"/>
    <col min="12280" max="12280" width="13.5703125" style="103" bestFit="1" customWidth="1"/>
    <col min="12281" max="12281" width="7.42578125" style="103" bestFit="1" customWidth="1"/>
    <col min="12282" max="12282" width="4.85546875" style="103" customWidth="1"/>
    <col min="12283" max="12285" width="12.140625" style="103" bestFit="1" customWidth="1"/>
    <col min="12286" max="12286" width="12.140625" style="103" customWidth="1"/>
    <col min="12287" max="12287" width="12.140625" style="103" bestFit="1" customWidth="1"/>
    <col min="12288" max="12288" width="11.7109375" style="103" bestFit="1" customWidth="1"/>
    <col min="12289" max="12289" width="10.140625" style="103" bestFit="1" customWidth="1"/>
    <col min="12290" max="12533" width="9.140625" style="103"/>
    <col min="12534" max="12534" width="4.28515625" style="103" customWidth="1"/>
    <col min="12535" max="12535" width="32.85546875" style="103" customWidth="1"/>
    <col min="12536" max="12536" width="13.5703125" style="103" bestFit="1" customWidth="1"/>
    <col min="12537" max="12537" width="7.42578125" style="103" bestFit="1" customWidth="1"/>
    <col min="12538" max="12538" width="4.85546875" style="103" customWidth="1"/>
    <col min="12539" max="12541" width="12.140625" style="103" bestFit="1" customWidth="1"/>
    <col min="12542" max="12542" width="12.140625" style="103" customWidth="1"/>
    <col min="12543" max="12543" width="12.140625" style="103" bestFit="1" customWidth="1"/>
    <col min="12544" max="12544" width="11.7109375" style="103" bestFit="1" customWidth="1"/>
    <col min="12545" max="12545" width="10.140625" style="103" bestFit="1" customWidth="1"/>
    <col min="12546" max="12789" width="9.140625" style="103"/>
    <col min="12790" max="12790" width="4.28515625" style="103" customWidth="1"/>
    <col min="12791" max="12791" width="32.85546875" style="103" customWidth="1"/>
    <col min="12792" max="12792" width="13.5703125" style="103" bestFit="1" customWidth="1"/>
    <col min="12793" max="12793" width="7.42578125" style="103" bestFit="1" customWidth="1"/>
    <col min="12794" max="12794" width="4.85546875" style="103" customWidth="1"/>
    <col min="12795" max="12797" width="12.140625" style="103" bestFit="1" customWidth="1"/>
    <col min="12798" max="12798" width="12.140625" style="103" customWidth="1"/>
    <col min="12799" max="12799" width="12.140625" style="103" bestFit="1" customWidth="1"/>
    <col min="12800" max="12800" width="11.7109375" style="103" bestFit="1" customWidth="1"/>
    <col min="12801" max="12801" width="10.140625" style="103" bestFit="1" customWidth="1"/>
    <col min="12802" max="13045" width="9.140625" style="103"/>
    <col min="13046" max="13046" width="4.28515625" style="103" customWidth="1"/>
    <col min="13047" max="13047" width="32.85546875" style="103" customWidth="1"/>
    <col min="13048" max="13048" width="13.5703125" style="103" bestFit="1" customWidth="1"/>
    <col min="13049" max="13049" width="7.42578125" style="103" bestFit="1" customWidth="1"/>
    <col min="13050" max="13050" width="4.85546875" style="103" customWidth="1"/>
    <col min="13051" max="13053" width="12.140625" style="103" bestFit="1" customWidth="1"/>
    <col min="13054" max="13054" width="12.140625" style="103" customWidth="1"/>
    <col min="13055" max="13055" width="12.140625" style="103" bestFit="1" customWidth="1"/>
    <col min="13056" max="13056" width="11.7109375" style="103" bestFit="1" customWidth="1"/>
    <col min="13057" max="13057" width="10.140625" style="103" bestFit="1" customWidth="1"/>
    <col min="13058" max="13301" width="9.140625" style="103"/>
    <col min="13302" max="13302" width="4.28515625" style="103" customWidth="1"/>
    <col min="13303" max="13303" width="32.85546875" style="103" customWidth="1"/>
    <col min="13304" max="13304" width="13.5703125" style="103" bestFit="1" customWidth="1"/>
    <col min="13305" max="13305" width="7.42578125" style="103" bestFit="1" customWidth="1"/>
    <col min="13306" max="13306" width="4.85546875" style="103" customWidth="1"/>
    <col min="13307" max="13309" width="12.140625" style="103" bestFit="1" customWidth="1"/>
    <col min="13310" max="13310" width="12.140625" style="103" customWidth="1"/>
    <col min="13311" max="13311" width="12.140625" style="103" bestFit="1" customWidth="1"/>
    <col min="13312" max="13312" width="11.7109375" style="103" bestFit="1" customWidth="1"/>
    <col min="13313" max="13313" width="10.140625" style="103" bestFit="1" customWidth="1"/>
    <col min="13314" max="13557" width="9.140625" style="103"/>
    <col min="13558" max="13558" width="4.28515625" style="103" customWidth="1"/>
    <col min="13559" max="13559" width="32.85546875" style="103" customWidth="1"/>
    <col min="13560" max="13560" width="13.5703125" style="103" bestFit="1" customWidth="1"/>
    <col min="13561" max="13561" width="7.42578125" style="103" bestFit="1" customWidth="1"/>
    <col min="13562" max="13562" width="4.85546875" style="103" customWidth="1"/>
    <col min="13563" max="13565" width="12.140625" style="103" bestFit="1" customWidth="1"/>
    <col min="13566" max="13566" width="12.140625" style="103" customWidth="1"/>
    <col min="13567" max="13567" width="12.140625" style="103" bestFit="1" customWidth="1"/>
    <col min="13568" max="13568" width="11.7109375" style="103" bestFit="1" customWidth="1"/>
    <col min="13569" max="13569" width="10.140625" style="103" bestFit="1" customWidth="1"/>
    <col min="13570" max="13813" width="9.140625" style="103"/>
    <col min="13814" max="13814" width="4.28515625" style="103" customWidth="1"/>
    <col min="13815" max="13815" width="32.85546875" style="103" customWidth="1"/>
    <col min="13816" max="13816" width="13.5703125" style="103" bestFit="1" customWidth="1"/>
    <col min="13817" max="13817" width="7.42578125" style="103" bestFit="1" customWidth="1"/>
    <col min="13818" max="13818" width="4.85546875" style="103" customWidth="1"/>
    <col min="13819" max="13821" width="12.140625" style="103" bestFit="1" customWidth="1"/>
    <col min="13822" max="13822" width="12.140625" style="103" customWidth="1"/>
    <col min="13823" max="13823" width="12.140625" style="103" bestFit="1" customWidth="1"/>
    <col min="13824" max="13824" width="11.7109375" style="103" bestFit="1" customWidth="1"/>
    <col min="13825" max="13825" width="10.140625" style="103" bestFit="1" customWidth="1"/>
    <col min="13826" max="14069" width="9.140625" style="103"/>
    <col min="14070" max="14070" width="4.28515625" style="103" customWidth="1"/>
    <col min="14071" max="14071" width="32.85546875" style="103" customWidth="1"/>
    <col min="14072" max="14072" width="13.5703125" style="103" bestFit="1" customWidth="1"/>
    <col min="14073" max="14073" width="7.42578125" style="103" bestFit="1" customWidth="1"/>
    <col min="14074" max="14074" width="4.85546875" style="103" customWidth="1"/>
    <col min="14075" max="14077" width="12.140625" style="103" bestFit="1" customWidth="1"/>
    <col min="14078" max="14078" width="12.140625" style="103" customWidth="1"/>
    <col min="14079" max="14079" width="12.140625" style="103" bestFit="1" customWidth="1"/>
    <col min="14080" max="14080" width="11.7109375" style="103" bestFit="1" customWidth="1"/>
    <col min="14081" max="14081" width="10.140625" style="103" bestFit="1" customWidth="1"/>
    <col min="14082" max="14325" width="9.140625" style="103"/>
    <col min="14326" max="14326" width="4.28515625" style="103" customWidth="1"/>
    <col min="14327" max="14327" width="32.85546875" style="103" customWidth="1"/>
    <col min="14328" max="14328" width="13.5703125" style="103" bestFit="1" customWidth="1"/>
    <col min="14329" max="14329" width="7.42578125" style="103" bestFit="1" customWidth="1"/>
    <col min="14330" max="14330" width="4.85546875" style="103" customWidth="1"/>
    <col min="14331" max="14333" width="12.140625" style="103" bestFit="1" customWidth="1"/>
    <col min="14334" max="14334" width="12.140625" style="103" customWidth="1"/>
    <col min="14335" max="14335" width="12.140625" style="103" bestFit="1" customWidth="1"/>
    <col min="14336" max="14336" width="11.7109375" style="103" bestFit="1" customWidth="1"/>
    <col min="14337" max="14337" width="10.140625" style="103" bestFit="1" customWidth="1"/>
    <col min="14338" max="14581" width="9.140625" style="103"/>
    <col min="14582" max="14582" width="4.28515625" style="103" customWidth="1"/>
    <col min="14583" max="14583" width="32.85546875" style="103" customWidth="1"/>
    <col min="14584" max="14584" width="13.5703125" style="103" bestFit="1" customWidth="1"/>
    <col min="14585" max="14585" width="7.42578125" style="103" bestFit="1" customWidth="1"/>
    <col min="14586" max="14586" width="4.85546875" style="103" customWidth="1"/>
    <col min="14587" max="14589" width="12.140625" style="103" bestFit="1" customWidth="1"/>
    <col min="14590" max="14590" width="12.140625" style="103" customWidth="1"/>
    <col min="14591" max="14591" width="12.140625" style="103" bestFit="1" customWidth="1"/>
    <col min="14592" max="14592" width="11.7109375" style="103" bestFit="1" customWidth="1"/>
    <col min="14593" max="14593" width="10.140625" style="103" bestFit="1" customWidth="1"/>
    <col min="14594" max="14837" width="9.140625" style="103"/>
    <col min="14838" max="14838" width="4.28515625" style="103" customWidth="1"/>
    <col min="14839" max="14839" width="32.85546875" style="103" customWidth="1"/>
    <col min="14840" max="14840" width="13.5703125" style="103" bestFit="1" customWidth="1"/>
    <col min="14841" max="14841" width="7.42578125" style="103" bestFit="1" customWidth="1"/>
    <col min="14842" max="14842" width="4.85546875" style="103" customWidth="1"/>
    <col min="14843" max="14845" width="12.140625" style="103" bestFit="1" customWidth="1"/>
    <col min="14846" max="14846" width="12.140625" style="103" customWidth="1"/>
    <col min="14847" max="14847" width="12.140625" style="103" bestFit="1" customWidth="1"/>
    <col min="14848" max="14848" width="11.7109375" style="103" bestFit="1" customWidth="1"/>
    <col min="14849" max="14849" width="10.140625" style="103" bestFit="1" customWidth="1"/>
    <col min="14850" max="15093" width="9.140625" style="103"/>
    <col min="15094" max="15094" width="4.28515625" style="103" customWidth="1"/>
    <col min="15095" max="15095" width="32.85546875" style="103" customWidth="1"/>
    <col min="15096" max="15096" width="13.5703125" style="103" bestFit="1" customWidth="1"/>
    <col min="15097" max="15097" width="7.42578125" style="103" bestFit="1" customWidth="1"/>
    <col min="15098" max="15098" width="4.85546875" style="103" customWidth="1"/>
    <col min="15099" max="15101" width="12.140625" style="103" bestFit="1" customWidth="1"/>
    <col min="15102" max="15102" width="12.140625" style="103" customWidth="1"/>
    <col min="15103" max="15103" width="12.140625" style="103" bestFit="1" customWidth="1"/>
    <col min="15104" max="15104" width="11.7109375" style="103" bestFit="1" customWidth="1"/>
    <col min="15105" max="15105" width="10.140625" style="103" bestFit="1" customWidth="1"/>
    <col min="15106" max="15349" width="9.140625" style="103"/>
    <col min="15350" max="15350" width="4.28515625" style="103" customWidth="1"/>
    <col min="15351" max="15351" width="32.85546875" style="103" customWidth="1"/>
    <col min="15352" max="15352" width="13.5703125" style="103" bestFit="1" customWidth="1"/>
    <col min="15353" max="15353" width="7.42578125" style="103" bestFit="1" customWidth="1"/>
    <col min="15354" max="15354" width="4.85546875" style="103" customWidth="1"/>
    <col min="15355" max="15357" width="12.140625" style="103" bestFit="1" customWidth="1"/>
    <col min="15358" max="15358" width="12.140625" style="103" customWidth="1"/>
    <col min="15359" max="15359" width="12.140625" style="103" bestFit="1" customWidth="1"/>
    <col min="15360" max="15360" width="11.7109375" style="103" bestFit="1" customWidth="1"/>
    <col min="15361" max="15361" width="10.140625" style="103" bestFit="1" customWidth="1"/>
    <col min="15362" max="15605" width="9.140625" style="103"/>
    <col min="15606" max="15606" width="4.28515625" style="103" customWidth="1"/>
    <col min="15607" max="15607" width="32.85546875" style="103" customWidth="1"/>
    <col min="15608" max="15608" width="13.5703125" style="103" bestFit="1" customWidth="1"/>
    <col min="15609" max="15609" width="7.42578125" style="103" bestFit="1" customWidth="1"/>
    <col min="15610" max="15610" width="4.85546875" style="103" customWidth="1"/>
    <col min="15611" max="15613" width="12.140625" style="103" bestFit="1" customWidth="1"/>
    <col min="15614" max="15614" width="12.140625" style="103" customWidth="1"/>
    <col min="15615" max="15615" width="12.140625" style="103" bestFit="1" customWidth="1"/>
    <col min="15616" max="15616" width="11.7109375" style="103" bestFit="1" customWidth="1"/>
    <col min="15617" max="15617" width="10.140625" style="103" bestFit="1" customWidth="1"/>
    <col min="15618" max="15861" width="9.140625" style="103"/>
    <col min="15862" max="15862" width="4.28515625" style="103" customWidth="1"/>
    <col min="15863" max="15863" width="32.85546875" style="103" customWidth="1"/>
    <col min="15864" max="15864" width="13.5703125" style="103" bestFit="1" customWidth="1"/>
    <col min="15865" max="15865" width="7.42578125" style="103" bestFit="1" customWidth="1"/>
    <col min="15866" max="15866" width="4.85546875" style="103" customWidth="1"/>
    <col min="15867" max="15869" width="12.140625" style="103" bestFit="1" customWidth="1"/>
    <col min="15870" max="15870" width="12.140625" style="103" customWidth="1"/>
    <col min="15871" max="15871" width="12.140625" style="103" bestFit="1" customWidth="1"/>
    <col min="15872" max="15872" width="11.7109375" style="103" bestFit="1" customWidth="1"/>
    <col min="15873" max="15873" width="10.140625" style="103" bestFit="1" customWidth="1"/>
    <col min="15874" max="16117" width="9.140625" style="103"/>
    <col min="16118" max="16118" width="4.28515625" style="103" customWidth="1"/>
    <col min="16119" max="16119" width="32.85546875" style="103" customWidth="1"/>
    <col min="16120" max="16120" width="13.5703125" style="103" bestFit="1" customWidth="1"/>
    <col min="16121" max="16121" width="7.42578125" style="103" bestFit="1" customWidth="1"/>
    <col min="16122" max="16122" width="4.85546875" style="103" customWidth="1"/>
    <col min="16123" max="16125" width="12.140625" style="103" bestFit="1" customWidth="1"/>
    <col min="16126" max="16126" width="12.140625" style="103" customWidth="1"/>
    <col min="16127" max="16127" width="12.140625" style="103" bestFit="1" customWidth="1"/>
    <col min="16128" max="16128" width="11.7109375" style="103" bestFit="1" customWidth="1"/>
    <col min="16129" max="16129" width="10.140625" style="103" bestFit="1" customWidth="1"/>
    <col min="16130" max="16370" width="9.140625" style="103"/>
    <col min="16371" max="16374" width="9.140625" style="103" customWidth="1"/>
    <col min="16375" max="16384" width="9.140625" style="103"/>
  </cols>
  <sheetData>
    <row r="1" spans="1:11" customFormat="1" ht="14.45" customHeight="1" x14ac:dyDescent="0.25">
      <c r="A1" s="342" t="s">
        <v>90</v>
      </c>
      <c r="B1" s="343"/>
      <c r="C1" s="343"/>
      <c r="D1" s="343"/>
      <c r="E1" s="343"/>
      <c r="F1" s="343"/>
      <c r="G1" s="343"/>
      <c r="H1" s="343"/>
      <c r="I1" s="343"/>
      <c r="J1" s="343"/>
      <c r="K1" s="344"/>
    </row>
    <row r="2" spans="1:11" customFormat="1" ht="15.75" customHeight="1" thickBot="1" x14ac:dyDescent="0.3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7"/>
    </row>
    <row r="3" spans="1:11" customFormat="1" ht="15.75" customHeight="1" x14ac:dyDescent="0.25">
      <c r="A3" s="355" t="s">
        <v>13</v>
      </c>
      <c r="B3" s="350"/>
      <c r="C3" s="350"/>
      <c r="D3" s="348" t="s">
        <v>14</v>
      </c>
      <c r="E3" s="348"/>
      <c r="F3" s="348"/>
      <c r="G3" s="348"/>
      <c r="H3" s="348"/>
      <c r="I3" s="348"/>
      <c r="J3" s="348"/>
      <c r="K3" s="348"/>
    </row>
    <row r="4" spans="1:11" customFormat="1" ht="15" x14ac:dyDescent="0.25">
      <c r="A4" s="356" t="str">
        <f>'Orçamento Sintético'!B2</f>
        <v>SUBESTAÇÃO AÉREA EDUCAÇÃO</v>
      </c>
      <c r="B4" s="349"/>
      <c r="C4" s="349"/>
      <c r="D4" s="349" t="s">
        <v>15</v>
      </c>
      <c r="E4" s="349"/>
      <c r="F4" s="349"/>
      <c r="G4" s="349"/>
      <c r="H4" s="349"/>
      <c r="I4" s="349"/>
      <c r="J4" s="349"/>
      <c r="K4" s="349"/>
    </row>
    <row r="5" spans="1:11" customFormat="1" ht="15" x14ac:dyDescent="0.25">
      <c r="A5" s="355" t="s">
        <v>10</v>
      </c>
      <c r="B5" s="350"/>
      <c r="C5" s="350"/>
      <c r="D5" s="350" t="s">
        <v>91</v>
      </c>
      <c r="E5" s="350"/>
      <c r="F5" s="350"/>
      <c r="G5" s="350"/>
      <c r="H5" s="350"/>
      <c r="I5" s="350"/>
      <c r="J5" s="350"/>
      <c r="K5" s="350"/>
    </row>
    <row r="6" spans="1:11" ht="15.75" customHeight="1" thickBot="1" x14ac:dyDescent="0.25">
      <c r="A6" s="357" t="str">
        <f>'Orçamento Sintético'!B4</f>
        <v>Sousa - PB</v>
      </c>
      <c r="B6" s="358"/>
      <c r="C6" s="358"/>
      <c r="D6" s="351"/>
      <c r="E6" s="351"/>
      <c r="F6" s="351"/>
      <c r="G6" s="351"/>
      <c r="H6" s="351"/>
      <c r="I6" s="351"/>
      <c r="J6" s="351"/>
      <c r="K6" s="351"/>
    </row>
    <row r="7" spans="1:11" ht="15.75" customHeight="1" thickBot="1" x14ac:dyDescent="0.25">
      <c r="A7" s="352"/>
      <c r="B7" s="353"/>
      <c r="C7" s="353"/>
      <c r="D7" s="353"/>
      <c r="E7" s="353"/>
      <c r="F7" s="353"/>
      <c r="G7" s="353"/>
      <c r="H7" s="353"/>
      <c r="I7" s="353"/>
      <c r="J7" s="353"/>
      <c r="K7" s="354"/>
    </row>
    <row r="8" spans="1:11" ht="12.75" customHeight="1" x14ac:dyDescent="0.2">
      <c r="A8" s="339"/>
      <c r="B8" s="340"/>
      <c r="C8" s="340"/>
      <c r="D8" s="340"/>
      <c r="E8" s="340"/>
      <c r="F8" s="340"/>
      <c r="G8" s="340"/>
      <c r="H8" s="340"/>
      <c r="I8" s="340"/>
      <c r="J8" s="340"/>
      <c r="K8" s="341"/>
    </row>
    <row r="9" spans="1:11" ht="18" customHeight="1" x14ac:dyDescent="0.2">
      <c r="A9" s="338" t="s">
        <v>92</v>
      </c>
      <c r="B9" s="338" t="s">
        <v>93</v>
      </c>
      <c r="C9" s="338" t="s">
        <v>94</v>
      </c>
      <c r="D9" s="338" t="s">
        <v>3</v>
      </c>
      <c r="E9" s="338"/>
      <c r="F9" s="338" t="s">
        <v>95</v>
      </c>
      <c r="G9" s="338"/>
      <c r="H9" s="338" t="s">
        <v>96</v>
      </c>
      <c r="I9" s="338"/>
      <c r="J9" s="338" t="s">
        <v>314</v>
      </c>
      <c r="K9" s="338"/>
    </row>
    <row r="10" spans="1:11" ht="18" customHeight="1" x14ac:dyDescent="0.2">
      <c r="A10" s="338"/>
      <c r="B10" s="338"/>
      <c r="C10" s="338"/>
      <c r="D10" s="338"/>
      <c r="E10" s="338"/>
      <c r="F10" s="309" t="s">
        <v>97</v>
      </c>
      <c r="G10" s="310" t="s">
        <v>98</v>
      </c>
      <c r="H10" s="309" t="s">
        <v>97</v>
      </c>
      <c r="I10" s="310" t="s">
        <v>98</v>
      </c>
      <c r="J10" s="309" t="s">
        <v>97</v>
      </c>
      <c r="K10" s="310" t="s">
        <v>98</v>
      </c>
    </row>
    <row r="11" spans="1:11" ht="18" customHeight="1" x14ac:dyDescent="0.2">
      <c r="A11" s="361" t="s">
        <v>16</v>
      </c>
      <c r="B11" s="333" t="str">
        <f>'Orçamento Sintético'!B8</f>
        <v>SUBESTAÇÃO ESCOLAS</v>
      </c>
      <c r="C11" s="334">
        <f>'Orçamento Sintético'!J8</f>
        <v>334791.17</v>
      </c>
      <c r="D11" s="335">
        <f>(C11/C13)*100%</f>
        <v>1</v>
      </c>
      <c r="E11" s="311" t="s">
        <v>3</v>
      </c>
      <c r="F11" s="312">
        <v>8.3299999999999999E-2</v>
      </c>
      <c r="G11" s="312">
        <v>8.3299999999999999E-2</v>
      </c>
      <c r="H11" s="312">
        <v>8.3299999999999999E-2</v>
      </c>
      <c r="I11" s="312">
        <v>8.3299999999999999E-2</v>
      </c>
      <c r="J11" s="312">
        <v>8.3299999999999999E-2</v>
      </c>
      <c r="K11" s="312">
        <v>8.3299999999999999E-2</v>
      </c>
    </row>
    <row r="12" spans="1:11" ht="18" customHeight="1" x14ac:dyDescent="0.2">
      <c r="A12" s="361"/>
      <c r="B12" s="333"/>
      <c r="C12" s="334"/>
      <c r="D12" s="335"/>
      <c r="E12" s="311" t="s">
        <v>99</v>
      </c>
      <c r="F12" s="313">
        <f t="shared" ref="F12:I12" si="0">$C$11*F11</f>
        <v>27888.104460999999</v>
      </c>
      <c r="G12" s="313">
        <f t="shared" si="0"/>
        <v>27888.104460999999</v>
      </c>
      <c r="H12" s="313">
        <f t="shared" si="0"/>
        <v>27888.104460999999</v>
      </c>
      <c r="I12" s="313">
        <f t="shared" si="0"/>
        <v>27888.104460999999</v>
      </c>
      <c r="J12" s="313">
        <f t="shared" ref="J12:K12" si="1">$C$11*J11</f>
        <v>27888.104460999999</v>
      </c>
      <c r="K12" s="313">
        <f t="shared" si="1"/>
        <v>27888.104460999999</v>
      </c>
    </row>
    <row r="13" spans="1:11" ht="18" customHeight="1" x14ac:dyDescent="0.2">
      <c r="A13" s="325" t="s">
        <v>100</v>
      </c>
      <c r="B13" s="325"/>
      <c r="C13" s="328">
        <f>SUM(C11:C12)</f>
        <v>334791.17</v>
      </c>
      <c r="D13" s="128">
        <f>SUM(D11:D12)</f>
        <v>1</v>
      </c>
      <c r="E13" s="314" t="s">
        <v>3</v>
      </c>
      <c r="F13" s="315">
        <f t="shared" ref="F13:K13" si="2">F14/$C$13</f>
        <v>8.3299999999999999E-2</v>
      </c>
      <c r="G13" s="315">
        <f t="shared" si="2"/>
        <v>8.3299999999999999E-2</v>
      </c>
      <c r="H13" s="315">
        <f t="shared" si="2"/>
        <v>8.3299999999999999E-2</v>
      </c>
      <c r="I13" s="315">
        <f t="shared" si="2"/>
        <v>8.3299999999999999E-2</v>
      </c>
      <c r="J13" s="315">
        <f t="shared" si="2"/>
        <v>8.3299999999999999E-2</v>
      </c>
      <c r="K13" s="315">
        <f t="shared" si="2"/>
        <v>8.3299999999999999E-2</v>
      </c>
    </row>
    <row r="14" spans="1:11" ht="18" customHeight="1" x14ac:dyDescent="0.2">
      <c r="A14" s="325"/>
      <c r="B14" s="325"/>
      <c r="C14" s="328"/>
      <c r="D14" s="128" t="s">
        <v>1</v>
      </c>
      <c r="E14" s="111" t="s">
        <v>99</v>
      </c>
      <c r="F14" s="305">
        <f t="shared" ref="F14:I14" si="3">SUM(F12)</f>
        <v>27888.104460999999</v>
      </c>
      <c r="G14" s="305">
        <f t="shared" si="3"/>
        <v>27888.104460999999</v>
      </c>
      <c r="H14" s="305">
        <f t="shared" si="3"/>
        <v>27888.104460999999</v>
      </c>
      <c r="I14" s="305">
        <f t="shared" si="3"/>
        <v>27888.104460999999</v>
      </c>
      <c r="J14" s="305">
        <f t="shared" ref="J14:K14" si="4">SUM(J12)</f>
        <v>27888.104460999999</v>
      </c>
      <c r="K14" s="305">
        <f t="shared" si="4"/>
        <v>27888.104460999999</v>
      </c>
    </row>
    <row r="15" spans="1:11" s="104" customFormat="1" ht="18" customHeight="1" thickBot="1" x14ac:dyDescent="0.25">
      <c r="A15" s="359"/>
      <c r="B15" s="359"/>
      <c r="C15" s="360"/>
      <c r="D15" s="316" t="s">
        <v>102</v>
      </c>
      <c r="E15" s="317" t="s">
        <v>99</v>
      </c>
      <c r="F15" s="318">
        <f>F14</f>
        <v>27888.104460999999</v>
      </c>
      <c r="G15" s="318">
        <f>G14+F15</f>
        <v>55776.208921999998</v>
      </c>
      <c r="H15" s="318">
        <f>H14+G15</f>
        <v>83664.313383000001</v>
      </c>
      <c r="I15" s="318">
        <f t="shared" ref="I15" si="5">I14+H15</f>
        <v>111552.417844</v>
      </c>
      <c r="J15" s="318">
        <f>J14+I15</f>
        <v>139440.52230499999</v>
      </c>
      <c r="K15" s="318">
        <f t="shared" ref="K15" si="6">K14+J15</f>
        <v>167328.626766</v>
      </c>
    </row>
    <row r="16" spans="1:11" ht="18" customHeight="1" x14ac:dyDescent="0.2">
      <c r="A16" s="336" t="s">
        <v>92</v>
      </c>
      <c r="B16" s="330" t="s">
        <v>93</v>
      </c>
      <c r="C16" s="330" t="s">
        <v>94</v>
      </c>
      <c r="D16" s="330" t="s">
        <v>3</v>
      </c>
      <c r="E16" s="330"/>
      <c r="F16" s="330" t="s">
        <v>315</v>
      </c>
      <c r="G16" s="330"/>
      <c r="H16" s="330" t="s">
        <v>316</v>
      </c>
      <c r="I16" s="330"/>
      <c r="J16" s="330" t="s">
        <v>317</v>
      </c>
      <c r="K16" s="331"/>
    </row>
    <row r="17" spans="1:12" ht="18" customHeight="1" x14ac:dyDescent="0.2">
      <c r="A17" s="337"/>
      <c r="B17" s="338"/>
      <c r="C17" s="338"/>
      <c r="D17" s="338"/>
      <c r="E17" s="338"/>
      <c r="F17" s="309" t="s">
        <v>97</v>
      </c>
      <c r="G17" s="310" t="s">
        <v>98</v>
      </c>
      <c r="H17" s="309" t="s">
        <v>97</v>
      </c>
      <c r="I17" s="310" t="s">
        <v>98</v>
      </c>
      <c r="J17" s="309" t="s">
        <v>97</v>
      </c>
      <c r="K17" s="319" t="s">
        <v>98</v>
      </c>
    </row>
    <row r="18" spans="1:12" ht="18" customHeight="1" x14ac:dyDescent="0.2">
      <c r="A18" s="332" t="s">
        <v>16</v>
      </c>
      <c r="B18" s="333" t="str">
        <f>'Orçamento Sintético'!B8</f>
        <v>SUBESTAÇÃO ESCOLAS</v>
      </c>
      <c r="C18" s="334">
        <f>'Orçamento Sintético'!J8</f>
        <v>334791.17</v>
      </c>
      <c r="D18" s="335">
        <f>(C18/C20)*100%</f>
        <v>1</v>
      </c>
      <c r="E18" s="311" t="s">
        <v>3</v>
      </c>
      <c r="F18" s="312">
        <v>8.3299999999999999E-2</v>
      </c>
      <c r="G18" s="312">
        <v>8.3299999999999999E-2</v>
      </c>
      <c r="H18" s="312">
        <v>8.3400000000000002E-2</v>
      </c>
      <c r="I18" s="312">
        <v>8.3400000000000002E-2</v>
      </c>
      <c r="J18" s="312">
        <v>8.3400000000000002E-2</v>
      </c>
      <c r="K18" s="320">
        <v>8.3400000000000002E-2</v>
      </c>
      <c r="L18" s="304"/>
    </row>
    <row r="19" spans="1:12" ht="18" customHeight="1" x14ac:dyDescent="0.2">
      <c r="A19" s="332"/>
      <c r="B19" s="333"/>
      <c r="C19" s="334"/>
      <c r="D19" s="335"/>
      <c r="E19" s="311" t="s">
        <v>99</v>
      </c>
      <c r="F19" s="313">
        <f t="shared" ref="F19:K19" si="7">$C$11*F18</f>
        <v>27888.104460999999</v>
      </c>
      <c r="G19" s="313">
        <f t="shared" si="7"/>
        <v>27888.104460999999</v>
      </c>
      <c r="H19" s="313">
        <f t="shared" si="7"/>
        <v>27921.583577999998</v>
      </c>
      <c r="I19" s="313">
        <f t="shared" si="7"/>
        <v>27921.583577999998</v>
      </c>
      <c r="J19" s="313">
        <f t="shared" si="7"/>
        <v>27921.583577999998</v>
      </c>
      <c r="K19" s="321">
        <f t="shared" si="7"/>
        <v>27921.583577999998</v>
      </c>
    </row>
    <row r="20" spans="1:12" ht="18" customHeight="1" x14ac:dyDescent="0.2">
      <c r="A20" s="324" t="s">
        <v>100</v>
      </c>
      <c r="B20" s="325"/>
      <c r="C20" s="328">
        <f>SUM(C18:C19)</f>
        <v>334791.17</v>
      </c>
      <c r="D20" s="128">
        <f>SUM(D18:D19)</f>
        <v>1</v>
      </c>
      <c r="E20" s="314" t="s">
        <v>3</v>
      </c>
      <c r="F20" s="315">
        <f t="shared" ref="F20:K20" si="8">F21/$C$13</f>
        <v>8.3299999999999999E-2</v>
      </c>
      <c r="G20" s="315">
        <f t="shared" si="8"/>
        <v>8.3299999999999999E-2</v>
      </c>
      <c r="H20" s="315">
        <f t="shared" si="8"/>
        <v>8.3400000000000002E-2</v>
      </c>
      <c r="I20" s="315">
        <f t="shared" si="8"/>
        <v>8.3400000000000002E-2</v>
      </c>
      <c r="J20" s="315">
        <f t="shared" si="8"/>
        <v>8.3400000000000002E-2</v>
      </c>
      <c r="K20" s="322">
        <f t="shared" si="8"/>
        <v>8.3400000000000002E-2</v>
      </c>
    </row>
    <row r="21" spans="1:12" ht="18" customHeight="1" x14ac:dyDescent="0.2">
      <c r="A21" s="324"/>
      <c r="B21" s="325"/>
      <c r="C21" s="328"/>
      <c r="D21" s="128" t="s">
        <v>1</v>
      </c>
      <c r="E21" s="111" t="s">
        <v>99</v>
      </c>
      <c r="F21" s="305">
        <f t="shared" ref="F21:K21" si="9">SUM(F19)</f>
        <v>27888.104460999999</v>
      </c>
      <c r="G21" s="305">
        <f t="shared" si="9"/>
        <v>27888.104460999999</v>
      </c>
      <c r="H21" s="305">
        <f t="shared" si="9"/>
        <v>27921.583577999998</v>
      </c>
      <c r="I21" s="305">
        <f t="shared" si="9"/>
        <v>27921.583577999998</v>
      </c>
      <c r="J21" s="305">
        <f t="shared" si="9"/>
        <v>27921.583577999998</v>
      </c>
      <c r="K21" s="306">
        <f t="shared" si="9"/>
        <v>27921.583577999998</v>
      </c>
    </row>
    <row r="22" spans="1:12" ht="18" customHeight="1" thickBot="1" x14ac:dyDescent="0.25">
      <c r="A22" s="326"/>
      <c r="B22" s="327"/>
      <c r="C22" s="329"/>
      <c r="D22" s="323" t="s">
        <v>102</v>
      </c>
      <c r="E22" s="112" t="s">
        <v>99</v>
      </c>
      <c r="F22" s="307">
        <f>K15+F21</f>
        <v>195216.73122700001</v>
      </c>
      <c r="G22" s="307">
        <f>G21+F22</f>
        <v>223104.83568800002</v>
      </c>
      <c r="H22" s="307">
        <f>H21+G22</f>
        <v>251026.41926600001</v>
      </c>
      <c r="I22" s="307">
        <f t="shared" ref="I22" si="10">I21+H22</f>
        <v>278948.002844</v>
      </c>
      <c r="J22" s="307">
        <f>J21+I22</f>
        <v>306869.58642200002</v>
      </c>
      <c r="K22" s="308">
        <f t="shared" ref="K22" si="11">K21+J22</f>
        <v>334791.17000000004</v>
      </c>
    </row>
  </sheetData>
  <mergeCells count="39">
    <mergeCell ref="D11:D12"/>
    <mergeCell ref="A4:C4"/>
    <mergeCell ref="A5:C5"/>
    <mergeCell ref="A6:C6"/>
    <mergeCell ref="A13:B15"/>
    <mergeCell ref="C13:C15"/>
    <mergeCell ref="A11:A12"/>
    <mergeCell ref="B11:B12"/>
    <mergeCell ref="C11:C12"/>
    <mergeCell ref="J9:K9"/>
    <mergeCell ref="A8:K8"/>
    <mergeCell ref="A1:K2"/>
    <mergeCell ref="D3:K3"/>
    <mergeCell ref="D4:K4"/>
    <mergeCell ref="D5:K5"/>
    <mergeCell ref="D6:K6"/>
    <mergeCell ref="A7:K7"/>
    <mergeCell ref="A9:A10"/>
    <mergeCell ref="B9:B10"/>
    <mergeCell ref="C9:C10"/>
    <mergeCell ref="D9:D10"/>
    <mergeCell ref="E9:E10"/>
    <mergeCell ref="F9:G9"/>
    <mergeCell ref="H9:I9"/>
    <mergeCell ref="A3:C3"/>
    <mergeCell ref="A20:B22"/>
    <mergeCell ref="C20:C22"/>
    <mergeCell ref="F16:G16"/>
    <mergeCell ref="H16:I16"/>
    <mergeCell ref="J16:K16"/>
    <mergeCell ref="A18:A19"/>
    <mergeCell ref="B18:B19"/>
    <mergeCell ref="C18:C19"/>
    <mergeCell ref="D18:D19"/>
    <mergeCell ref="A16:A17"/>
    <mergeCell ref="B16:B17"/>
    <mergeCell ref="C16:C17"/>
    <mergeCell ref="D16:D17"/>
    <mergeCell ref="E16:E17"/>
  </mergeCells>
  <printOptions horizontalCentered="1" verticalCentered="1"/>
  <pageMargins left="0.11811023622047245" right="0.11811023622047245" top="0.55118110236220474" bottom="0.55118110236220474" header="0.31496062992125984" footer="0.31496062992125984"/>
  <pageSetup paperSize="9" scale="93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5"/>
  <sheetViews>
    <sheetView showGridLines="0" view="pageBreakPreview" zoomScaleNormal="100" zoomScaleSheetLayoutView="100" workbookViewId="0">
      <pane ySplit="6" topLeftCell="A16" activePane="bottomLeft" state="frozen"/>
      <selection pane="bottomLeft" activeCell="C4" sqref="C4:E4"/>
    </sheetView>
  </sheetViews>
  <sheetFormatPr defaultColWidth="9.140625" defaultRowHeight="15" x14ac:dyDescent="0.25"/>
  <cols>
    <col min="1" max="1" width="16.85546875" style="65" customWidth="1"/>
    <col min="2" max="2" width="67.42578125" style="65" customWidth="1"/>
    <col min="3" max="3" width="5.7109375" style="65" bestFit="1" customWidth="1"/>
    <col min="4" max="4" width="11.42578125" style="65" customWidth="1"/>
    <col min="5" max="5" width="14.28515625" style="65" bestFit="1" customWidth="1"/>
    <col min="6" max="6" width="14.140625" style="65" bestFit="1" customWidth="1"/>
    <col min="7" max="7" width="12.140625" style="66" customWidth="1"/>
    <col min="8" max="8" width="9.7109375" style="66" customWidth="1"/>
    <col min="9" max="9" width="16.85546875" style="66" bestFit="1" customWidth="1"/>
    <col min="10" max="10" width="16.85546875" style="65" bestFit="1" customWidth="1"/>
    <col min="11" max="11" width="8.85546875" style="254" customWidth="1"/>
    <col min="12" max="12" width="14.7109375" style="1" customWidth="1"/>
    <col min="13" max="16384" width="9.140625" style="1"/>
  </cols>
  <sheetData>
    <row r="1" spans="1:11" s="239" customFormat="1" ht="20.25" customHeight="1" thickBot="1" x14ac:dyDescent="0.3">
      <c r="A1" s="411"/>
      <c r="B1" s="238" t="s">
        <v>181</v>
      </c>
      <c r="C1" s="371" t="s">
        <v>12</v>
      </c>
      <c r="D1" s="371"/>
      <c r="E1" s="372"/>
      <c r="F1" s="372"/>
      <c r="G1" s="372"/>
      <c r="H1" s="372"/>
      <c r="I1" s="372"/>
      <c r="J1" s="373"/>
      <c r="K1" s="247"/>
    </row>
    <row r="2" spans="1:11" s="239" customFormat="1" ht="27" customHeight="1" thickBot="1" x14ac:dyDescent="0.3">
      <c r="A2" s="412"/>
      <c r="B2" s="519" t="s">
        <v>318</v>
      </c>
      <c r="C2" s="374" t="s">
        <v>179</v>
      </c>
      <c r="D2" s="375"/>
      <c r="E2" s="376"/>
      <c r="F2" s="377" t="s">
        <v>303</v>
      </c>
      <c r="G2" s="378"/>
      <c r="H2" s="384" t="s">
        <v>11</v>
      </c>
      <c r="I2" s="385"/>
      <c r="J2" s="241" t="s">
        <v>206</v>
      </c>
      <c r="K2" s="248"/>
    </row>
    <row r="3" spans="1:11" s="239" customFormat="1" ht="18" customHeight="1" x14ac:dyDescent="0.25">
      <c r="A3" s="412"/>
      <c r="B3" s="242" t="s">
        <v>182</v>
      </c>
      <c r="C3" s="377" t="s">
        <v>72</v>
      </c>
      <c r="D3" s="379"/>
      <c r="E3" s="378"/>
      <c r="F3" s="380" t="s">
        <v>301</v>
      </c>
      <c r="G3" s="381"/>
      <c r="H3" s="386"/>
      <c r="I3" s="387"/>
      <c r="J3" s="80"/>
      <c r="K3" s="248"/>
    </row>
    <row r="4" spans="1:11" s="239" customFormat="1" ht="30" customHeight="1" thickBot="1" x14ac:dyDescent="0.3">
      <c r="A4" s="413"/>
      <c r="B4" s="240" t="s">
        <v>205</v>
      </c>
      <c r="C4" s="395" t="s">
        <v>300</v>
      </c>
      <c r="D4" s="396"/>
      <c r="E4" s="397"/>
      <c r="F4" s="395" t="s">
        <v>180</v>
      </c>
      <c r="G4" s="398"/>
      <c r="H4" s="382">
        <f>J63</f>
        <v>334791.17</v>
      </c>
      <c r="I4" s="383"/>
      <c r="J4" s="119"/>
      <c r="K4" s="249"/>
    </row>
    <row r="5" spans="1:11" s="2" customFormat="1" ht="13.5" thickBot="1" x14ac:dyDescent="0.3">
      <c r="A5" s="40"/>
      <c r="B5" s="41"/>
      <c r="C5" s="42"/>
      <c r="D5" s="43"/>
      <c r="E5" s="43"/>
      <c r="F5" s="43"/>
      <c r="G5" s="44"/>
      <c r="H5" s="44"/>
      <c r="I5" s="44"/>
      <c r="J5" s="67"/>
      <c r="K5" s="250"/>
    </row>
    <row r="6" spans="1:11" s="2" customFormat="1" ht="27.75" customHeight="1" thickBot="1" x14ac:dyDescent="0.3">
      <c r="A6" s="45" t="s">
        <v>28</v>
      </c>
      <c r="B6" s="46" t="s">
        <v>9</v>
      </c>
      <c r="C6" s="46" t="s">
        <v>8</v>
      </c>
      <c r="D6" s="47" t="s">
        <v>7</v>
      </c>
      <c r="E6" s="48" t="s">
        <v>6</v>
      </c>
      <c r="F6" s="48" t="s">
        <v>5</v>
      </c>
      <c r="G6" s="49" t="s">
        <v>4</v>
      </c>
      <c r="H6" s="50" t="s">
        <v>27</v>
      </c>
      <c r="I6" s="50" t="s">
        <v>17</v>
      </c>
      <c r="J6" s="51" t="s">
        <v>18</v>
      </c>
      <c r="K6" s="248" t="s">
        <v>3</v>
      </c>
    </row>
    <row r="7" spans="1:11" s="3" customFormat="1" ht="13.5" thickBot="1" x14ac:dyDescent="0.3">
      <c r="A7" s="108"/>
      <c r="B7" s="109"/>
      <c r="C7" s="109"/>
      <c r="D7" s="52"/>
      <c r="E7" s="52"/>
      <c r="F7" s="52"/>
      <c r="G7" s="53"/>
      <c r="H7" s="53"/>
      <c r="I7" s="53"/>
      <c r="J7" s="54"/>
      <c r="K7" s="247"/>
    </row>
    <row r="8" spans="1:11" s="2" customFormat="1" ht="13.5" thickBot="1" x14ac:dyDescent="0.3">
      <c r="A8" s="57" t="s">
        <v>16</v>
      </c>
      <c r="B8" s="58" t="s">
        <v>313</v>
      </c>
      <c r="C8" s="59"/>
      <c r="D8" s="59"/>
      <c r="E8" s="243"/>
      <c r="F8" s="59"/>
      <c r="G8" s="107"/>
      <c r="H8" s="271"/>
      <c r="I8" s="55">
        <f>SUM(I9:I62)</f>
        <v>273209.73</v>
      </c>
      <c r="J8" s="55">
        <f>SUM(J9:J62)</f>
        <v>334791.17</v>
      </c>
      <c r="K8" s="251"/>
    </row>
    <row r="9" spans="1:11" s="2" customFormat="1" ht="25.5" customHeight="1" x14ac:dyDescent="0.25">
      <c r="A9" s="260" t="s">
        <v>185</v>
      </c>
      <c r="B9" s="391" t="s">
        <v>184</v>
      </c>
      <c r="C9" s="392"/>
      <c r="D9" s="392"/>
      <c r="E9" s="392"/>
      <c r="F9" s="392"/>
      <c r="G9" s="392"/>
      <c r="H9" s="392"/>
      <c r="I9" s="392"/>
      <c r="J9" s="393"/>
      <c r="K9" s="251"/>
    </row>
    <row r="10" spans="1:11" s="2" customFormat="1" ht="37.5" customHeight="1" x14ac:dyDescent="0.25">
      <c r="A10" s="244" t="s">
        <v>186</v>
      </c>
      <c r="B10" s="277" t="s">
        <v>207</v>
      </c>
      <c r="C10" s="261" t="s">
        <v>183</v>
      </c>
      <c r="D10" s="245">
        <f>'Memória de Cálculo'!L13</f>
        <v>5</v>
      </c>
      <c r="E10" s="275">
        <v>27338.21</v>
      </c>
      <c r="F10" s="269">
        <f t="shared" ref="F10:F29" si="0">E10*$J$70+E10</f>
        <v>33500.242533999997</v>
      </c>
      <c r="G10" s="246" t="s">
        <v>208</v>
      </c>
      <c r="H10" s="279" t="s">
        <v>209</v>
      </c>
      <c r="I10" s="273">
        <f t="shared" ref="I10:I24" si="1">ROUND(D10*E10,2)</f>
        <v>136691.04999999999</v>
      </c>
      <c r="J10" s="274">
        <f t="shared" ref="J10:J24" si="2">ROUND(D10*F10,2)</f>
        <v>167501.21</v>
      </c>
      <c r="K10" s="251"/>
    </row>
    <row r="11" spans="1:11" s="2" customFormat="1" ht="37.5" customHeight="1" x14ac:dyDescent="0.25">
      <c r="A11" s="244" t="s">
        <v>187</v>
      </c>
      <c r="B11" s="277" t="s">
        <v>285</v>
      </c>
      <c r="C11" s="261" t="s">
        <v>183</v>
      </c>
      <c r="D11" s="245">
        <f>'Memória de Cálculo'!L14</f>
        <v>5</v>
      </c>
      <c r="E11" s="275">
        <f>1141.39+546.55</f>
        <v>1687.94</v>
      </c>
      <c r="F11" s="269">
        <f t="shared" si="0"/>
        <v>2068.401676</v>
      </c>
      <c r="G11" s="246" t="s">
        <v>286</v>
      </c>
      <c r="H11" s="279" t="s">
        <v>287</v>
      </c>
      <c r="I11" s="273">
        <f t="shared" ref="I11" si="3">ROUND(D11*E11,2)</f>
        <v>8439.7000000000007</v>
      </c>
      <c r="J11" s="274">
        <f t="shared" ref="J11" si="4">ROUND(D11*F11,2)</f>
        <v>10342.01</v>
      </c>
      <c r="K11" s="251"/>
    </row>
    <row r="12" spans="1:11" s="2" customFormat="1" ht="37.5" customHeight="1" x14ac:dyDescent="0.25">
      <c r="A12" s="244" t="s">
        <v>188</v>
      </c>
      <c r="B12" s="277" t="s">
        <v>288</v>
      </c>
      <c r="C12" s="261" t="s">
        <v>183</v>
      </c>
      <c r="D12" s="245">
        <f>'Memória de Cálculo'!L15</f>
        <v>10</v>
      </c>
      <c r="E12" s="275">
        <v>203.59</v>
      </c>
      <c r="F12" s="269">
        <f t="shared" si="0"/>
        <v>249.479186</v>
      </c>
      <c r="G12" s="246" t="s">
        <v>289</v>
      </c>
      <c r="H12" s="279" t="s">
        <v>194</v>
      </c>
      <c r="I12" s="273">
        <f t="shared" ref="I12" si="5">ROUND(D12*E12,2)</f>
        <v>2035.9</v>
      </c>
      <c r="J12" s="274">
        <f t="shared" ref="J12" si="6">ROUND(D12*F12,2)</f>
        <v>2494.79</v>
      </c>
      <c r="K12" s="251"/>
    </row>
    <row r="13" spans="1:11" s="2" customFormat="1" ht="25.5" customHeight="1" x14ac:dyDescent="0.25">
      <c r="A13" s="244" t="s">
        <v>189</v>
      </c>
      <c r="B13" s="277" t="s">
        <v>210</v>
      </c>
      <c r="C13" s="261" t="s">
        <v>183</v>
      </c>
      <c r="D13" s="245">
        <f>'Memória de Cálculo'!L16</f>
        <v>5</v>
      </c>
      <c r="E13" s="275">
        <v>206.58</v>
      </c>
      <c r="F13" s="269">
        <f t="shared" si="0"/>
        <v>253.14313200000001</v>
      </c>
      <c r="G13" s="246" t="s">
        <v>302</v>
      </c>
      <c r="H13" s="279" t="s">
        <v>193</v>
      </c>
      <c r="I13" s="273">
        <f t="shared" si="1"/>
        <v>1032.9000000000001</v>
      </c>
      <c r="J13" s="274">
        <f t="shared" si="2"/>
        <v>1265.72</v>
      </c>
      <c r="K13" s="251"/>
    </row>
    <row r="14" spans="1:11" s="2" customFormat="1" ht="25.5" customHeight="1" x14ac:dyDescent="0.25">
      <c r="A14" s="244" t="s">
        <v>190</v>
      </c>
      <c r="B14" s="277" t="s">
        <v>211</v>
      </c>
      <c r="C14" s="261" t="s">
        <v>88</v>
      </c>
      <c r="D14" s="245">
        <f>'Memória de Cálculo'!L17</f>
        <v>50</v>
      </c>
      <c r="E14" s="275">
        <v>52.94</v>
      </c>
      <c r="F14" s="269">
        <f t="shared" si="0"/>
        <v>64.872675999999998</v>
      </c>
      <c r="G14" s="278">
        <v>25003</v>
      </c>
      <c r="H14" s="279" t="s">
        <v>193</v>
      </c>
      <c r="I14" s="273">
        <f t="shared" si="1"/>
        <v>2647</v>
      </c>
      <c r="J14" s="274">
        <f t="shared" si="2"/>
        <v>3243.63</v>
      </c>
      <c r="K14" s="251"/>
    </row>
    <row r="15" spans="1:11" s="2" customFormat="1" ht="25.5" customHeight="1" x14ac:dyDescent="0.25">
      <c r="A15" s="244" t="s">
        <v>191</v>
      </c>
      <c r="B15" s="277" t="s">
        <v>202</v>
      </c>
      <c r="C15" s="261" t="s">
        <v>183</v>
      </c>
      <c r="D15" s="245">
        <f>'Memória de Cálculo'!L18</f>
        <v>150</v>
      </c>
      <c r="E15" s="267">
        <v>1.57</v>
      </c>
      <c r="F15" s="269">
        <f t="shared" si="0"/>
        <v>1.923878</v>
      </c>
      <c r="G15" s="278">
        <v>379</v>
      </c>
      <c r="H15" s="279" t="s">
        <v>193</v>
      </c>
      <c r="I15" s="273">
        <f t="shared" si="1"/>
        <v>235.5</v>
      </c>
      <c r="J15" s="274">
        <f t="shared" si="2"/>
        <v>288.58</v>
      </c>
      <c r="K15" s="251"/>
    </row>
    <row r="16" spans="1:11" s="2" customFormat="1" ht="42" customHeight="1" x14ac:dyDescent="0.25">
      <c r="A16" s="244" t="s">
        <v>192</v>
      </c>
      <c r="B16" s="277" t="s">
        <v>212</v>
      </c>
      <c r="C16" s="298" t="s">
        <v>183</v>
      </c>
      <c r="D16" s="302">
        <f>'Memória de Cálculo'!L19</f>
        <v>50</v>
      </c>
      <c r="E16" s="267">
        <v>8.19</v>
      </c>
      <c r="F16" s="269">
        <f t="shared" si="0"/>
        <v>10.036026</v>
      </c>
      <c r="G16" s="278">
        <v>10907</v>
      </c>
      <c r="H16" s="279" t="s">
        <v>194</v>
      </c>
      <c r="I16" s="273">
        <f t="shared" si="1"/>
        <v>409.5</v>
      </c>
      <c r="J16" s="274">
        <f t="shared" si="2"/>
        <v>501.8</v>
      </c>
      <c r="K16" s="251"/>
    </row>
    <row r="17" spans="1:11" s="2" customFormat="1" ht="25.5" x14ac:dyDescent="0.25">
      <c r="A17" s="244" t="s">
        <v>197</v>
      </c>
      <c r="B17" s="277" t="s">
        <v>284</v>
      </c>
      <c r="C17" s="298" t="s">
        <v>2</v>
      </c>
      <c r="D17" s="302">
        <f>'Memória de Cálculo'!L20</f>
        <v>150</v>
      </c>
      <c r="E17" s="267">
        <v>57.77</v>
      </c>
      <c r="F17" s="269">
        <f t="shared" si="0"/>
        <v>70.791358000000002</v>
      </c>
      <c r="G17" s="278">
        <v>96977</v>
      </c>
      <c r="H17" s="279" t="s">
        <v>193</v>
      </c>
      <c r="I17" s="273">
        <f t="shared" ref="I17" si="7">ROUND(D17*E17,2)</f>
        <v>8665.5</v>
      </c>
      <c r="J17" s="274">
        <f t="shared" ref="J17" si="8">ROUND(D17*F17,2)</f>
        <v>10618.7</v>
      </c>
      <c r="K17" s="251"/>
    </row>
    <row r="18" spans="1:11" s="2" customFormat="1" ht="25.5" x14ac:dyDescent="0.25">
      <c r="A18" s="244" t="s">
        <v>198</v>
      </c>
      <c r="B18" s="300" t="s">
        <v>270</v>
      </c>
      <c r="C18" s="301" t="s">
        <v>183</v>
      </c>
      <c r="D18" s="302">
        <f>'Memória de Cálculo'!L21</f>
        <v>15</v>
      </c>
      <c r="E18" s="267">
        <v>21.32</v>
      </c>
      <c r="F18" s="269">
        <f t="shared" si="0"/>
        <v>26.125527999999999</v>
      </c>
      <c r="G18" s="278">
        <v>101546</v>
      </c>
      <c r="H18" s="279" t="s">
        <v>193</v>
      </c>
      <c r="I18" s="273">
        <f t="shared" si="1"/>
        <v>319.8</v>
      </c>
      <c r="J18" s="274">
        <f t="shared" si="2"/>
        <v>391.88</v>
      </c>
      <c r="K18" s="251"/>
    </row>
    <row r="19" spans="1:11" s="2" customFormat="1" ht="25.5" x14ac:dyDescent="0.25">
      <c r="A19" s="244" t="s">
        <v>199</v>
      </c>
      <c r="B19" s="300" t="s">
        <v>271</v>
      </c>
      <c r="C19" s="301" t="s">
        <v>183</v>
      </c>
      <c r="D19" s="302">
        <f>'Memória de Cálculo'!L22</f>
        <v>15</v>
      </c>
      <c r="E19" s="267">
        <v>25.33</v>
      </c>
      <c r="F19" s="269">
        <f t="shared" si="0"/>
        <v>31.039381999999996</v>
      </c>
      <c r="G19" s="278">
        <v>1060339</v>
      </c>
      <c r="H19" s="279" t="s">
        <v>283</v>
      </c>
      <c r="I19" s="273">
        <f t="shared" si="1"/>
        <v>379.95</v>
      </c>
      <c r="J19" s="274">
        <f t="shared" si="2"/>
        <v>465.59</v>
      </c>
      <c r="K19" s="251"/>
    </row>
    <row r="20" spans="1:11" s="2" customFormat="1" ht="12.75" x14ac:dyDescent="0.25">
      <c r="A20" s="244" t="s">
        <v>200</v>
      </c>
      <c r="B20" s="300" t="s">
        <v>311</v>
      </c>
      <c r="C20" s="301" t="s">
        <v>183</v>
      </c>
      <c r="D20" s="302">
        <f>'Memória de Cálculo'!L23</f>
        <v>15</v>
      </c>
      <c r="E20" s="267">
        <v>87.08</v>
      </c>
      <c r="F20" s="269">
        <f t="shared" si="0"/>
        <v>106.707832</v>
      </c>
      <c r="G20" s="278">
        <v>3775</v>
      </c>
      <c r="H20" s="279" t="s">
        <v>194</v>
      </c>
      <c r="I20" s="273">
        <f t="shared" si="1"/>
        <v>1306.2</v>
      </c>
      <c r="J20" s="274">
        <f t="shared" si="2"/>
        <v>1600.62</v>
      </c>
      <c r="K20" s="251"/>
    </row>
    <row r="21" spans="1:11" s="2" customFormat="1" ht="25.5" x14ac:dyDescent="0.25">
      <c r="A21" s="244" t="s">
        <v>201</v>
      </c>
      <c r="B21" s="300" t="s">
        <v>272</v>
      </c>
      <c r="C21" s="301" t="s">
        <v>183</v>
      </c>
      <c r="D21" s="302">
        <f>'Memória de Cálculo'!L24</f>
        <v>15</v>
      </c>
      <c r="E21" s="267">
        <v>21.15</v>
      </c>
      <c r="F21" s="269">
        <f t="shared" si="0"/>
        <v>25.917209999999997</v>
      </c>
      <c r="G21" s="278">
        <v>4136</v>
      </c>
      <c r="H21" s="279" t="s">
        <v>194</v>
      </c>
      <c r="I21" s="273">
        <f t="shared" si="1"/>
        <v>317.25</v>
      </c>
      <c r="J21" s="274">
        <f t="shared" si="2"/>
        <v>388.76</v>
      </c>
      <c r="K21" s="251"/>
    </row>
    <row r="22" spans="1:11" s="2" customFormat="1" ht="25.5" x14ac:dyDescent="0.25">
      <c r="A22" s="244" t="s">
        <v>275</v>
      </c>
      <c r="B22" s="290" t="s">
        <v>273</v>
      </c>
      <c r="C22" s="291" t="s">
        <v>183</v>
      </c>
      <c r="D22" s="245">
        <f>'Memória de Cálculo'!L25</f>
        <v>15</v>
      </c>
      <c r="E22" s="267">
        <v>23.07</v>
      </c>
      <c r="F22" s="269">
        <f t="shared" si="0"/>
        <v>28.269978000000002</v>
      </c>
      <c r="G22" s="278">
        <v>2934</v>
      </c>
      <c r="H22" s="279" t="s">
        <v>194</v>
      </c>
      <c r="I22" s="273">
        <f t="shared" si="1"/>
        <v>346.05</v>
      </c>
      <c r="J22" s="274">
        <f t="shared" si="2"/>
        <v>424.05</v>
      </c>
      <c r="K22" s="251"/>
    </row>
    <row r="23" spans="1:11" s="2" customFormat="1" ht="25.5" x14ac:dyDescent="0.25">
      <c r="A23" s="244" t="s">
        <v>276</v>
      </c>
      <c r="B23" s="290" t="s">
        <v>274</v>
      </c>
      <c r="C23" s="291" t="s">
        <v>183</v>
      </c>
      <c r="D23" s="245">
        <f>'Memória de Cálculo'!L26</f>
        <v>15</v>
      </c>
      <c r="E23" s="267">
        <v>15.73</v>
      </c>
      <c r="F23" s="269">
        <f t="shared" si="0"/>
        <v>19.275542000000002</v>
      </c>
      <c r="G23" s="278">
        <v>4135</v>
      </c>
      <c r="H23" s="279" t="s">
        <v>194</v>
      </c>
      <c r="I23" s="273">
        <f t="shared" si="1"/>
        <v>235.95</v>
      </c>
      <c r="J23" s="274">
        <f t="shared" si="2"/>
        <v>289.13</v>
      </c>
      <c r="K23" s="251"/>
    </row>
    <row r="24" spans="1:11" s="2" customFormat="1" ht="25.5" customHeight="1" x14ac:dyDescent="0.25">
      <c r="A24" s="244" t="s">
        <v>277</v>
      </c>
      <c r="B24" s="277" t="s">
        <v>213</v>
      </c>
      <c r="C24" s="261" t="s">
        <v>214</v>
      </c>
      <c r="D24" s="245">
        <f>'Memória de Cálculo'!L27</f>
        <v>0.15</v>
      </c>
      <c r="E24" s="267">
        <v>53.5</v>
      </c>
      <c r="F24" s="269">
        <f t="shared" si="0"/>
        <v>65.558899999999994</v>
      </c>
      <c r="G24" s="278">
        <v>14147</v>
      </c>
      <c r="H24" s="279" t="s">
        <v>193</v>
      </c>
      <c r="I24" s="273">
        <f t="shared" si="1"/>
        <v>8.0299999999999994</v>
      </c>
      <c r="J24" s="274">
        <f t="shared" si="2"/>
        <v>9.83</v>
      </c>
      <c r="K24" s="251"/>
    </row>
    <row r="25" spans="1:11" s="2" customFormat="1" ht="25.5" x14ac:dyDescent="0.25">
      <c r="A25" s="244" t="s">
        <v>278</v>
      </c>
      <c r="B25" s="277" t="s">
        <v>215</v>
      </c>
      <c r="C25" s="261" t="s">
        <v>183</v>
      </c>
      <c r="D25" s="245">
        <f>'Memória de Cálculo'!L28</f>
        <v>25</v>
      </c>
      <c r="E25" s="265">
        <v>35.130000000000003</v>
      </c>
      <c r="F25" s="269">
        <f t="shared" si="0"/>
        <v>43.048302000000007</v>
      </c>
      <c r="G25" s="278">
        <v>11790</v>
      </c>
      <c r="H25" s="279" t="s">
        <v>193</v>
      </c>
      <c r="I25" s="273">
        <f t="shared" ref="I25:I54" si="9">ROUND(D25*E25,2)</f>
        <v>878.25</v>
      </c>
      <c r="J25" s="274">
        <f t="shared" ref="J25:J54" si="10">ROUND(D25*F25,2)</f>
        <v>1076.21</v>
      </c>
      <c r="K25" s="251"/>
    </row>
    <row r="26" spans="1:11" s="2" customFormat="1" ht="25.5" x14ac:dyDescent="0.25">
      <c r="A26" s="244" t="s">
        <v>279</v>
      </c>
      <c r="B26" s="277" t="s">
        <v>216</v>
      </c>
      <c r="C26" s="261" t="s">
        <v>183</v>
      </c>
      <c r="D26" s="245">
        <f>'Memória de Cálculo'!L29</f>
        <v>10</v>
      </c>
      <c r="E26" s="265">
        <v>19.97</v>
      </c>
      <c r="F26" s="269">
        <f t="shared" si="0"/>
        <v>24.471238</v>
      </c>
      <c r="G26" s="278">
        <v>439</v>
      </c>
      <c r="H26" s="279" t="s">
        <v>193</v>
      </c>
      <c r="I26" s="273">
        <f t="shared" si="9"/>
        <v>199.7</v>
      </c>
      <c r="J26" s="274">
        <f t="shared" si="10"/>
        <v>244.71</v>
      </c>
      <c r="K26" s="251"/>
    </row>
    <row r="27" spans="1:11" s="2" customFormat="1" ht="25.5" customHeight="1" x14ac:dyDescent="0.25">
      <c r="A27" s="244" t="s">
        <v>280</v>
      </c>
      <c r="B27" s="277" t="s">
        <v>220</v>
      </c>
      <c r="C27" s="298" t="s">
        <v>2</v>
      </c>
      <c r="D27" s="302">
        <f>'Memória de Cálculo'!L30</f>
        <v>30</v>
      </c>
      <c r="E27" s="265">
        <v>70.459999999999994</v>
      </c>
      <c r="F27" s="269">
        <f t="shared" si="0"/>
        <v>86.341683999999987</v>
      </c>
      <c r="G27" s="278" t="s">
        <v>219</v>
      </c>
      <c r="H27" s="279" t="s">
        <v>209</v>
      </c>
      <c r="I27" s="273">
        <f t="shared" si="9"/>
        <v>2113.8000000000002</v>
      </c>
      <c r="J27" s="274">
        <f t="shared" si="10"/>
        <v>2590.25</v>
      </c>
      <c r="K27" s="251"/>
    </row>
    <row r="28" spans="1:11" s="2" customFormat="1" ht="25.5" customHeight="1" x14ac:dyDescent="0.2">
      <c r="A28" s="244" t="s">
        <v>281</v>
      </c>
      <c r="B28" s="286" t="s">
        <v>217</v>
      </c>
      <c r="C28" s="261" t="s">
        <v>183</v>
      </c>
      <c r="D28" s="245">
        <f>'Memória de Cálculo'!L31</f>
        <v>5</v>
      </c>
      <c r="E28" s="265">
        <v>101.97</v>
      </c>
      <c r="F28" s="269">
        <f t="shared" si="0"/>
        <v>124.954038</v>
      </c>
      <c r="G28" s="278">
        <v>2620</v>
      </c>
      <c r="H28" s="279" t="s">
        <v>193</v>
      </c>
      <c r="I28" s="273">
        <f t="shared" si="9"/>
        <v>509.85</v>
      </c>
      <c r="J28" s="274">
        <f t="shared" si="10"/>
        <v>624.77</v>
      </c>
      <c r="K28" s="251"/>
    </row>
    <row r="29" spans="1:11" s="2" customFormat="1" ht="25.5" customHeight="1" x14ac:dyDescent="0.25">
      <c r="A29" s="244" t="s">
        <v>282</v>
      </c>
      <c r="B29" s="277" t="s">
        <v>218</v>
      </c>
      <c r="C29" s="261" t="s">
        <v>183</v>
      </c>
      <c r="D29" s="245">
        <f>'Memória de Cálculo'!L32</f>
        <v>10</v>
      </c>
      <c r="E29" s="265">
        <v>19.29</v>
      </c>
      <c r="F29" s="269">
        <f t="shared" si="0"/>
        <v>23.637965999999999</v>
      </c>
      <c r="G29" s="278">
        <v>2642</v>
      </c>
      <c r="H29" s="279" t="s">
        <v>193</v>
      </c>
      <c r="I29" s="273">
        <f t="shared" si="9"/>
        <v>192.9</v>
      </c>
      <c r="J29" s="274">
        <f t="shared" si="10"/>
        <v>236.38</v>
      </c>
      <c r="K29" s="251"/>
    </row>
    <row r="30" spans="1:11" s="2" customFormat="1" ht="25.5" customHeight="1" x14ac:dyDescent="0.25">
      <c r="A30" s="260" t="s">
        <v>221</v>
      </c>
      <c r="B30" s="388" t="s">
        <v>222</v>
      </c>
      <c r="C30" s="389"/>
      <c r="D30" s="389"/>
      <c r="E30" s="389"/>
      <c r="F30" s="389"/>
      <c r="G30" s="389"/>
      <c r="H30" s="389"/>
      <c r="I30" s="389"/>
      <c r="J30" s="390"/>
      <c r="K30" s="251"/>
    </row>
    <row r="31" spans="1:11" s="2" customFormat="1" ht="25.5" customHeight="1" x14ac:dyDescent="0.25">
      <c r="A31" s="244" t="s">
        <v>223</v>
      </c>
      <c r="B31" s="277" t="s">
        <v>235</v>
      </c>
      <c r="C31" s="261" t="s">
        <v>2</v>
      </c>
      <c r="D31" s="245">
        <f>'Memória de Cálculo'!L34</f>
        <v>475</v>
      </c>
      <c r="E31" s="265">
        <v>36.090000000000003</v>
      </c>
      <c r="F31" s="269">
        <f t="shared" ref="F31:F55" si="11">E31*$J$70+E31</f>
        <v>44.224686000000005</v>
      </c>
      <c r="G31" s="278">
        <v>92986</v>
      </c>
      <c r="H31" s="279" t="s">
        <v>193</v>
      </c>
      <c r="I31" s="273">
        <f t="shared" si="9"/>
        <v>17142.75</v>
      </c>
      <c r="J31" s="274">
        <f t="shared" si="10"/>
        <v>21006.73</v>
      </c>
      <c r="K31" s="251"/>
    </row>
    <row r="32" spans="1:11" s="2" customFormat="1" ht="25.5" customHeight="1" x14ac:dyDescent="0.2">
      <c r="A32" s="244" t="s">
        <v>224</v>
      </c>
      <c r="B32" s="286" t="s">
        <v>236</v>
      </c>
      <c r="C32" s="261" t="s">
        <v>2</v>
      </c>
      <c r="D32" s="245">
        <f>'Memória de Cálculo'!L35</f>
        <v>625</v>
      </c>
      <c r="E32" s="265">
        <v>73.08</v>
      </c>
      <c r="F32" s="269">
        <f t="shared" si="11"/>
        <v>89.552232000000004</v>
      </c>
      <c r="G32" s="278">
        <v>92990</v>
      </c>
      <c r="H32" s="279" t="s">
        <v>193</v>
      </c>
      <c r="I32" s="273">
        <f t="shared" si="9"/>
        <v>45675</v>
      </c>
      <c r="J32" s="274">
        <f t="shared" si="10"/>
        <v>55970.15</v>
      </c>
      <c r="K32" s="251"/>
    </row>
    <row r="33" spans="1:11" s="2" customFormat="1" ht="25.5" customHeight="1" x14ac:dyDescent="0.25">
      <c r="A33" s="244" t="s">
        <v>225</v>
      </c>
      <c r="B33" s="277" t="s">
        <v>304</v>
      </c>
      <c r="C33" s="261" t="s">
        <v>183</v>
      </c>
      <c r="D33" s="245">
        <f>'Memória de Cálculo'!L36</f>
        <v>5</v>
      </c>
      <c r="E33" s="265">
        <v>2013.4</v>
      </c>
      <c r="F33" s="269">
        <f t="shared" si="11"/>
        <v>2467.2203600000003</v>
      </c>
      <c r="G33" s="278">
        <v>10311</v>
      </c>
      <c r="H33" s="279" t="s">
        <v>194</v>
      </c>
      <c r="I33" s="273">
        <f t="shared" si="9"/>
        <v>10067</v>
      </c>
      <c r="J33" s="274">
        <f t="shared" si="10"/>
        <v>12336.1</v>
      </c>
      <c r="K33" s="251"/>
    </row>
    <row r="34" spans="1:11" s="2" customFormat="1" ht="30.75" customHeight="1" x14ac:dyDescent="0.25">
      <c r="A34" s="244" t="s">
        <v>226</v>
      </c>
      <c r="B34" s="277" t="s">
        <v>237</v>
      </c>
      <c r="C34" s="261" t="s">
        <v>183</v>
      </c>
      <c r="D34" s="245">
        <f>'Memória de Cálculo'!L37</f>
        <v>10</v>
      </c>
      <c r="E34" s="265">
        <v>370.62</v>
      </c>
      <c r="F34" s="269">
        <f t="shared" si="11"/>
        <v>454.15774799999997</v>
      </c>
      <c r="G34" s="278">
        <v>7875</v>
      </c>
      <c r="H34" s="279" t="s">
        <v>194</v>
      </c>
      <c r="I34" s="273">
        <f t="shared" si="9"/>
        <v>3706.2</v>
      </c>
      <c r="J34" s="274">
        <f t="shared" si="10"/>
        <v>4541.58</v>
      </c>
      <c r="K34" s="251"/>
    </row>
    <row r="35" spans="1:11" s="2" customFormat="1" ht="25.5" customHeight="1" x14ac:dyDescent="0.25">
      <c r="A35" s="244" t="s">
        <v>227</v>
      </c>
      <c r="B35" s="277" t="s">
        <v>305</v>
      </c>
      <c r="C35" s="261" t="s">
        <v>183</v>
      </c>
      <c r="D35" s="245">
        <f>'Memória de Cálculo'!L38</f>
        <v>90</v>
      </c>
      <c r="E35" s="265">
        <v>7.83</v>
      </c>
      <c r="F35" s="269">
        <f t="shared" si="11"/>
        <v>9.5948820000000001</v>
      </c>
      <c r="G35" s="278">
        <v>7929</v>
      </c>
      <c r="H35" s="279" t="s">
        <v>194</v>
      </c>
      <c r="I35" s="273">
        <f t="shared" si="9"/>
        <v>704.7</v>
      </c>
      <c r="J35" s="274">
        <f t="shared" si="10"/>
        <v>863.54</v>
      </c>
      <c r="K35" s="251"/>
    </row>
    <row r="36" spans="1:11" s="2" customFormat="1" ht="25.5" customHeight="1" x14ac:dyDescent="0.25">
      <c r="A36" s="244" t="s">
        <v>228</v>
      </c>
      <c r="B36" s="277" t="s">
        <v>238</v>
      </c>
      <c r="C36" s="261" t="s">
        <v>183</v>
      </c>
      <c r="D36" s="245">
        <f>'Memória de Cálculo'!L39</f>
        <v>60</v>
      </c>
      <c r="E36" s="265">
        <v>4.25</v>
      </c>
      <c r="F36" s="269">
        <f t="shared" si="11"/>
        <v>5.2079500000000003</v>
      </c>
      <c r="G36" s="278">
        <v>7928</v>
      </c>
      <c r="H36" s="279" t="s">
        <v>194</v>
      </c>
      <c r="I36" s="273">
        <f t="shared" ref="I36:I38" si="12">ROUND(D36*E36,2)</f>
        <v>255</v>
      </c>
      <c r="J36" s="274">
        <f t="shared" ref="J36:J38" si="13">ROUND(D36*F36,2)</f>
        <v>312.48</v>
      </c>
      <c r="K36" s="251"/>
    </row>
    <row r="37" spans="1:11" s="2" customFormat="1" ht="25.5" customHeight="1" x14ac:dyDescent="0.25">
      <c r="A37" s="244" t="s">
        <v>229</v>
      </c>
      <c r="B37" s="277" t="s">
        <v>239</v>
      </c>
      <c r="C37" s="261" t="s">
        <v>183</v>
      </c>
      <c r="D37" s="245">
        <f>'Memória de Cálculo'!L40</f>
        <v>10</v>
      </c>
      <c r="E37" s="265">
        <v>7.87</v>
      </c>
      <c r="F37" s="269">
        <f t="shared" si="11"/>
        <v>9.6438980000000001</v>
      </c>
      <c r="G37" s="278">
        <v>11765</v>
      </c>
      <c r="H37" s="279" t="s">
        <v>194</v>
      </c>
      <c r="I37" s="273">
        <f t="shared" si="12"/>
        <v>78.7</v>
      </c>
      <c r="J37" s="274">
        <f t="shared" si="13"/>
        <v>96.44</v>
      </c>
      <c r="K37" s="251"/>
    </row>
    <row r="38" spans="1:11" s="2" customFormat="1" ht="25.5" customHeight="1" x14ac:dyDescent="0.25">
      <c r="A38" s="244" t="s">
        <v>230</v>
      </c>
      <c r="B38" s="277" t="s">
        <v>203</v>
      </c>
      <c r="C38" s="261" t="s">
        <v>183</v>
      </c>
      <c r="D38" s="245">
        <f>'Memória de Cálculo'!L41</f>
        <v>10</v>
      </c>
      <c r="E38" s="265">
        <v>13.95</v>
      </c>
      <c r="F38" s="269">
        <f t="shared" si="11"/>
        <v>17.094329999999999</v>
      </c>
      <c r="G38" s="278">
        <v>11766</v>
      </c>
      <c r="H38" s="279" t="s">
        <v>194</v>
      </c>
      <c r="I38" s="273">
        <f t="shared" si="12"/>
        <v>139.5</v>
      </c>
      <c r="J38" s="274">
        <f t="shared" si="13"/>
        <v>170.94</v>
      </c>
      <c r="K38" s="251"/>
    </row>
    <row r="39" spans="1:11" s="2" customFormat="1" ht="25.5" customHeight="1" x14ac:dyDescent="0.25">
      <c r="A39" s="244" t="s">
        <v>231</v>
      </c>
      <c r="B39" s="277" t="s">
        <v>204</v>
      </c>
      <c r="C39" s="261" t="s">
        <v>183</v>
      </c>
      <c r="D39" s="245">
        <f>'Memória de Cálculo'!L42</f>
        <v>5</v>
      </c>
      <c r="E39" s="265">
        <v>40.479999999999997</v>
      </c>
      <c r="F39" s="269">
        <f t="shared" si="11"/>
        <v>49.604191999999998</v>
      </c>
      <c r="G39" s="278">
        <v>3998</v>
      </c>
      <c r="H39" s="279" t="s">
        <v>194</v>
      </c>
      <c r="I39" s="273">
        <f t="shared" si="9"/>
        <v>202.4</v>
      </c>
      <c r="J39" s="274">
        <f t="shared" si="10"/>
        <v>248.02</v>
      </c>
      <c r="K39" s="251"/>
    </row>
    <row r="40" spans="1:11" s="2" customFormat="1" ht="25.5" customHeight="1" x14ac:dyDescent="0.25">
      <c r="A40" s="244" t="s">
        <v>232</v>
      </c>
      <c r="B40" s="277" t="s">
        <v>240</v>
      </c>
      <c r="C40" s="261" t="s">
        <v>183</v>
      </c>
      <c r="D40" s="245">
        <f>'Memória de Cálculo'!L43</f>
        <v>10</v>
      </c>
      <c r="E40" s="265">
        <v>15.16</v>
      </c>
      <c r="F40" s="269">
        <f t="shared" si="11"/>
        <v>18.577064</v>
      </c>
      <c r="G40" s="278">
        <v>91919</v>
      </c>
      <c r="H40" s="279" t="s">
        <v>193</v>
      </c>
      <c r="I40" s="273">
        <f t="shared" si="9"/>
        <v>151.6</v>
      </c>
      <c r="J40" s="274">
        <f t="shared" si="10"/>
        <v>185.77</v>
      </c>
      <c r="K40" s="251"/>
    </row>
    <row r="41" spans="1:11" s="2" customFormat="1" ht="25.5" customHeight="1" x14ac:dyDescent="0.25">
      <c r="A41" s="244" t="s">
        <v>233</v>
      </c>
      <c r="B41" s="277" t="s">
        <v>241</v>
      </c>
      <c r="C41" s="261" t="s">
        <v>183</v>
      </c>
      <c r="D41" s="245">
        <f>'Memória de Cálculo'!L44</f>
        <v>50</v>
      </c>
      <c r="E41" s="265">
        <v>15.64</v>
      </c>
      <c r="F41" s="269">
        <f t="shared" si="11"/>
        <v>19.165255999999999</v>
      </c>
      <c r="G41" s="278">
        <v>354</v>
      </c>
      <c r="H41" s="279" t="s">
        <v>194</v>
      </c>
      <c r="I41" s="273">
        <f t="shared" si="9"/>
        <v>782</v>
      </c>
      <c r="J41" s="274">
        <f t="shared" si="10"/>
        <v>958.26</v>
      </c>
      <c r="K41" s="251"/>
    </row>
    <row r="42" spans="1:11" s="2" customFormat="1" ht="25.5" customHeight="1" x14ac:dyDescent="0.25">
      <c r="A42" s="244" t="s">
        <v>234</v>
      </c>
      <c r="B42" s="277" t="s">
        <v>242</v>
      </c>
      <c r="C42" s="261" t="s">
        <v>2</v>
      </c>
      <c r="D42" s="245">
        <f>'Memória de Cálculo'!L45</f>
        <v>50</v>
      </c>
      <c r="E42" s="265">
        <v>5.2</v>
      </c>
      <c r="F42" s="269">
        <f t="shared" si="11"/>
        <v>6.3720800000000004</v>
      </c>
      <c r="G42" s="278">
        <v>3999</v>
      </c>
      <c r="H42" s="279" t="s">
        <v>194</v>
      </c>
      <c r="I42" s="273">
        <f t="shared" si="9"/>
        <v>260</v>
      </c>
      <c r="J42" s="274">
        <f t="shared" si="10"/>
        <v>318.60000000000002</v>
      </c>
      <c r="K42" s="251"/>
    </row>
    <row r="43" spans="1:11" s="2" customFormat="1" ht="25.5" customHeight="1" x14ac:dyDescent="0.25">
      <c r="A43" s="244" t="s">
        <v>246</v>
      </c>
      <c r="B43" s="277" t="s">
        <v>243</v>
      </c>
      <c r="C43" s="261" t="s">
        <v>183</v>
      </c>
      <c r="D43" s="245">
        <f>'Memória de Cálculo'!L46</f>
        <v>5</v>
      </c>
      <c r="E43" s="265">
        <v>12.6</v>
      </c>
      <c r="F43" s="269">
        <f t="shared" si="11"/>
        <v>15.44004</v>
      </c>
      <c r="G43" s="278">
        <v>4015</v>
      </c>
      <c r="H43" s="279" t="s">
        <v>194</v>
      </c>
      <c r="I43" s="273">
        <f t="shared" si="9"/>
        <v>63</v>
      </c>
      <c r="J43" s="274">
        <f t="shared" si="10"/>
        <v>77.2</v>
      </c>
      <c r="K43" s="251"/>
    </row>
    <row r="44" spans="1:11" s="2" customFormat="1" ht="25.5" customHeight="1" x14ac:dyDescent="0.25">
      <c r="A44" s="244" t="s">
        <v>247</v>
      </c>
      <c r="B44" s="277" t="s">
        <v>244</v>
      </c>
      <c r="C44" s="261" t="s">
        <v>183</v>
      </c>
      <c r="D44" s="245">
        <f>'Memória de Cálculo'!L47</f>
        <v>20</v>
      </c>
      <c r="E44" s="265">
        <v>9.9</v>
      </c>
      <c r="F44" s="269">
        <f t="shared" si="11"/>
        <v>12.131460000000001</v>
      </c>
      <c r="G44" s="278">
        <v>4014</v>
      </c>
      <c r="H44" s="279" t="s">
        <v>194</v>
      </c>
      <c r="I44" s="273">
        <f t="shared" si="9"/>
        <v>198</v>
      </c>
      <c r="J44" s="274">
        <f t="shared" si="10"/>
        <v>242.63</v>
      </c>
      <c r="K44" s="251"/>
    </row>
    <row r="45" spans="1:11" s="2" customFormat="1" ht="25.5" customHeight="1" x14ac:dyDescent="0.25">
      <c r="A45" s="244" t="s">
        <v>248</v>
      </c>
      <c r="B45" s="277" t="s">
        <v>245</v>
      </c>
      <c r="C45" s="261" t="s">
        <v>88</v>
      </c>
      <c r="D45" s="245">
        <f>'Memória de Cálculo'!L48</f>
        <v>7.5</v>
      </c>
      <c r="E45" s="265">
        <v>26.37</v>
      </c>
      <c r="F45" s="269">
        <f t="shared" si="11"/>
        <v>32.313797999999998</v>
      </c>
      <c r="G45" s="278">
        <v>9824</v>
      </c>
      <c r="H45" s="279" t="s">
        <v>194</v>
      </c>
      <c r="I45" s="273">
        <f t="shared" si="9"/>
        <v>197.78</v>
      </c>
      <c r="J45" s="274">
        <f t="shared" si="10"/>
        <v>242.35</v>
      </c>
      <c r="K45" s="251"/>
    </row>
    <row r="46" spans="1:11" s="2" customFormat="1" ht="25.5" customHeight="1" x14ac:dyDescent="0.25">
      <c r="A46" s="244" t="s">
        <v>249</v>
      </c>
      <c r="B46" s="277" t="s">
        <v>258</v>
      </c>
      <c r="C46" s="261" t="s">
        <v>183</v>
      </c>
      <c r="D46" s="245">
        <f>'Memória de Cálculo'!L49</f>
        <v>30</v>
      </c>
      <c r="E46" s="265">
        <v>2.42</v>
      </c>
      <c r="F46" s="269">
        <f t="shared" si="11"/>
        <v>2.965468</v>
      </c>
      <c r="G46" s="278">
        <v>10090</v>
      </c>
      <c r="H46" s="279" t="s">
        <v>194</v>
      </c>
      <c r="I46" s="273">
        <f t="shared" si="9"/>
        <v>72.599999999999994</v>
      </c>
      <c r="J46" s="274">
        <f t="shared" si="10"/>
        <v>88.96</v>
      </c>
      <c r="K46" s="251"/>
    </row>
    <row r="47" spans="1:11" s="2" customFormat="1" ht="25.5" customHeight="1" x14ac:dyDescent="0.25">
      <c r="A47" s="244" t="s">
        <v>250</v>
      </c>
      <c r="B47" s="277" t="s">
        <v>259</v>
      </c>
      <c r="C47" s="261" t="s">
        <v>2</v>
      </c>
      <c r="D47" s="245">
        <f>'Memória de Cálculo'!L50</f>
        <v>15</v>
      </c>
      <c r="E47" s="265">
        <v>44.94</v>
      </c>
      <c r="F47" s="269">
        <f t="shared" si="11"/>
        <v>55.069475999999995</v>
      </c>
      <c r="G47" s="278">
        <v>93011</v>
      </c>
      <c r="H47" s="279" t="s">
        <v>193</v>
      </c>
      <c r="I47" s="273">
        <f t="shared" si="9"/>
        <v>674.1</v>
      </c>
      <c r="J47" s="274">
        <f t="shared" si="10"/>
        <v>826.04</v>
      </c>
      <c r="K47" s="251"/>
    </row>
    <row r="48" spans="1:11" s="2" customFormat="1" ht="25.5" customHeight="1" x14ac:dyDescent="0.25">
      <c r="A48" s="244" t="s">
        <v>251</v>
      </c>
      <c r="B48" s="277" t="s">
        <v>260</v>
      </c>
      <c r="C48" s="261" t="s">
        <v>183</v>
      </c>
      <c r="D48" s="245">
        <f>'Memória de Cálculo'!L51</f>
        <v>5</v>
      </c>
      <c r="E48" s="265">
        <v>56.51</v>
      </c>
      <c r="F48" s="269">
        <f t="shared" si="11"/>
        <v>69.247354000000001</v>
      </c>
      <c r="G48" s="278">
        <v>89527</v>
      </c>
      <c r="H48" s="279" t="s">
        <v>193</v>
      </c>
      <c r="I48" s="273">
        <f t="shared" si="9"/>
        <v>282.55</v>
      </c>
      <c r="J48" s="274">
        <f t="shared" si="10"/>
        <v>346.24</v>
      </c>
      <c r="K48" s="251"/>
    </row>
    <row r="49" spans="1:12" s="2" customFormat="1" ht="25.5" customHeight="1" x14ac:dyDescent="0.25">
      <c r="A49" s="244" t="s">
        <v>252</v>
      </c>
      <c r="B49" s="289" t="s">
        <v>261</v>
      </c>
      <c r="C49" s="261" t="s">
        <v>183</v>
      </c>
      <c r="D49" s="245">
        <f>'Memória de Cálculo'!L52</f>
        <v>10</v>
      </c>
      <c r="E49" s="265">
        <v>20.88</v>
      </c>
      <c r="F49" s="269">
        <f t="shared" si="11"/>
        <v>25.586351999999998</v>
      </c>
      <c r="G49" s="278">
        <v>93016</v>
      </c>
      <c r="H49" s="279" t="s">
        <v>193</v>
      </c>
      <c r="I49" s="273">
        <f t="shared" si="9"/>
        <v>208.8</v>
      </c>
      <c r="J49" s="274">
        <f t="shared" si="10"/>
        <v>255.86</v>
      </c>
      <c r="K49" s="251"/>
    </row>
    <row r="50" spans="1:12" s="2" customFormat="1" ht="25.5" customHeight="1" x14ac:dyDescent="0.25">
      <c r="A50" s="244" t="s">
        <v>253</v>
      </c>
      <c r="B50" s="277" t="s">
        <v>262</v>
      </c>
      <c r="C50" s="261" t="s">
        <v>183</v>
      </c>
      <c r="D50" s="245">
        <f>'Memória de Cálculo'!L53</f>
        <v>240</v>
      </c>
      <c r="E50" s="265">
        <v>2.16</v>
      </c>
      <c r="F50" s="269">
        <f t="shared" si="11"/>
        <v>2.6468640000000003</v>
      </c>
      <c r="G50" s="278">
        <v>4358</v>
      </c>
      <c r="H50" s="279" t="s">
        <v>193</v>
      </c>
      <c r="I50" s="273">
        <f t="shared" si="9"/>
        <v>518.4</v>
      </c>
      <c r="J50" s="274">
        <f t="shared" si="10"/>
        <v>635.25</v>
      </c>
      <c r="K50" s="251"/>
    </row>
    <row r="51" spans="1:12" s="2" customFormat="1" ht="25.5" customHeight="1" x14ac:dyDescent="0.25">
      <c r="A51" s="244" t="s">
        <v>254</v>
      </c>
      <c r="B51" s="287" t="s">
        <v>263</v>
      </c>
      <c r="C51" s="261" t="s">
        <v>183</v>
      </c>
      <c r="D51" s="245">
        <f>'Memória de Cálculo'!L54</f>
        <v>240</v>
      </c>
      <c r="E51" s="265">
        <v>0.32</v>
      </c>
      <c r="F51" s="269">
        <f t="shared" si="11"/>
        <v>0.39212800000000003</v>
      </c>
      <c r="G51" s="278">
        <v>39997</v>
      </c>
      <c r="H51" s="279" t="s">
        <v>193</v>
      </c>
      <c r="I51" s="273">
        <f t="shared" si="9"/>
        <v>76.8</v>
      </c>
      <c r="J51" s="274">
        <f t="shared" si="10"/>
        <v>94.11</v>
      </c>
      <c r="K51" s="251"/>
    </row>
    <row r="52" spans="1:12" s="2" customFormat="1" ht="25.5" customHeight="1" x14ac:dyDescent="0.25">
      <c r="A52" s="244" t="s">
        <v>255</v>
      </c>
      <c r="B52" s="277" t="s">
        <v>264</v>
      </c>
      <c r="C52" s="261" t="s">
        <v>183</v>
      </c>
      <c r="D52" s="245">
        <f>'Memória de Cálculo'!L55</f>
        <v>300</v>
      </c>
      <c r="E52" s="265">
        <v>1</v>
      </c>
      <c r="F52" s="269">
        <f t="shared" si="11"/>
        <v>1.2254</v>
      </c>
      <c r="G52" s="278">
        <v>39207</v>
      </c>
      <c r="H52" s="279" t="s">
        <v>193</v>
      </c>
      <c r="I52" s="273">
        <f t="shared" si="9"/>
        <v>300</v>
      </c>
      <c r="J52" s="274">
        <f t="shared" si="10"/>
        <v>367.62</v>
      </c>
      <c r="K52" s="251"/>
    </row>
    <row r="53" spans="1:12" s="2" customFormat="1" ht="25.5" customHeight="1" x14ac:dyDescent="0.25">
      <c r="A53" s="244" t="s">
        <v>256</v>
      </c>
      <c r="B53" s="277" t="s">
        <v>265</v>
      </c>
      <c r="C53" s="261" t="s">
        <v>183</v>
      </c>
      <c r="D53" s="245">
        <f>'Memória de Cálculo'!L56</f>
        <v>20</v>
      </c>
      <c r="E53" s="265">
        <v>5.59</v>
      </c>
      <c r="F53" s="269">
        <f t="shared" si="11"/>
        <v>6.8499859999999995</v>
      </c>
      <c r="G53" s="278">
        <v>91880</v>
      </c>
      <c r="H53" s="279" t="s">
        <v>193</v>
      </c>
      <c r="I53" s="273">
        <f t="shared" si="9"/>
        <v>111.8</v>
      </c>
      <c r="J53" s="274">
        <f t="shared" si="10"/>
        <v>137</v>
      </c>
      <c r="K53" s="251"/>
    </row>
    <row r="54" spans="1:12" s="2" customFormat="1" ht="25.5" customHeight="1" x14ac:dyDescent="0.25">
      <c r="A54" s="244" t="s">
        <v>257</v>
      </c>
      <c r="B54" s="277" t="s">
        <v>266</v>
      </c>
      <c r="C54" s="261" t="s">
        <v>183</v>
      </c>
      <c r="D54" s="245">
        <f>'Memória de Cálculo'!L57</f>
        <v>500</v>
      </c>
      <c r="E54" s="265">
        <v>0.74</v>
      </c>
      <c r="F54" s="269">
        <f t="shared" si="11"/>
        <v>0.90679599999999994</v>
      </c>
      <c r="G54" s="278">
        <v>408</v>
      </c>
      <c r="H54" s="279" t="s">
        <v>193</v>
      </c>
      <c r="I54" s="273">
        <f t="shared" si="9"/>
        <v>370</v>
      </c>
      <c r="J54" s="274">
        <f t="shared" si="10"/>
        <v>453.4</v>
      </c>
      <c r="K54" s="251"/>
    </row>
    <row r="55" spans="1:12" s="2" customFormat="1" ht="38.25" x14ac:dyDescent="0.25">
      <c r="A55" s="244" t="s">
        <v>290</v>
      </c>
      <c r="B55" s="277" t="s">
        <v>291</v>
      </c>
      <c r="C55" s="261" t="s">
        <v>183</v>
      </c>
      <c r="D55" s="245">
        <f>'Memória de Cálculo'!L58</f>
        <v>15</v>
      </c>
      <c r="E55" s="265">
        <v>135.84</v>
      </c>
      <c r="F55" s="269">
        <f t="shared" si="11"/>
        <v>166.458336</v>
      </c>
      <c r="G55" s="278">
        <v>97886</v>
      </c>
      <c r="H55" s="279" t="s">
        <v>193</v>
      </c>
      <c r="I55" s="273">
        <f t="shared" ref="I55" si="14">ROUND(D55*E55,2)</f>
        <v>2037.6</v>
      </c>
      <c r="J55" s="274">
        <f t="shared" ref="J55" si="15">ROUND(D55*F55,2)</f>
        <v>2496.88</v>
      </c>
      <c r="K55" s="251"/>
    </row>
    <row r="56" spans="1:12" s="2" customFormat="1" ht="25.5" customHeight="1" x14ac:dyDescent="0.25">
      <c r="A56" s="260" t="s">
        <v>268</v>
      </c>
      <c r="B56" s="292" t="s">
        <v>269</v>
      </c>
      <c r="C56" s="293"/>
      <c r="D56" s="293"/>
      <c r="E56" s="293"/>
      <c r="F56" s="293"/>
      <c r="G56" s="293"/>
      <c r="H56" s="293"/>
      <c r="I56" s="293"/>
      <c r="J56" s="294"/>
      <c r="K56" s="251"/>
    </row>
    <row r="57" spans="1:12" s="2" customFormat="1" ht="38.25" x14ac:dyDescent="0.25">
      <c r="A57" s="244" t="s">
        <v>306</v>
      </c>
      <c r="B57" s="277" t="s">
        <v>292</v>
      </c>
      <c r="C57" s="261" t="s">
        <v>183</v>
      </c>
      <c r="D57" s="245">
        <f>'Memória de Cálculo'!L60</f>
        <v>10</v>
      </c>
      <c r="E57" s="265">
        <v>416.06</v>
      </c>
      <c r="F57" s="269">
        <f>E57*$J$70+E57</f>
        <v>509.839924</v>
      </c>
      <c r="G57" s="278">
        <v>97888</v>
      </c>
      <c r="H57" s="279" t="s">
        <v>193</v>
      </c>
      <c r="I57" s="273">
        <f t="shared" ref="I57:I60" si="16">ROUND(D57*E57,2)</f>
        <v>4160.6000000000004</v>
      </c>
      <c r="J57" s="274">
        <f t="shared" ref="J57:J60" si="17">ROUND(D57*F57,2)</f>
        <v>5098.3999999999996</v>
      </c>
      <c r="K57" s="251"/>
    </row>
    <row r="58" spans="1:12" s="2" customFormat="1" ht="38.25" x14ac:dyDescent="0.25">
      <c r="A58" s="244" t="s">
        <v>307</v>
      </c>
      <c r="B58" s="277" t="s">
        <v>293</v>
      </c>
      <c r="C58" s="261" t="s">
        <v>183</v>
      </c>
      <c r="D58" s="245">
        <f>'Memória de Cálculo'!L61</f>
        <v>5</v>
      </c>
      <c r="E58" s="265">
        <v>1251.17</v>
      </c>
      <c r="F58" s="269">
        <f>E58*$J$70+E58</f>
        <v>1533.183718</v>
      </c>
      <c r="G58" s="278">
        <v>101882</v>
      </c>
      <c r="H58" s="279" t="s">
        <v>193</v>
      </c>
      <c r="I58" s="273">
        <f t="shared" si="16"/>
        <v>6255.85</v>
      </c>
      <c r="J58" s="274">
        <f t="shared" si="17"/>
        <v>7665.92</v>
      </c>
      <c r="K58" s="251"/>
    </row>
    <row r="59" spans="1:12" s="2" customFormat="1" ht="38.25" x14ac:dyDescent="0.25">
      <c r="A59" s="244" t="s">
        <v>308</v>
      </c>
      <c r="B59" s="277" t="s">
        <v>294</v>
      </c>
      <c r="C59" s="261" t="s">
        <v>2</v>
      </c>
      <c r="D59" s="245">
        <f>'Memória de Cálculo'!L62</f>
        <v>250</v>
      </c>
      <c r="E59" s="265">
        <v>19.64</v>
      </c>
      <c r="F59" s="269">
        <f>E59*$J$70+E59</f>
        <v>24.066856000000001</v>
      </c>
      <c r="G59" s="278">
        <v>97668</v>
      </c>
      <c r="H59" s="279" t="s">
        <v>193</v>
      </c>
      <c r="I59" s="273">
        <f t="shared" si="16"/>
        <v>4910</v>
      </c>
      <c r="J59" s="274">
        <f t="shared" si="17"/>
        <v>6016.71</v>
      </c>
      <c r="K59" s="251"/>
    </row>
    <row r="60" spans="1:12" s="2" customFormat="1" ht="25.5" x14ac:dyDescent="0.25">
      <c r="A60" s="244" t="s">
        <v>309</v>
      </c>
      <c r="B60" s="277" t="s">
        <v>295</v>
      </c>
      <c r="C60" s="261" t="s">
        <v>183</v>
      </c>
      <c r="D60" s="245">
        <f>'Memória de Cálculo'!L63</f>
        <v>50</v>
      </c>
      <c r="E60" s="265">
        <v>84.57</v>
      </c>
      <c r="F60" s="269">
        <f>E60*$J$70+E60</f>
        <v>103.63207799999999</v>
      </c>
      <c r="G60" s="278">
        <v>101893</v>
      </c>
      <c r="H60" s="279" t="s">
        <v>193</v>
      </c>
      <c r="I60" s="273">
        <f t="shared" si="16"/>
        <v>4228.5</v>
      </c>
      <c r="J60" s="274">
        <f t="shared" si="17"/>
        <v>5181.6000000000004</v>
      </c>
      <c r="K60" s="251"/>
    </row>
    <row r="61" spans="1:12" s="2" customFormat="1" ht="12.75" x14ac:dyDescent="0.25">
      <c r="A61" s="260" t="s">
        <v>296</v>
      </c>
      <c r="B61" s="292" t="s">
        <v>297</v>
      </c>
      <c r="C61" s="293"/>
      <c r="D61" s="293"/>
      <c r="E61" s="293"/>
      <c r="F61" s="293"/>
      <c r="G61" s="293"/>
      <c r="H61" s="293"/>
      <c r="I61" s="293"/>
      <c r="J61" s="294"/>
      <c r="K61" s="251"/>
    </row>
    <row r="62" spans="1:12" s="2" customFormat="1" ht="25.5" x14ac:dyDescent="0.25">
      <c r="A62" s="244" t="s">
        <v>310</v>
      </c>
      <c r="B62" s="300" t="s">
        <v>299</v>
      </c>
      <c r="C62" s="301" t="s">
        <v>298</v>
      </c>
      <c r="D62" s="303">
        <f>'Memória de Cálculo'!L65</f>
        <v>2</v>
      </c>
      <c r="E62" s="267">
        <v>1206.8599999999999</v>
      </c>
      <c r="F62" s="267">
        <f>E62*$J$70+E62</f>
        <v>1478.8862439999998</v>
      </c>
      <c r="G62" s="278">
        <v>2</v>
      </c>
      <c r="H62" s="295" t="s">
        <v>287</v>
      </c>
      <c r="I62" s="267">
        <f t="shared" ref="I62" si="18">ROUND(D62*E62,2)</f>
        <v>2413.7199999999998</v>
      </c>
      <c r="J62" s="267">
        <f t="shared" ref="J62" si="19">ROUND(D62*F62,2)</f>
        <v>2957.77</v>
      </c>
      <c r="K62" s="251"/>
    </row>
    <row r="63" spans="1:12" s="239" customFormat="1" ht="13.5" thickBot="1" x14ac:dyDescent="0.3">
      <c r="A63" s="268" t="s">
        <v>1</v>
      </c>
      <c r="B63" s="266"/>
      <c r="C63" s="266"/>
      <c r="D63" s="266"/>
      <c r="E63" s="266"/>
      <c r="F63" s="266"/>
      <c r="G63" s="270"/>
      <c r="H63" s="272"/>
      <c r="I63" s="276">
        <f>I8</f>
        <v>273209.73</v>
      </c>
      <c r="J63" s="276">
        <f>J8</f>
        <v>334791.17</v>
      </c>
      <c r="K63" s="251"/>
      <c r="L63" s="56"/>
    </row>
    <row r="64" spans="1:12" s="239" customFormat="1" ht="12.75" x14ac:dyDescent="0.25">
      <c r="A64" s="368"/>
      <c r="B64" s="369"/>
      <c r="C64" s="369"/>
      <c r="D64" s="369"/>
      <c r="E64" s="369"/>
      <c r="F64" s="369"/>
      <c r="G64" s="369"/>
      <c r="H64" s="369"/>
      <c r="I64" s="369"/>
      <c r="J64" s="370"/>
      <c r="K64" s="252"/>
    </row>
    <row r="65" spans="1:11" s="2" customFormat="1" ht="12" customHeight="1" x14ac:dyDescent="0.25">
      <c r="A65" s="92" t="s">
        <v>79</v>
      </c>
      <c r="B65" s="403"/>
      <c r="C65" s="404"/>
      <c r="D65" s="81" t="s">
        <v>80</v>
      </c>
      <c r="E65" s="409"/>
      <c r="F65" s="409"/>
      <c r="G65" s="410"/>
      <c r="H65" s="82" t="s">
        <v>81</v>
      </c>
      <c r="I65" s="90"/>
      <c r="J65" s="93"/>
      <c r="K65" s="253"/>
    </row>
    <row r="66" spans="1:11" s="2" customFormat="1" ht="14.45" customHeight="1" x14ac:dyDescent="0.25">
      <c r="A66" s="362" t="s">
        <v>312</v>
      </c>
      <c r="B66" s="363"/>
      <c r="C66" s="364"/>
      <c r="D66" s="86" t="s">
        <v>103</v>
      </c>
      <c r="E66" s="87"/>
      <c r="F66" s="87"/>
      <c r="G66" s="88"/>
      <c r="H66" s="399" t="s">
        <v>82</v>
      </c>
      <c r="I66" s="400"/>
      <c r="J66" s="401">
        <v>0.85699999999999998</v>
      </c>
      <c r="K66" s="253"/>
    </row>
    <row r="67" spans="1:11" s="2" customFormat="1" ht="12.75" customHeight="1" x14ac:dyDescent="0.25">
      <c r="A67" s="362"/>
      <c r="B67" s="363"/>
      <c r="C67" s="364"/>
      <c r="D67" s="86" t="s">
        <v>87</v>
      </c>
      <c r="E67" s="407"/>
      <c r="F67" s="407"/>
      <c r="G67" s="408"/>
      <c r="H67" s="399"/>
      <c r="I67" s="400"/>
      <c r="J67" s="402"/>
      <c r="K67" s="253"/>
    </row>
    <row r="68" spans="1:11" s="2" customFormat="1" ht="13.9" customHeight="1" x14ac:dyDescent="0.25">
      <c r="A68" s="362"/>
      <c r="B68" s="363"/>
      <c r="C68" s="364"/>
      <c r="D68" s="83" t="s">
        <v>84</v>
      </c>
      <c r="E68" s="405"/>
      <c r="F68" s="405"/>
      <c r="G68" s="406"/>
      <c r="H68" s="414"/>
      <c r="I68" s="415"/>
      <c r="J68" s="262"/>
      <c r="K68" s="253"/>
    </row>
    <row r="69" spans="1:11" s="2" customFormat="1" ht="13.5" customHeight="1" x14ac:dyDescent="0.25">
      <c r="A69" s="362"/>
      <c r="B69" s="363"/>
      <c r="C69" s="364"/>
      <c r="D69" s="91" t="s">
        <v>83</v>
      </c>
      <c r="E69" s="409"/>
      <c r="F69" s="409"/>
      <c r="G69" s="410"/>
      <c r="H69" s="414"/>
      <c r="I69" s="415"/>
      <c r="J69" s="258"/>
      <c r="K69" s="253"/>
    </row>
    <row r="70" spans="1:11" s="2" customFormat="1" ht="11.25" customHeight="1" x14ac:dyDescent="0.25">
      <c r="A70" s="362"/>
      <c r="B70" s="363"/>
      <c r="C70" s="364"/>
      <c r="D70" s="86" t="s">
        <v>103</v>
      </c>
      <c r="E70" s="87"/>
      <c r="F70" s="87"/>
      <c r="G70" s="87"/>
      <c r="H70" s="414" t="s">
        <v>195</v>
      </c>
      <c r="I70" s="415"/>
      <c r="J70" s="258">
        <f>'BDI - iluminação'!B31</f>
        <v>0.22539999999999999</v>
      </c>
      <c r="K70" s="253"/>
    </row>
    <row r="71" spans="1:11" s="2" customFormat="1" ht="11.25" customHeight="1" x14ac:dyDescent="0.25">
      <c r="A71" s="362"/>
      <c r="B71" s="363"/>
      <c r="C71" s="364"/>
      <c r="D71" s="87" t="s">
        <v>86</v>
      </c>
      <c r="E71" s="407"/>
      <c r="F71" s="407"/>
      <c r="G71" s="408"/>
      <c r="H71" s="85"/>
      <c r="I71" s="263"/>
      <c r="J71" s="264"/>
      <c r="K71" s="253"/>
    </row>
    <row r="72" spans="1:11" s="2" customFormat="1" ht="12.75" customHeight="1" x14ac:dyDescent="0.25">
      <c r="A72" s="365"/>
      <c r="B72" s="366"/>
      <c r="C72" s="367"/>
      <c r="D72" s="84" t="s">
        <v>85</v>
      </c>
      <c r="E72" s="405"/>
      <c r="F72" s="405"/>
      <c r="G72" s="406"/>
      <c r="H72" s="89"/>
      <c r="I72" s="259"/>
      <c r="J72" s="95"/>
      <c r="K72" s="252"/>
    </row>
    <row r="73" spans="1:11" s="2" customFormat="1" ht="17.25" thickBot="1" x14ac:dyDescent="0.35">
      <c r="A73" s="96"/>
      <c r="B73" s="97"/>
      <c r="C73" s="98"/>
      <c r="D73" s="98"/>
      <c r="E73" s="99"/>
      <c r="F73" s="99"/>
      <c r="G73" s="100"/>
      <c r="H73" s="100"/>
      <c r="I73" s="101"/>
      <c r="J73" s="102"/>
      <c r="K73" s="252"/>
    </row>
    <row r="74" spans="1:11" s="2" customFormat="1" ht="12.75" x14ac:dyDescent="0.25">
      <c r="A74" s="394"/>
      <c r="B74" s="394"/>
      <c r="C74" s="394"/>
      <c r="D74" s="394"/>
      <c r="E74" s="394"/>
      <c r="F74" s="394"/>
      <c r="G74" s="394"/>
      <c r="H74" s="394"/>
      <c r="I74" s="394"/>
      <c r="J74" s="394"/>
      <c r="K74" s="252"/>
    </row>
    <row r="75" spans="1:11" s="3" customFormat="1" ht="12.75" x14ac:dyDescent="0.25">
      <c r="A75" s="394"/>
      <c r="B75" s="394"/>
      <c r="C75" s="394"/>
      <c r="D75" s="394"/>
      <c r="E75" s="394"/>
      <c r="F75" s="394"/>
      <c r="G75" s="394"/>
      <c r="H75" s="394"/>
      <c r="I75" s="394"/>
      <c r="J75" s="394"/>
      <c r="K75" s="252"/>
    </row>
    <row r="76" spans="1:11" s="2" customFormat="1" ht="12.75" x14ac:dyDescent="0.25">
      <c r="A76" s="60"/>
      <c r="B76" s="61"/>
      <c r="C76" s="60"/>
      <c r="D76" s="62"/>
      <c r="E76" s="62"/>
      <c r="F76" s="62"/>
      <c r="G76" s="62"/>
      <c r="H76" s="62"/>
      <c r="I76" s="62"/>
      <c r="J76" s="62"/>
      <c r="K76" s="252"/>
    </row>
    <row r="77" spans="1:11" s="2" customFormat="1" ht="14.25" x14ac:dyDescent="0.25">
      <c r="A77" s="63"/>
      <c r="B77" s="61"/>
      <c r="C77" s="60"/>
      <c r="D77" s="62"/>
      <c r="E77" s="62"/>
      <c r="F77" s="62"/>
      <c r="G77" s="62"/>
      <c r="H77" s="62"/>
      <c r="I77" s="62"/>
      <c r="J77" s="62"/>
      <c r="K77" s="254"/>
    </row>
    <row r="78" spans="1:11" s="2" customFormat="1" ht="14.25" x14ac:dyDescent="0.25">
      <c r="A78" s="63"/>
      <c r="B78" s="61"/>
      <c r="C78" s="60"/>
      <c r="D78" s="62"/>
      <c r="E78" s="62"/>
      <c r="F78" s="62"/>
      <c r="G78" s="64"/>
      <c r="H78" s="64"/>
      <c r="I78" s="64"/>
      <c r="J78" s="62"/>
      <c r="K78" s="254"/>
    </row>
    <row r="79" spans="1:11" s="2" customFormat="1" ht="15" customHeight="1" x14ac:dyDescent="0.25">
      <c r="A79" s="60"/>
      <c r="B79" s="61"/>
      <c r="C79" s="60"/>
      <c r="D79" s="62"/>
      <c r="E79" s="62"/>
      <c r="F79" s="62"/>
      <c r="G79" s="64"/>
      <c r="H79" s="64"/>
      <c r="I79" s="64"/>
      <c r="J79" s="62"/>
      <c r="K79" s="254"/>
    </row>
    <row r="80" spans="1:11" s="2" customFormat="1" ht="15" customHeight="1" x14ac:dyDescent="0.25">
      <c r="A80" s="65"/>
      <c r="B80" s="65"/>
      <c r="C80" s="65"/>
      <c r="D80" s="65"/>
      <c r="E80" s="65"/>
      <c r="F80" s="65"/>
      <c r="G80" s="66"/>
      <c r="H80" s="66"/>
      <c r="I80" s="66"/>
      <c r="J80" s="65"/>
      <c r="K80" s="254"/>
    </row>
    <row r="81" spans="1:11" s="2" customFormat="1" ht="14.25" x14ac:dyDescent="0.25">
      <c r="A81" s="65"/>
      <c r="B81" s="65"/>
      <c r="C81" s="65"/>
      <c r="D81" s="65"/>
      <c r="E81" s="65"/>
      <c r="F81" s="65"/>
      <c r="G81" s="66"/>
      <c r="H81" s="66"/>
      <c r="I81" s="66"/>
      <c r="J81" s="65"/>
      <c r="K81" s="254"/>
    </row>
    <row r="82" spans="1:11" s="2" customFormat="1" ht="14.25" x14ac:dyDescent="0.25">
      <c r="A82" s="65"/>
      <c r="B82" s="65"/>
      <c r="C82" s="65"/>
      <c r="D82" s="65"/>
      <c r="E82" s="65"/>
      <c r="F82" s="65"/>
      <c r="G82" s="66"/>
      <c r="H82" s="66"/>
      <c r="I82" s="66"/>
      <c r="J82" s="65"/>
      <c r="K82" s="254"/>
    </row>
    <row r="83" spans="1:11" s="2" customFormat="1" ht="14.25" x14ac:dyDescent="0.25">
      <c r="A83" s="65"/>
      <c r="B83" s="65"/>
      <c r="C83" s="65"/>
      <c r="D83" s="65"/>
      <c r="E83" s="65"/>
      <c r="F83" s="65"/>
      <c r="G83" s="66"/>
      <c r="H83" s="66"/>
      <c r="I83" s="66"/>
      <c r="J83" s="65"/>
      <c r="K83" s="254"/>
    </row>
    <row r="84" spans="1:11" s="2" customFormat="1" ht="14.25" x14ac:dyDescent="0.25">
      <c r="A84" s="65"/>
      <c r="B84" s="65"/>
      <c r="C84" s="65"/>
      <c r="D84" s="65"/>
      <c r="E84" s="65"/>
      <c r="F84" s="65"/>
      <c r="G84" s="66"/>
      <c r="H84" s="66"/>
      <c r="I84" s="66"/>
      <c r="J84" s="65"/>
      <c r="K84" s="254"/>
    </row>
    <row r="85" spans="1:11" s="2" customFormat="1" ht="14.25" x14ac:dyDescent="0.25">
      <c r="A85" s="65"/>
      <c r="B85" s="65"/>
      <c r="C85" s="65"/>
      <c r="D85" s="65"/>
      <c r="E85" s="65"/>
      <c r="F85" s="65"/>
      <c r="G85" s="66"/>
      <c r="H85" s="66"/>
      <c r="I85" s="66"/>
      <c r="J85" s="65"/>
      <c r="K85" s="254"/>
    </row>
  </sheetData>
  <mergeCells count="27">
    <mergeCell ref="A74:J75"/>
    <mergeCell ref="C4:E4"/>
    <mergeCell ref="F4:G4"/>
    <mergeCell ref="H66:I67"/>
    <mergeCell ref="J66:J67"/>
    <mergeCell ref="B65:C65"/>
    <mergeCell ref="E68:G68"/>
    <mergeCell ref="E72:G72"/>
    <mergeCell ref="E67:G67"/>
    <mergeCell ref="E71:G71"/>
    <mergeCell ref="E65:G65"/>
    <mergeCell ref="E69:G69"/>
    <mergeCell ref="A1:A4"/>
    <mergeCell ref="H68:I68"/>
    <mergeCell ref="H69:I69"/>
    <mergeCell ref="H70:I70"/>
    <mergeCell ref="A66:C72"/>
    <mergeCell ref="A64:J64"/>
    <mergeCell ref="C1:J1"/>
    <mergeCell ref="C2:E2"/>
    <mergeCell ref="F2:G2"/>
    <mergeCell ref="C3:E3"/>
    <mergeCell ref="F3:G3"/>
    <mergeCell ref="H4:I4"/>
    <mergeCell ref="H2:I3"/>
    <mergeCell ref="B30:J30"/>
    <mergeCell ref="B9:J9"/>
  </mergeCells>
  <phoneticPr fontId="34" type="noConversion"/>
  <conditionalFormatting sqref="K1:K1048576">
    <cfRule type="colorScale" priority="2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73" fitToHeight="0" orientation="landscape" horizontalDpi="360" verticalDpi="360" r:id="rId1"/>
  <rowBreaks count="2" manualBreakCount="2">
    <brk id="27" max="9" man="1"/>
    <brk id="54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N76"/>
  <sheetViews>
    <sheetView showGridLines="0" view="pageBreakPreview" zoomScale="85" zoomScaleNormal="100" zoomScaleSheetLayoutView="85" workbookViewId="0">
      <selection activeCell="H6" sqref="H6"/>
    </sheetView>
  </sheetViews>
  <sheetFormatPr defaultColWidth="2.28515625" defaultRowHeight="12.6" customHeight="1" outlineLevelRow="1" x14ac:dyDescent="0.2"/>
  <cols>
    <col min="1" max="1" width="6.85546875" style="5" bestFit="1" customWidth="1"/>
    <col min="2" max="2" width="16" style="5" customWidth="1"/>
    <col min="3" max="3" width="9.28515625" style="5" customWidth="1"/>
    <col min="4" max="4" width="6.85546875" style="5" bestFit="1" customWidth="1"/>
    <col min="5" max="5" width="11.28515625" style="5" customWidth="1"/>
    <col min="6" max="6" width="9" style="5" customWidth="1"/>
    <col min="7" max="7" width="15.140625" style="5" customWidth="1"/>
    <col min="8" max="8" width="10.7109375" style="5" customWidth="1"/>
    <col min="9" max="9" width="10.28515625" style="5" customWidth="1"/>
    <col min="10" max="10" width="11.5703125" style="5" customWidth="1"/>
    <col min="11" max="11" width="13.85546875" style="5" bestFit="1" customWidth="1"/>
    <col min="12" max="12" width="11.5703125" style="5" customWidth="1"/>
    <col min="13" max="13" width="6.42578125" style="5" bestFit="1" customWidth="1"/>
    <col min="14" max="14" width="16.5703125" style="5" bestFit="1" customWidth="1"/>
    <col min="15" max="15" width="19.42578125" style="5" customWidth="1"/>
    <col min="16" max="16" width="11.28515625" style="5" customWidth="1"/>
    <col min="17" max="16384" width="2.28515625" style="5"/>
  </cols>
  <sheetData>
    <row r="1" spans="1:14" ht="26.25" customHeight="1" thickBot="1" x14ac:dyDescent="0.25">
      <c r="A1" s="432"/>
      <c r="B1" s="433"/>
      <c r="C1" s="438" t="s">
        <v>19</v>
      </c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4" ht="12.75" x14ac:dyDescent="0.2">
      <c r="A2" s="434"/>
      <c r="B2" s="435"/>
      <c r="C2" s="441" t="s">
        <v>13</v>
      </c>
      <c r="D2" s="442"/>
      <c r="E2" s="442"/>
      <c r="F2" s="442"/>
      <c r="G2" s="443"/>
      <c r="H2" s="441" t="s">
        <v>14</v>
      </c>
      <c r="I2" s="442"/>
      <c r="J2" s="442"/>
      <c r="K2" s="442"/>
      <c r="L2" s="442"/>
      <c r="M2" s="443"/>
    </row>
    <row r="3" spans="1:14" ht="13.5" thickBot="1" x14ac:dyDescent="0.25">
      <c r="A3" s="434"/>
      <c r="B3" s="435"/>
      <c r="C3" s="444" t="str">
        <f>'Orçamento Sintético'!B2</f>
        <v>SUBESTAÇÃO AÉREA EDUCAÇÃO</v>
      </c>
      <c r="D3" s="445"/>
      <c r="E3" s="445"/>
      <c r="F3" s="445"/>
      <c r="G3" s="446"/>
      <c r="H3" s="447" t="s">
        <v>15</v>
      </c>
      <c r="I3" s="445"/>
      <c r="J3" s="445"/>
      <c r="K3" s="445"/>
      <c r="L3" s="445"/>
      <c r="M3" s="446"/>
    </row>
    <row r="4" spans="1:14" ht="12.75" x14ac:dyDescent="0.2">
      <c r="A4" s="434"/>
      <c r="B4" s="435"/>
      <c r="C4" s="441" t="s">
        <v>10</v>
      </c>
      <c r="D4" s="442"/>
      <c r="E4" s="442"/>
      <c r="F4" s="442"/>
      <c r="G4" s="443"/>
      <c r="H4" s="448" t="s">
        <v>72</v>
      </c>
      <c r="I4" s="449"/>
      <c r="J4" s="449"/>
      <c r="K4" s="450"/>
      <c r="L4" s="75"/>
      <c r="M4" s="76"/>
    </row>
    <row r="5" spans="1:14" ht="28.9" customHeight="1" thickBot="1" x14ac:dyDescent="0.25">
      <c r="A5" s="436"/>
      <c r="B5" s="437"/>
      <c r="C5" s="454" t="str">
        <f>'Orçamento Sintético'!B4</f>
        <v>Sousa - PB</v>
      </c>
      <c r="D5" s="455"/>
      <c r="E5" s="455"/>
      <c r="F5" s="455"/>
      <c r="G5" s="456"/>
      <c r="H5" s="451" t="s">
        <v>300</v>
      </c>
      <c r="I5" s="452"/>
      <c r="J5" s="452"/>
      <c r="K5" s="453"/>
      <c r="L5" s="129" t="s">
        <v>20</v>
      </c>
      <c r="M5" s="130" t="s">
        <v>196</v>
      </c>
    </row>
    <row r="6" spans="1:14" ht="12.6" customHeight="1" thickBot="1" x14ac:dyDescent="0.25">
      <c r="A6" s="106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05"/>
    </row>
    <row r="7" spans="1:14" ht="12.95" customHeight="1" x14ac:dyDescent="0.2">
      <c r="A7" s="457" t="s">
        <v>28</v>
      </c>
      <c r="B7" s="428" t="s">
        <v>73</v>
      </c>
      <c r="C7" s="429"/>
      <c r="D7" s="459" t="s">
        <v>74</v>
      </c>
      <c r="E7" s="463" t="s">
        <v>75</v>
      </c>
      <c r="F7" s="465"/>
      <c r="G7" s="465"/>
      <c r="H7" s="465"/>
      <c r="I7" s="465"/>
      <c r="J7" s="464"/>
      <c r="K7" s="463" t="s">
        <v>77</v>
      </c>
      <c r="L7" s="464"/>
      <c r="M7" s="461" t="s">
        <v>78</v>
      </c>
      <c r="N7" s="6"/>
    </row>
    <row r="8" spans="1:14" ht="12.95" customHeight="1" thickBot="1" x14ac:dyDescent="0.25">
      <c r="A8" s="458"/>
      <c r="B8" s="430"/>
      <c r="C8" s="431"/>
      <c r="D8" s="460"/>
      <c r="E8" s="110" t="s">
        <v>21</v>
      </c>
      <c r="F8" s="110" t="s">
        <v>22</v>
      </c>
      <c r="G8" s="110" t="s">
        <v>23</v>
      </c>
      <c r="H8" s="110" t="s">
        <v>24</v>
      </c>
      <c r="I8" s="110" t="s">
        <v>25</v>
      </c>
      <c r="J8" s="110" t="s">
        <v>26</v>
      </c>
      <c r="K8" s="110" t="s">
        <v>76</v>
      </c>
      <c r="L8" s="110" t="s">
        <v>1</v>
      </c>
      <c r="M8" s="462"/>
      <c r="N8" s="6"/>
    </row>
    <row r="9" spans="1:14" ht="13.5" thickBot="1" x14ac:dyDescent="0.25">
      <c r="A9" s="69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120"/>
    </row>
    <row r="10" spans="1:14" ht="13.5" thickBot="1" x14ac:dyDescent="0.25">
      <c r="A10" s="79" t="str">
        <f>'Orçamento Sintético'!A8</f>
        <v>1.0</v>
      </c>
      <c r="B10" s="77" t="str">
        <f>'Orçamento Sintético'!B8</f>
        <v>SUBESTAÇÃO ESCOLAS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8"/>
    </row>
    <row r="11" spans="1:14" ht="12.75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2"/>
    </row>
    <row r="12" spans="1:14" ht="12.75" customHeight="1" x14ac:dyDescent="0.2">
      <c r="A12" s="297" t="s">
        <v>185</v>
      </c>
      <c r="B12" s="417" t="str">
        <f>'Orçamento Sintético'!B9</f>
        <v>INSTALAÇÕES ELÉTRICAS</v>
      </c>
      <c r="C12" s="417"/>
      <c r="D12" s="417"/>
      <c r="E12" s="417"/>
      <c r="F12" s="417"/>
      <c r="G12" s="417"/>
      <c r="H12" s="417"/>
      <c r="I12" s="417"/>
      <c r="J12" s="417"/>
      <c r="K12" s="417"/>
      <c r="L12" s="417"/>
      <c r="M12" s="417"/>
    </row>
    <row r="13" spans="1:14" s="7" customFormat="1" ht="25.5" customHeight="1" x14ac:dyDescent="0.2">
      <c r="A13" s="296" t="s">
        <v>186</v>
      </c>
      <c r="B13" s="416" t="str">
        <f>'Orçamento Sintético'!B10</f>
        <v>SUBESTAÇÃO AÉREA DE 112,5 KVA/13.800-380/220V COM QUADRO DE MEDIÇÃO E PROTEÇÃO GERAL, INCLUSIVE MALHA DE ATERRAMENTO</v>
      </c>
      <c r="C13" s="416"/>
      <c r="D13" s="416"/>
      <c r="E13" s="416"/>
      <c r="F13" s="416"/>
      <c r="G13" s="416"/>
      <c r="H13" s="416"/>
      <c r="I13" s="416"/>
      <c r="J13" s="416"/>
      <c r="K13" s="416"/>
      <c r="L13" s="245">
        <f>1*5</f>
        <v>5</v>
      </c>
      <c r="M13" s="261" t="str">
        <f>'Orçamento Sintético'!C10</f>
        <v>und</v>
      </c>
    </row>
    <row r="14" spans="1:14" ht="15" customHeight="1" outlineLevel="1" x14ac:dyDescent="0.2">
      <c r="A14" s="296" t="s">
        <v>187</v>
      </c>
      <c r="B14" s="416" t="str">
        <f>'Orçamento Sintético'!B11</f>
        <v>Poste de concreto duplo T (DT) 11/600 - fornecimento e instalação</v>
      </c>
      <c r="C14" s="416"/>
      <c r="D14" s="416"/>
      <c r="E14" s="416"/>
      <c r="F14" s="416"/>
      <c r="G14" s="416"/>
      <c r="H14" s="416"/>
      <c r="I14" s="416"/>
      <c r="J14" s="416"/>
      <c r="K14" s="416"/>
      <c r="L14" s="245">
        <f>1*5</f>
        <v>5</v>
      </c>
      <c r="M14" s="261" t="str">
        <f>'Orçamento Sintético'!C11</f>
        <v>und</v>
      </c>
    </row>
    <row r="15" spans="1:14" ht="12.75" customHeight="1" x14ac:dyDescent="0.2">
      <c r="A15" s="296" t="s">
        <v>188</v>
      </c>
      <c r="B15" s="416" t="str">
        <f>'Orçamento Sintético'!B12</f>
        <v>Fornecimento de cruzeta de concreto retangular 1900mm</v>
      </c>
      <c r="C15" s="416"/>
      <c r="D15" s="416"/>
      <c r="E15" s="416"/>
      <c r="F15" s="416"/>
      <c r="G15" s="416"/>
      <c r="H15" s="416"/>
      <c r="I15" s="416"/>
      <c r="J15" s="416"/>
      <c r="K15" s="416"/>
      <c r="L15" s="245">
        <f>2*5</f>
        <v>10</v>
      </c>
      <c r="M15" s="261" t="str">
        <f>'Orçamento Sintético'!C12</f>
        <v>und</v>
      </c>
    </row>
    <row r="16" spans="1:14" s="7" customFormat="1" ht="15" customHeight="1" x14ac:dyDescent="0.2">
      <c r="A16" s="296" t="s">
        <v>189</v>
      </c>
      <c r="B16" s="416" t="str">
        <f>'Orçamento Sintético'!B13</f>
        <v>SUPORTE PARA TRANSFORMADOR EM POSTE DE CONCRETO DUPLO T - FORNECIMENTO E INSTALAÇÃO. AF_12/2020 (UN)</v>
      </c>
      <c r="C16" s="416"/>
      <c r="D16" s="416"/>
      <c r="E16" s="416"/>
      <c r="F16" s="416"/>
      <c r="G16" s="416"/>
      <c r="H16" s="416"/>
      <c r="I16" s="416"/>
      <c r="J16" s="416"/>
      <c r="K16" s="416"/>
      <c r="L16" s="245">
        <f>1*5</f>
        <v>5</v>
      </c>
      <c r="M16" s="261" t="str">
        <f>'Orçamento Sintético'!C13</f>
        <v>und</v>
      </c>
    </row>
    <row r="17" spans="1:13" ht="28.5" customHeight="1" outlineLevel="1" x14ac:dyDescent="0.2">
      <c r="A17" s="296" t="s">
        <v>190</v>
      </c>
      <c r="B17" s="416" t="str">
        <f>'Orçamento Sintético'!B14</f>
        <v>CABO DE ALUMINIO NU SEM ALMA DE ACO, BITOLA 2 AWG (KG)</v>
      </c>
      <c r="C17" s="416"/>
      <c r="D17" s="416"/>
      <c r="E17" s="416"/>
      <c r="F17" s="416"/>
      <c r="G17" s="416"/>
      <c r="H17" s="416"/>
      <c r="I17" s="416"/>
      <c r="J17" s="416"/>
      <c r="K17" s="416"/>
      <c r="L17" s="245">
        <f>10*5</f>
        <v>50</v>
      </c>
      <c r="M17" s="261" t="str">
        <f>'Orçamento Sintético'!C14</f>
        <v>kg</v>
      </c>
    </row>
    <row r="18" spans="1:13" ht="21.75" customHeight="1" x14ac:dyDescent="0.2">
      <c r="A18" s="296" t="s">
        <v>191</v>
      </c>
      <c r="B18" s="416" t="str">
        <f>'Orçamento Sintético'!B15</f>
        <v>ARRUELA QUADRADA EM ACO GALVANIZADO, DIMENSAO = 38 MM, ESPESSURA = 3MM, DIAMETRO DO FURO= 18 MM (UN)</v>
      </c>
      <c r="C18" s="416"/>
      <c r="D18" s="416"/>
      <c r="E18" s="416"/>
      <c r="F18" s="416"/>
      <c r="G18" s="416"/>
      <c r="H18" s="416"/>
      <c r="I18" s="416"/>
      <c r="J18" s="416"/>
      <c r="K18" s="416"/>
      <c r="L18" s="245">
        <f>30*5</f>
        <v>150</v>
      </c>
      <c r="M18" s="261" t="str">
        <f>'Orçamento Sintético'!C15</f>
        <v>und</v>
      </c>
    </row>
    <row r="19" spans="1:13" s="7" customFormat="1" ht="24.75" customHeight="1" x14ac:dyDescent="0.2">
      <c r="A19" s="296" t="s">
        <v>192</v>
      </c>
      <c r="B19" s="416" t="str">
        <f>'Orçamento Sintético'!B16</f>
        <v xml:space="preserve">Conector cabo-haste em bronze natural para 2 cabos cobre de 16mm² a 70mm² com grampo "U" e porcas de aço galv.Ref:TEL-583 ou similar - fornecimento e instalação </v>
      </c>
      <c r="C19" s="416"/>
      <c r="D19" s="416"/>
      <c r="E19" s="416"/>
      <c r="F19" s="416"/>
      <c r="G19" s="416"/>
      <c r="H19" s="416"/>
      <c r="I19" s="416"/>
      <c r="J19" s="416"/>
      <c r="K19" s="416"/>
      <c r="L19" s="245">
        <f>10*5</f>
        <v>50</v>
      </c>
      <c r="M19" s="261" t="str">
        <f>'Orçamento Sintético'!C16</f>
        <v>und</v>
      </c>
    </row>
    <row r="20" spans="1:13" ht="29.25" customHeight="1" outlineLevel="1" x14ac:dyDescent="0.2">
      <c r="A20" s="296" t="s">
        <v>197</v>
      </c>
      <c r="B20" s="416" t="str">
        <f>'Orçamento Sintético'!B17</f>
        <v>CORDOALHA DE COBRE NU 50 MM², ENTERRADA, SEM ISOLADOR - FORNECIMENTO E INSTALAÇÃO. AF_12/2017</v>
      </c>
      <c r="C20" s="416"/>
      <c r="D20" s="416"/>
      <c r="E20" s="416"/>
      <c r="F20" s="416"/>
      <c r="G20" s="416"/>
      <c r="H20" s="416"/>
      <c r="I20" s="416"/>
      <c r="J20" s="416"/>
      <c r="K20" s="416"/>
      <c r="L20" s="245">
        <f>30*5</f>
        <v>150</v>
      </c>
      <c r="M20" s="261" t="str">
        <f>'Orçamento Sintético'!C17</f>
        <v>m</v>
      </c>
    </row>
    <row r="21" spans="1:13" ht="15" customHeight="1" x14ac:dyDescent="0.2">
      <c r="A21" s="296" t="s">
        <v>198</v>
      </c>
      <c r="B21" s="416" t="str">
        <f>'Orçamento Sintético'!B18</f>
        <v>ISOLADOR, TIPO PINO, PARA TENSÃO 15 KV, PORCELANA- FORNECIMENTO E INSTALAÇÃO. AF_07/2020</v>
      </c>
      <c r="C21" s="416"/>
      <c r="D21" s="416"/>
      <c r="E21" s="416"/>
      <c r="F21" s="416"/>
      <c r="G21" s="416"/>
      <c r="H21" s="416"/>
      <c r="I21" s="416"/>
      <c r="J21" s="416"/>
      <c r="K21" s="416"/>
      <c r="L21" s="245">
        <f t="shared" ref="L21:L26" si="0">3*5</f>
        <v>15</v>
      </c>
      <c r="M21" s="261" t="str">
        <f>'Orçamento Sintético'!C18</f>
        <v>und</v>
      </c>
    </row>
    <row r="22" spans="1:13" s="7" customFormat="1" ht="15" customHeight="1" x14ac:dyDescent="0.2">
      <c r="A22" s="296" t="s">
        <v>199</v>
      </c>
      <c r="B22" s="416" t="str">
        <f>'Orçamento Sintético'!B19</f>
        <v>PINO DE AÇO 16MM(5/8) PARA ISOLADOR  - FORNECIMENTO E INSTALAÇÃO.</v>
      </c>
      <c r="C22" s="416"/>
      <c r="D22" s="416"/>
      <c r="E22" s="416"/>
      <c r="F22" s="416"/>
      <c r="G22" s="416"/>
      <c r="H22" s="416"/>
      <c r="I22" s="416"/>
      <c r="J22" s="416"/>
      <c r="K22" s="416"/>
      <c r="L22" s="245">
        <f t="shared" si="0"/>
        <v>15</v>
      </c>
      <c r="M22" s="261" t="str">
        <f>'Orçamento Sintético'!C19</f>
        <v>und</v>
      </c>
    </row>
    <row r="23" spans="1:13" ht="15" customHeight="1" outlineLevel="1" x14ac:dyDescent="0.2">
      <c r="A23" s="296" t="s">
        <v>200</v>
      </c>
      <c r="B23" s="416" t="str">
        <f>'Orçamento Sintético'!B20</f>
        <v xml:space="preserve">Fornecimento e instalação de isolador de disco polimérico 25 kv </v>
      </c>
      <c r="C23" s="416"/>
      <c r="D23" s="416"/>
      <c r="E23" s="416"/>
      <c r="F23" s="416"/>
      <c r="G23" s="416"/>
      <c r="H23" s="416"/>
      <c r="I23" s="416"/>
      <c r="J23" s="416"/>
      <c r="K23" s="416"/>
      <c r="L23" s="245">
        <f t="shared" si="0"/>
        <v>15</v>
      </c>
      <c r="M23" s="261" t="str">
        <f>'Orçamento Sintético'!C20</f>
        <v>und</v>
      </c>
    </row>
    <row r="24" spans="1:13" ht="15" customHeight="1" x14ac:dyDescent="0.2">
      <c r="A24" s="296" t="s">
        <v>201</v>
      </c>
      <c r="B24" s="416" t="str">
        <f>'Orçamento Sintético'!B21</f>
        <v>MANILHA SAPATILHA PARA 5000KG (USO EM CABO DE 35MM²) - FORNECIMENTO E INSTALAÇÃO.</v>
      </c>
      <c r="C24" s="416"/>
      <c r="D24" s="416"/>
      <c r="E24" s="416"/>
      <c r="F24" s="416"/>
      <c r="G24" s="416"/>
      <c r="H24" s="416"/>
      <c r="I24" s="416"/>
      <c r="J24" s="416"/>
      <c r="K24" s="416"/>
      <c r="L24" s="245">
        <f t="shared" si="0"/>
        <v>15</v>
      </c>
      <c r="M24" s="261" t="str">
        <f>'Orçamento Sintético'!C21</f>
        <v>und</v>
      </c>
    </row>
    <row r="25" spans="1:13" ht="15" customHeight="1" x14ac:dyDescent="0.2">
      <c r="A25" s="296" t="s">
        <v>275</v>
      </c>
      <c r="B25" s="416" t="str">
        <f>'Orçamento Sintético'!B22</f>
        <v>PORCA OLHAL DE AÇO PARA 5000KG (USO EM CABO DE 35MM²) - FORNECIMENTO E INSTALAÇÃO.</v>
      </c>
      <c r="C25" s="416"/>
      <c r="D25" s="416"/>
      <c r="E25" s="416"/>
      <c r="F25" s="416"/>
      <c r="G25" s="416"/>
      <c r="H25" s="416"/>
      <c r="I25" s="416"/>
      <c r="J25" s="416"/>
      <c r="K25" s="416"/>
      <c r="L25" s="245">
        <f t="shared" si="0"/>
        <v>15</v>
      </c>
      <c r="M25" s="261" t="str">
        <f>'Orçamento Sintético'!C22</f>
        <v>und</v>
      </c>
    </row>
    <row r="26" spans="1:13" ht="15" customHeight="1" x14ac:dyDescent="0.2">
      <c r="A26" s="296" t="s">
        <v>276</v>
      </c>
      <c r="B26" s="416" t="str">
        <f>'Orçamento Sintético'!B23</f>
        <v>GANCHO DE SUSPENSÃO PARA 5000KG (USO EM CABO DE 35MM²) - FORNECIMENTO E INSTALAÇÃO.</v>
      </c>
      <c r="C26" s="416"/>
      <c r="D26" s="416"/>
      <c r="E26" s="416"/>
      <c r="F26" s="416"/>
      <c r="G26" s="416"/>
      <c r="H26" s="416"/>
      <c r="I26" s="416"/>
      <c r="J26" s="416"/>
      <c r="K26" s="416"/>
      <c r="L26" s="245">
        <f t="shared" si="0"/>
        <v>15</v>
      </c>
      <c r="M26" s="261" t="str">
        <f>'Orçamento Sintético'!C23</f>
        <v>und</v>
      </c>
    </row>
    <row r="27" spans="1:13" ht="22.5" customHeight="1" x14ac:dyDescent="0.2">
      <c r="A27" s="296" t="s">
        <v>277</v>
      </c>
      <c r="B27" s="416" t="str">
        <f>'Orçamento Sintético'!B24</f>
        <v>PINO DE ACO COM ROSCA 1/4 ", COMPRIMENTO DA HASTE = 30 MM E ROSCA = 20 MM (ACAO DIRETA) (CENTO)
Grupo: MATERIAL</v>
      </c>
      <c r="C27" s="416"/>
      <c r="D27" s="416"/>
      <c r="E27" s="416"/>
      <c r="F27" s="416"/>
      <c r="G27" s="416"/>
      <c r="H27" s="416"/>
      <c r="I27" s="416"/>
      <c r="J27" s="416"/>
      <c r="K27" s="416"/>
      <c r="L27" s="245">
        <f>0.03*5</f>
        <v>0.15</v>
      </c>
      <c r="M27" s="261" t="str">
        <f>'Orçamento Sintético'!C24</f>
        <v>cento</v>
      </c>
    </row>
    <row r="28" spans="1:13" ht="21.75" customHeight="1" x14ac:dyDescent="0.2">
      <c r="A28" s="296" t="s">
        <v>278</v>
      </c>
      <c r="B28" s="416" t="str">
        <f>'Orçamento Sintético'!B25</f>
        <v>PARAFUSO M16 EM ACO GALVANIZADO, COMPRIMENTO = 450 MM, DIAMETRO = 16 MM, ROSCA MAQUINA, CABECA QUADRADA (UN)</v>
      </c>
      <c r="C28" s="416"/>
      <c r="D28" s="416"/>
      <c r="E28" s="416"/>
      <c r="F28" s="416"/>
      <c r="G28" s="416"/>
      <c r="H28" s="416"/>
      <c r="I28" s="416"/>
      <c r="J28" s="416"/>
      <c r="K28" s="416"/>
      <c r="L28" s="245">
        <f>5*5</f>
        <v>25</v>
      </c>
      <c r="M28" s="261" t="str">
        <f>'Orçamento Sintético'!C25</f>
        <v>und</v>
      </c>
    </row>
    <row r="29" spans="1:13" ht="21" customHeight="1" x14ac:dyDescent="0.2">
      <c r="A29" s="296" t="s">
        <v>279</v>
      </c>
      <c r="B29" s="416" t="str">
        <f>'Orçamento Sintético'!B26</f>
        <v>PARAFUSO M16 EM ACO GALVANIZADO, COMPRIMENTO = 300 MM, DIAMETRO = 16 MM, ROSCA MAQUINA, CABECA QUADRADA (UN)</v>
      </c>
      <c r="C29" s="416"/>
      <c r="D29" s="416"/>
      <c r="E29" s="416"/>
      <c r="F29" s="416"/>
      <c r="G29" s="416"/>
      <c r="H29" s="416"/>
      <c r="I29" s="416"/>
      <c r="J29" s="416"/>
      <c r="K29" s="416"/>
      <c r="L29" s="245">
        <f>2*5</f>
        <v>10</v>
      </c>
      <c r="M29" s="261" t="str">
        <f>'Orçamento Sintético'!C26</f>
        <v>und</v>
      </c>
    </row>
    <row r="30" spans="1:13" ht="15" customHeight="1" x14ac:dyDescent="0.2">
      <c r="A30" s="296" t="s">
        <v>280</v>
      </c>
      <c r="B30" s="416" t="str">
        <f>'Orçamento Sintético'!B27</f>
        <v>ELETRODUTO DE ALUMÍNIO, INCLUSIVE CONEXÕES DE 2 1/2"</v>
      </c>
      <c r="C30" s="416"/>
      <c r="D30" s="416"/>
      <c r="E30" s="416"/>
      <c r="F30" s="416"/>
      <c r="G30" s="416"/>
      <c r="H30" s="416"/>
      <c r="I30" s="416"/>
      <c r="J30" s="416"/>
      <c r="K30" s="416"/>
      <c r="L30" s="245">
        <f>6*5</f>
        <v>30</v>
      </c>
      <c r="M30" s="261" t="str">
        <f>'Orçamento Sintético'!C27</f>
        <v>m</v>
      </c>
    </row>
    <row r="31" spans="1:13" ht="15" customHeight="1" x14ac:dyDescent="0.2">
      <c r="A31" s="296" t="s">
        <v>281</v>
      </c>
      <c r="B31" s="416" t="str">
        <f>'Orçamento Sintético'!B28</f>
        <v>CURVA 90 GRAUS, PARA ELETRODUTO, EM ACO GALVANIZADO ELETROLITICO, DIAMETRO DE 80 MM (3") (UN)</v>
      </c>
      <c r="C31" s="416"/>
      <c r="D31" s="416"/>
      <c r="E31" s="416"/>
      <c r="F31" s="416"/>
      <c r="G31" s="416"/>
      <c r="H31" s="416"/>
      <c r="I31" s="416"/>
      <c r="J31" s="416"/>
      <c r="K31" s="416"/>
      <c r="L31" s="245">
        <f>1*5</f>
        <v>5</v>
      </c>
      <c r="M31" s="261" t="str">
        <f>'Orçamento Sintético'!C28</f>
        <v>und</v>
      </c>
    </row>
    <row r="32" spans="1:13" ht="15" customHeight="1" x14ac:dyDescent="0.2">
      <c r="A32" s="296" t="s">
        <v>282</v>
      </c>
      <c r="B32" s="416" t="str">
        <f>'Orçamento Sintético'!B29</f>
        <v>LUVA PARA ELETRODUTO, EM ACO GALVANIZADO ELETROLITICO, DIAMETRO DE 80 MM (3") (UN)</v>
      </c>
      <c r="C32" s="416"/>
      <c r="D32" s="416"/>
      <c r="E32" s="416"/>
      <c r="F32" s="416"/>
      <c r="G32" s="416"/>
      <c r="H32" s="416"/>
      <c r="I32" s="416"/>
      <c r="J32" s="416"/>
      <c r="K32" s="416"/>
      <c r="L32" s="245">
        <f>2*5</f>
        <v>10</v>
      </c>
      <c r="M32" s="261" t="str">
        <f>'Orçamento Sintético'!C29</f>
        <v>und</v>
      </c>
    </row>
    <row r="33" spans="1:13" ht="15" customHeight="1" x14ac:dyDescent="0.2">
      <c r="A33" s="297" t="s">
        <v>221</v>
      </c>
      <c r="B33" s="417" t="str">
        <f>'Orçamento Sintético'!B30:J30</f>
        <v>BAIXA TENSÃO</v>
      </c>
      <c r="C33" s="417"/>
      <c r="D33" s="417"/>
      <c r="E33" s="417"/>
      <c r="F33" s="417"/>
      <c r="G33" s="417"/>
      <c r="H33" s="417"/>
      <c r="I33" s="417"/>
      <c r="J33" s="417"/>
      <c r="K33" s="417"/>
      <c r="L33" s="417"/>
      <c r="M33" s="417"/>
    </row>
    <row r="34" spans="1:13" s="7" customFormat="1" ht="27.75" customHeight="1" x14ac:dyDescent="0.2">
      <c r="A34" s="299" t="str">
        <f>'Orçamento Sintético'!A31</f>
        <v>1.2.1</v>
      </c>
      <c r="B34" s="416" t="str">
        <f>'Orçamento Sintético'!B31</f>
        <v>CABO DE COBRE FLEXÍVEL ISOLADO, 35 MM², ANTI-CHAMA 0,6/1,0 KV, PARA REDE ENTERRADA DE DISTRIBUIÇÃO DE ENERGIA ELÉTRICA - FORNECIMENTO E INSTALAÇÃO.</v>
      </c>
      <c r="C34" s="416"/>
      <c r="D34" s="416"/>
      <c r="E34" s="416"/>
      <c r="F34" s="416"/>
      <c r="G34" s="416"/>
      <c r="H34" s="416"/>
      <c r="I34" s="416"/>
      <c r="J34" s="416"/>
      <c r="K34" s="416"/>
      <c r="L34" s="245">
        <f>95*5</f>
        <v>475</v>
      </c>
      <c r="M34" s="261" t="str">
        <f>'Orçamento Sintético'!C31</f>
        <v>m</v>
      </c>
    </row>
    <row r="35" spans="1:13" ht="28.5" customHeight="1" outlineLevel="1" x14ac:dyDescent="0.2">
      <c r="A35" s="299" t="str">
        <f>'Orçamento Sintético'!A32</f>
        <v>1.2.2</v>
      </c>
      <c r="B35" s="416" t="str">
        <f>'Orçamento Sintético'!B32</f>
        <v>CABO DE COBRE FLEXÍVEL ISOLADO, 70 MM², ANTI-CHAMA 0,6/1,0 KV, PARA REDE ENTERRADA DE DISTRIBUIÇÃO DE ENERGIA ELÉTRICA - FORNECIMENTO E INSTALAÇÃO. AF_12/2021 (M)</v>
      </c>
      <c r="C35" s="416"/>
      <c r="D35" s="416"/>
      <c r="E35" s="416"/>
      <c r="F35" s="416"/>
      <c r="G35" s="416"/>
      <c r="H35" s="416"/>
      <c r="I35" s="416"/>
      <c r="J35" s="416"/>
      <c r="K35" s="416"/>
      <c r="L35" s="245">
        <f>125*5</f>
        <v>625</v>
      </c>
      <c r="M35" s="261" t="str">
        <f>'Orçamento Sintético'!C32</f>
        <v>m</v>
      </c>
    </row>
    <row r="36" spans="1:13" ht="25.5" customHeight="1" x14ac:dyDescent="0.2">
      <c r="A36" s="299" t="str">
        <f>'Orçamento Sintético'!A33</f>
        <v>1.2.3</v>
      </c>
      <c r="B36" s="416" t="str">
        <f>'Orçamento Sintético'!B33</f>
        <v>Caixa de medição direta até 200A confeccionada em chapa galvanizada e pintada eletrostaticamente d=100 x 60 x 15cmAF_12/2021 (M)</v>
      </c>
      <c r="C36" s="416"/>
      <c r="D36" s="416"/>
      <c r="E36" s="416"/>
      <c r="F36" s="416"/>
      <c r="G36" s="416"/>
      <c r="H36" s="416"/>
      <c r="I36" s="416"/>
      <c r="J36" s="416"/>
      <c r="K36" s="416"/>
      <c r="L36" s="245">
        <f>1*5</f>
        <v>5</v>
      </c>
      <c r="M36" s="261" t="str">
        <f>'Orçamento Sintético'!C33</f>
        <v>und</v>
      </c>
    </row>
    <row r="37" spans="1:13" s="7" customFormat="1" ht="12.75" customHeight="1" x14ac:dyDescent="0.2">
      <c r="A37" s="299" t="str">
        <f>'Orçamento Sintético'!A34</f>
        <v>1.2.4</v>
      </c>
      <c r="B37" s="416" t="str">
        <f>'Orçamento Sintético'!B34</f>
        <v xml:space="preserve">Disjuntor termomagnetico tripolar 175 A, padrão NEMA (Americano - linha preta), 10KA </v>
      </c>
      <c r="C37" s="416"/>
      <c r="D37" s="416"/>
      <c r="E37" s="416"/>
      <c r="F37" s="416"/>
      <c r="G37" s="416"/>
      <c r="H37" s="416"/>
      <c r="I37" s="416"/>
      <c r="J37" s="416"/>
      <c r="K37" s="416"/>
      <c r="L37" s="245">
        <f>2*5</f>
        <v>10</v>
      </c>
      <c r="M37" s="261" t="str">
        <f>'Orçamento Sintético'!C34</f>
        <v>und</v>
      </c>
    </row>
    <row r="38" spans="1:13" ht="15" customHeight="1" outlineLevel="1" x14ac:dyDescent="0.2">
      <c r="A38" s="299" t="str">
        <f>'Orçamento Sintético'!A35</f>
        <v>1.2.5</v>
      </c>
      <c r="B38" s="416" t="str">
        <f>'Orçamento Sintético'!B35</f>
        <v xml:space="preserve">Terminal de compressão para cabo de 70 mm2 - fornecimento e instalação </v>
      </c>
      <c r="C38" s="416"/>
      <c r="D38" s="416"/>
      <c r="E38" s="416"/>
      <c r="F38" s="416"/>
      <c r="G38" s="416"/>
      <c r="H38" s="416"/>
      <c r="I38" s="416"/>
      <c r="J38" s="416"/>
      <c r="K38" s="416"/>
      <c r="L38" s="245">
        <f>18*5</f>
        <v>90</v>
      </c>
      <c r="M38" s="261" t="str">
        <f>'Orçamento Sintético'!C35</f>
        <v>und</v>
      </c>
    </row>
    <row r="39" spans="1:13" ht="12.75" customHeight="1" x14ac:dyDescent="0.2">
      <c r="A39" s="299" t="str">
        <f>'Orçamento Sintético'!A36</f>
        <v>1.2.6</v>
      </c>
      <c r="B39" s="416" t="str">
        <f>'Orçamento Sintético'!B36</f>
        <v xml:space="preserve">Terminal de compressão para cabo de 35 mm2 - fornecimento e instalação </v>
      </c>
      <c r="C39" s="416"/>
      <c r="D39" s="416"/>
      <c r="E39" s="416"/>
      <c r="F39" s="416"/>
      <c r="G39" s="416"/>
      <c r="H39" s="416"/>
      <c r="I39" s="416"/>
      <c r="J39" s="416"/>
      <c r="K39" s="416"/>
      <c r="L39" s="245">
        <f>12*5</f>
        <v>60</v>
      </c>
      <c r="M39" s="261" t="str">
        <f>'Orçamento Sintético'!C36</f>
        <v>und</v>
      </c>
    </row>
    <row r="40" spans="1:13" s="7" customFormat="1" ht="12.75" customHeight="1" x14ac:dyDescent="0.2">
      <c r="A40" s="299" t="str">
        <f>'Orçamento Sintético'!A37</f>
        <v>1.2.7</v>
      </c>
      <c r="B40" s="416" t="str">
        <f>'Orçamento Sintético'!B37</f>
        <v>Arruela de alumínio p/ eletroduto d=4"</v>
      </c>
      <c r="C40" s="416"/>
      <c r="D40" s="416"/>
      <c r="E40" s="416"/>
      <c r="F40" s="416"/>
      <c r="G40" s="416"/>
      <c r="H40" s="416"/>
      <c r="I40" s="416"/>
      <c r="J40" s="416"/>
      <c r="K40" s="416"/>
      <c r="L40" s="245">
        <f>2*5</f>
        <v>10</v>
      </c>
      <c r="M40" s="261" t="str">
        <f>'Orçamento Sintético'!C37</f>
        <v>und</v>
      </c>
    </row>
    <row r="41" spans="1:13" ht="15" customHeight="1" outlineLevel="1" x14ac:dyDescent="0.2">
      <c r="A41" s="299" t="str">
        <f>'Orçamento Sintético'!A38</f>
        <v>1.2.8</v>
      </c>
      <c r="B41" s="416" t="str">
        <f>'Orçamento Sintético'!B38</f>
        <v>Bucha de alumínio p/ eletroduto d=4"</v>
      </c>
      <c r="C41" s="416"/>
      <c r="D41" s="416"/>
      <c r="E41" s="416"/>
      <c r="F41" s="416"/>
      <c r="G41" s="416"/>
      <c r="H41" s="416"/>
      <c r="I41" s="416"/>
      <c r="J41" s="416"/>
      <c r="K41" s="416"/>
      <c r="L41" s="245">
        <f>2*5</f>
        <v>10</v>
      </c>
      <c r="M41" s="261" t="str">
        <f>'Orçamento Sintético'!C38</f>
        <v>und</v>
      </c>
    </row>
    <row r="42" spans="1:13" ht="15" customHeight="1" outlineLevel="1" x14ac:dyDescent="0.2">
      <c r="A42" s="299" t="str">
        <f>'Orçamento Sintético'!A39</f>
        <v>1.2.9</v>
      </c>
      <c r="B42" s="416" t="str">
        <f>'Orçamento Sintético'!B39</f>
        <v>Cabeçote de alumínio de 4" - Fornecimento</v>
      </c>
      <c r="C42" s="416"/>
      <c r="D42" s="416"/>
      <c r="E42" s="416"/>
      <c r="F42" s="416"/>
      <c r="G42" s="416"/>
      <c r="H42" s="416"/>
      <c r="I42" s="416"/>
      <c r="J42" s="416"/>
      <c r="K42" s="416"/>
      <c r="L42" s="245">
        <f>1*5</f>
        <v>5</v>
      </c>
      <c r="M42" s="261" t="str">
        <f>'Orçamento Sintético'!C39</f>
        <v>und</v>
      </c>
    </row>
    <row r="43" spans="1:13" s="7" customFormat="1" ht="24" customHeight="1" x14ac:dyDescent="0.2">
      <c r="A43" s="299" t="str">
        <f>'Orçamento Sintético'!A40</f>
        <v>1.2.10</v>
      </c>
      <c r="B43" s="416" t="str">
        <f>'Orçamento Sintético'!B40</f>
        <v>Curva 180 graus para eletroduto, pvc, roscável, dn 32 mm (1?), para circuitos terminais, instalada em parede - fornecimento e instalação. af_12/2015</v>
      </c>
      <c r="C43" s="416"/>
      <c r="D43" s="416"/>
      <c r="E43" s="416"/>
      <c r="F43" s="416"/>
      <c r="G43" s="416"/>
      <c r="H43" s="416"/>
      <c r="I43" s="416"/>
      <c r="J43" s="416"/>
      <c r="K43" s="416"/>
      <c r="L43" s="245">
        <f>2*5</f>
        <v>10</v>
      </c>
      <c r="M43" s="261" t="str">
        <f>'Orçamento Sintético'!C40</f>
        <v>und</v>
      </c>
    </row>
    <row r="44" spans="1:13" ht="15" customHeight="1" outlineLevel="1" x14ac:dyDescent="0.2">
      <c r="A44" s="299" t="str">
        <f>'Orçamento Sintético'!A41</f>
        <v>1.2.11</v>
      </c>
      <c r="B44" s="416" t="str">
        <f>'Orçamento Sintético'!B41</f>
        <v>Eletroduto de pvc rígido roscável, diâm = 32mm (1")</v>
      </c>
      <c r="C44" s="416"/>
      <c r="D44" s="416"/>
      <c r="E44" s="416"/>
      <c r="F44" s="416"/>
      <c r="G44" s="416"/>
      <c r="H44" s="416"/>
      <c r="I44" s="416"/>
      <c r="J44" s="416"/>
      <c r="K44" s="416"/>
      <c r="L44" s="245">
        <f>10*5</f>
        <v>50</v>
      </c>
      <c r="M44" s="261" t="str">
        <f>'Orçamento Sintético'!C41</f>
        <v>und</v>
      </c>
    </row>
    <row r="45" spans="1:13" ht="12.75" x14ac:dyDescent="0.2">
      <c r="A45" s="299" t="str">
        <f>'Orçamento Sintético'!A42</f>
        <v>1.2.12</v>
      </c>
      <c r="B45" s="416" t="str">
        <f>'Orçamento Sintético'!B42</f>
        <v xml:space="preserve">Fita em aço inox, fusimec ou similar - Fornecimento </v>
      </c>
      <c r="C45" s="416"/>
      <c r="D45" s="416"/>
      <c r="E45" s="416"/>
      <c r="F45" s="416"/>
      <c r="G45" s="416"/>
      <c r="H45" s="416"/>
      <c r="I45" s="416"/>
      <c r="J45" s="416"/>
      <c r="K45" s="416"/>
      <c r="L45" s="245">
        <f>10*5</f>
        <v>50</v>
      </c>
      <c r="M45" s="261" t="str">
        <f>'Orçamento Sintético'!C42</f>
        <v>m</v>
      </c>
    </row>
    <row r="46" spans="1:13" s="7" customFormat="1" ht="15" customHeight="1" x14ac:dyDescent="0.2">
      <c r="A46" s="299" t="str">
        <f>'Orçamento Sintético'!A43</f>
        <v>1.2.13</v>
      </c>
      <c r="B46" s="416" t="str">
        <f>'Orçamento Sintético'!B43</f>
        <v xml:space="preserve">Fita isolante alta fusão 19 mm x 10 m - Fornecimento </v>
      </c>
      <c r="C46" s="416"/>
      <c r="D46" s="416"/>
      <c r="E46" s="416"/>
      <c r="F46" s="416"/>
      <c r="G46" s="416"/>
      <c r="H46" s="416"/>
      <c r="I46" s="416"/>
      <c r="J46" s="416"/>
      <c r="K46" s="416"/>
      <c r="L46" s="245">
        <f>1*5</f>
        <v>5</v>
      </c>
      <c r="M46" s="261" t="str">
        <f>'Orçamento Sintético'!C43</f>
        <v>und</v>
      </c>
    </row>
    <row r="47" spans="1:13" ht="15" customHeight="1" outlineLevel="1" x14ac:dyDescent="0.2">
      <c r="A47" s="299" t="str">
        <f>'Orçamento Sintético'!A44</f>
        <v>1.2.14</v>
      </c>
      <c r="B47" s="416" t="str">
        <f>'Orçamento Sintético'!B44</f>
        <v>Fita isolante (rolo 20m) 3/4" - Fornecimento</v>
      </c>
      <c r="C47" s="416"/>
      <c r="D47" s="416"/>
      <c r="E47" s="416"/>
      <c r="F47" s="416"/>
      <c r="G47" s="416"/>
      <c r="H47" s="416"/>
      <c r="I47" s="416"/>
      <c r="J47" s="416"/>
      <c r="K47" s="416"/>
      <c r="L47" s="245">
        <f>((1+1+1+1)*5)</f>
        <v>20</v>
      </c>
      <c r="M47" s="261" t="str">
        <f>'Orçamento Sintético'!C44</f>
        <v>und</v>
      </c>
    </row>
    <row r="48" spans="1:13" ht="15" customHeight="1" outlineLevel="1" x14ac:dyDescent="0.2">
      <c r="A48" s="299" t="str">
        <f>'Orçamento Sintético'!A45</f>
        <v>1.2.15</v>
      </c>
      <c r="B48" s="416" t="str">
        <f>'Orçamento Sintético'!B45</f>
        <v xml:space="preserve">Massa 3M para calafetação (fornecimento) </v>
      </c>
      <c r="C48" s="416"/>
      <c r="D48" s="416"/>
      <c r="E48" s="416"/>
      <c r="F48" s="416"/>
      <c r="G48" s="416"/>
      <c r="H48" s="416"/>
      <c r="I48" s="416"/>
      <c r="J48" s="416"/>
      <c r="K48" s="416"/>
      <c r="L48" s="245">
        <f>1.5*5</f>
        <v>7.5</v>
      </c>
      <c r="M48" s="261" t="str">
        <f>'Orçamento Sintético'!C45</f>
        <v>kg</v>
      </c>
    </row>
    <row r="49" spans="1:13" ht="15" customHeight="1" outlineLevel="1" x14ac:dyDescent="0.2">
      <c r="A49" s="299" t="str">
        <f>'Orçamento Sintético'!A46</f>
        <v>1.2.16</v>
      </c>
      <c r="B49" s="416" t="str">
        <f>'Orçamento Sintético'!B46</f>
        <v xml:space="preserve">Presilha de latão, L=20mm, para fixação de cabos de cobre, furo d=7mm, para cabos 35mm² a 50mm², ref:TEL-745 ou similar (SPDA) </v>
      </c>
      <c r="C49" s="416"/>
      <c r="D49" s="416"/>
      <c r="E49" s="416"/>
      <c r="F49" s="416"/>
      <c r="G49" s="416"/>
      <c r="H49" s="416"/>
      <c r="I49" s="416"/>
      <c r="J49" s="416"/>
      <c r="K49" s="416"/>
      <c r="L49" s="245">
        <f>6*5</f>
        <v>30</v>
      </c>
      <c r="M49" s="261" t="str">
        <f>'Orçamento Sintético'!C46</f>
        <v>und</v>
      </c>
    </row>
    <row r="50" spans="1:13" ht="27" customHeight="1" outlineLevel="1" x14ac:dyDescent="0.2">
      <c r="A50" s="299" t="str">
        <f>'Orçamento Sintético'!A47</f>
        <v>1.2.17</v>
      </c>
      <c r="B50" s="416" t="str">
        <f>'Orçamento Sintético'!B47</f>
        <v>ELETRODUTO RÍGIDO ROSCÁVEL, PVC, DN 85 MM (3"), PARA REDE ENTERRADA DE DISTRIBUIÇÃO DE ENERGIA ELÉTRICA - FORNECIMENTO E INSTALAÇÃO. AF_12/2021 (M)</v>
      </c>
      <c r="C50" s="416"/>
      <c r="D50" s="416"/>
      <c r="E50" s="416"/>
      <c r="F50" s="416"/>
      <c r="G50" s="416"/>
      <c r="H50" s="416"/>
      <c r="I50" s="416"/>
      <c r="J50" s="416"/>
      <c r="K50" s="416"/>
      <c r="L50" s="245">
        <f>3*5</f>
        <v>15</v>
      </c>
      <c r="M50" s="261" t="str">
        <f>'Orçamento Sintético'!C47</f>
        <v>m</v>
      </c>
    </row>
    <row r="51" spans="1:13" ht="15" customHeight="1" outlineLevel="1" x14ac:dyDescent="0.2">
      <c r="A51" s="299" t="str">
        <f>'Orçamento Sintético'!A48</f>
        <v>1.2.18</v>
      </c>
      <c r="B51" s="416" t="str">
        <f>'Orçamento Sintético'!B48</f>
        <v>Curva 45 graus, pvc, soldável, dn 85mm, instalado em prumada de água - fornecimento e instalação. af_12/2014</v>
      </c>
      <c r="C51" s="416"/>
      <c r="D51" s="416"/>
      <c r="E51" s="416"/>
      <c r="F51" s="416"/>
      <c r="G51" s="416"/>
      <c r="H51" s="416"/>
      <c r="I51" s="416"/>
      <c r="J51" s="416"/>
      <c r="K51" s="416"/>
      <c r="L51" s="245">
        <f>1*5</f>
        <v>5</v>
      </c>
      <c r="M51" s="261" t="str">
        <f>'Orçamento Sintético'!C48</f>
        <v>und</v>
      </c>
    </row>
    <row r="52" spans="1:13" ht="26.25" customHeight="1" outlineLevel="1" x14ac:dyDescent="0.2">
      <c r="A52" s="299" t="str">
        <f>'Orçamento Sintético'!A49</f>
        <v>1.2.19</v>
      </c>
      <c r="B52" s="416" t="str">
        <f>'Orçamento Sintético'!B49</f>
        <v>LUVA PARA ELETRODUTO, PVC, ROSCÁVEL, DN 85 MM (3"), PARA REDE ENTERRADA DE DISTRIBUIÇÃO DE ENERGIA ELÉTRICA - FORNECIMENTO E INSTALAÇÃO. AF_12/2021 (UN)</v>
      </c>
      <c r="C52" s="416"/>
      <c r="D52" s="416"/>
      <c r="E52" s="416"/>
      <c r="F52" s="416"/>
      <c r="G52" s="416"/>
      <c r="H52" s="416"/>
      <c r="I52" s="416"/>
      <c r="J52" s="416"/>
      <c r="K52" s="416"/>
      <c r="L52" s="245">
        <f>2*5</f>
        <v>10</v>
      </c>
      <c r="M52" s="261" t="str">
        <f>'Orçamento Sintético'!C49</f>
        <v>und</v>
      </c>
    </row>
    <row r="53" spans="1:13" ht="12.75" customHeight="1" outlineLevel="1" x14ac:dyDescent="0.2">
      <c r="A53" s="299" t="str">
        <f>'Orçamento Sintético'!A50</f>
        <v>1.2.20</v>
      </c>
      <c r="B53" s="416" t="str">
        <f>'Orçamento Sintético'!B50</f>
        <v>PARAFUSO DE LATAO COM ROSCA SOBERBA, CABECA CHATA E FENDA SIMPLES, DIAMETRO 4,8 MM, COMPRIMENTO 65 MM (UN)</v>
      </c>
      <c r="C53" s="416"/>
      <c r="D53" s="416"/>
      <c r="E53" s="416"/>
      <c r="F53" s="416"/>
      <c r="G53" s="416"/>
      <c r="H53" s="416"/>
      <c r="I53" s="416"/>
      <c r="J53" s="416"/>
      <c r="K53" s="416"/>
      <c r="L53" s="245">
        <f>((8+20+20)*5)</f>
        <v>240</v>
      </c>
      <c r="M53" s="261" t="str">
        <f>'Orçamento Sintético'!C50</f>
        <v>und</v>
      </c>
    </row>
    <row r="54" spans="1:13" ht="12.75" customHeight="1" outlineLevel="1" x14ac:dyDescent="0.2">
      <c r="A54" s="299" t="str">
        <f>'Orçamento Sintético'!A51</f>
        <v>1.2.21</v>
      </c>
      <c r="B54" s="416" t="str">
        <f>'Orçamento Sintético'!B51</f>
        <v>PORCA ZINCADA, SEXTAVADA, DIAMETRO 1/4" (UN)</v>
      </c>
      <c r="C54" s="416"/>
      <c r="D54" s="416"/>
      <c r="E54" s="416"/>
      <c r="F54" s="416"/>
      <c r="G54" s="416"/>
      <c r="H54" s="416"/>
      <c r="I54" s="416"/>
      <c r="J54" s="416"/>
      <c r="K54" s="416"/>
      <c r="L54" s="245">
        <f>((8+20+20)*5)</f>
        <v>240</v>
      </c>
      <c r="M54" s="261" t="str">
        <f>'Orçamento Sintético'!C51</f>
        <v>und</v>
      </c>
    </row>
    <row r="55" spans="1:13" ht="15" customHeight="1" outlineLevel="1" x14ac:dyDescent="0.2">
      <c r="A55" s="299" t="str">
        <f>'Orçamento Sintético'!A52</f>
        <v>1.2.22</v>
      </c>
      <c r="B55" s="416" t="str">
        <f>'Orçamento Sintético'!B52</f>
        <v>ARRUELA EM ALUMINIO, COM ROSCA, DE 3/8", PARA ELETRODUTO (UN)</v>
      </c>
      <c r="C55" s="416"/>
      <c r="D55" s="416"/>
      <c r="E55" s="416"/>
      <c r="F55" s="416"/>
      <c r="G55" s="416"/>
      <c r="H55" s="416"/>
      <c r="I55" s="416"/>
      <c r="J55" s="416"/>
      <c r="K55" s="416"/>
      <c r="L55" s="245">
        <f>((20+20+20)*5)</f>
        <v>300</v>
      </c>
      <c r="M55" s="261" t="str">
        <f>'Orçamento Sintético'!C52</f>
        <v>und</v>
      </c>
    </row>
    <row r="56" spans="1:13" ht="27" customHeight="1" outlineLevel="1" x14ac:dyDescent="0.2">
      <c r="A56" s="299" t="str">
        <f>'Orçamento Sintético'!A53</f>
        <v>1.2.23</v>
      </c>
      <c r="B56" s="416" t="str">
        <f>'Orçamento Sintético'!B53</f>
        <v>LUVA PARA ELETRODUTO, PVC, ROSCÁVEL, DN 32 MM (1"), PARA CIRCUITOS TERMINAIS, INSTALADA EM LAJE - FORNECIMENTO E INSTALAÇÃO. AF_12/2015 (UN)</v>
      </c>
      <c r="C56" s="416"/>
      <c r="D56" s="416"/>
      <c r="E56" s="416"/>
      <c r="F56" s="416"/>
      <c r="G56" s="416"/>
      <c r="H56" s="416"/>
      <c r="I56" s="416"/>
      <c r="J56" s="416"/>
      <c r="K56" s="416"/>
      <c r="L56" s="245">
        <f>4*5</f>
        <v>20</v>
      </c>
      <c r="M56" s="261" t="str">
        <f>'Orçamento Sintético'!C53</f>
        <v>und</v>
      </c>
    </row>
    <row r="57" spans="1:13" ht="15" customHeight="1" outlineLevel="1" x14ac:dyDescent="0.2">
      <c r="A57" s="299" t="str">
        <f>'Orçamento Sintético'!A54</f>
        <v>1.2.24</v>
      </c>
      <c r="B57" s="416" t="str">
        <f>'Orçamento Sintético'!B54</f>
        <v>ABRACADEIRA DE NYLON PARA AMARRACAO DE CABOS, COMPRIMENTO DE 390 X *4,6* MM (UN)</v>
      </c>
      <c r="C57" s="416"/>
      <c r="D57" s="416"/>
      <c r="E57" s="416"/>
      <c r="F57" s="416"/>
      <c r="G57" s="416"/>
      <c r="H57" s="416"/>
      <c r="I57" s="416"/>
      <c r="J57" s="416"/>
      <c r="K57" s="416"/>
      <c r="L57" s="245">
        <f>100*5</f>
        <v>500</v>
      </c>
      <c r="M57" s="261" t="str">
        <f>'Orçamento Sintético'!C54</f>
        <v>und</v>
      </c>
    </row>
    <row r="58" spans="1:13" ht="27" customHeight="1" outlineLevel="1" x14ac:dyDescent="0.2">
      <c r="A58" s="299" t="str">
        <f>'Orçamento Sintético'!A55</f>
        <v>1.2.25</v>
      </c>
      <c r="B58" s="416" t="str">
        <f>'Orçamento Sintético'!B55</f>
        <v>CAIXA ENTERRADA ELÉTRICA RETANGULAR, EM ALVENARIA COM TIJOLOS CERÂMICOS MACIÇOS, FUNDO COM BRITA, DIMENSÕES INTERNAS: 0,3X0,3X0,3 M. AF_12/2020</v>
      </c>
      <c r="C58" s="416"/>
      <c r="D58" s="416"/>
      <c r="E58" s="416"/>
      <c r="F58" s="416"/>
      <c r="G58" s="416"/>
      <c r="H58" s="416"/>
      <c r="I58" s="416"/>
      <c r="J58" s="416"/>
      <c r="K58" s="416"/>
      <c r="L58" s="245">
        <f>3*5</f>
        <v>15</v>
      </c>
      <c r="M58" s="261" t="str">
        <f>'Orçamento Sintético'!C55</f>
        <v>und</v>
      </c>
    </row>
    <row r="59" spans="1:13" ht="15" customHeight="1" outlineLevel="1" x14ac:dyDescent="0.2">
      <c r="A59" s="297" t="s">
        <v>268</v>
      </c>
      <c r="B59" s="417" t="str">
        <f>'Orçamento Sintético'!B56:J56</f>
        <v>QGBT</v>
      </c>
      <c r="C59" s="417"/>
      <c r="D59" s="417"/>
      <c r="E59" s="417"/>
      <c r="F59" s="417"/>
      <c r="G59" s="417"/>
      <c r="H59" s="417"/>
      <c r="I59" s="417"/>
      <c r="J59" s="417"/>
      <c r="K59" s="417"/>
      <c r="L59" s="417"/>
      <c r="M59" s="417"/>
    </row>
    <row r="60" spans="1:13" ht="12.75" outlineLevel="1" x14ac:dyDescent="0.2">
      <c r="A60" s="299" t="str">
        <f>'Orçamento Sintético'!A57</f>
        <v>1.3.1</v>
      </c>
      <c r="B60" s="416" t="str">
        <f>'Orçamento Sintético'!B57</f>
        <v>CAIXA ENTERRADA ELÉTRICA RETANGULAR, EM ALVENARIA COM TIJOLOS CERÂMICOS MACIÇOS, FUNDO COM BRITA, DIMENSÕES INTERNAS: 0,6X0,6X0,6 M. AF_12/2020</v>
      </c>
      <c r="C60" s="416"/>
      <c r="D60" s="416"/>
      <c r="E60" s="416"/>
      <c r="F60" s="416"/>
      <c r="G60" s="416"/>
      <c r="H60" s="416"/>
      <c r="I60" s="416"/>
      <c r="J60" s="416"/>
      <c r="K60" s="416"/>
      <c r="L60" s="245">
        <f>2*5</f>
        <v>10</v>
      </c>
      <c r="M60" s="261" t="str">
        <f>'Orçamento Sintético'!C57</f>
        <v>und</v>
      </c>
    </row>
    <row r="61" spans="1:13" ht="27" customHeight="1" outlineLevel="1" x14ac:dyDescent="0.2">
      <c r="A61" s="299" t="str">
        <f>'Orçamento Sintético'!A58</f>
        <v>1.3.2</v>
      </c>
      <c r="B61" s="416" t="str">
        <f>'Orçamento Sintético'!B58</f>
        <v>QUADRO DE DISTRIBUIÇÃO DE ENERGIA EM CHAPA DE AÇO GALVANIZADO, DE EMBUTIR, COM BARRAMENTO TRIFÁSICO, PARA 30 DISJUNTORES DIN 225A - FORNECIMENTO E INSTALAÇÃO. AF_10/2020</v>
      </c>
      <c r="C61" s="416"/>
      <c r="D61" s="416"/>
      <c r="E61" s="416"/>
      <c r="F61" s="416"/>
      <c r="G61" s="416"/>
      <c r="H61" s="416"/>
      <c r="I61" s="416"/>
      <c r="J61" s="416"/>
      <c r="K61" s="416"/>
      <c r="L61" s="245">
        <f>1*5</f>
        <v>5</v>
      </c>
      <c r="M61" s="261" t="str">
        <f>'Orçamento Sintético'!C58</f>
        <v>und</v>
      </c>
    </row>
    <row r="62" spans="1:13" ht="27" customHeight="1" outlineLevel="1" x14ac:dyDescent="0.2">
      <c r="A62" s="299" t="str">
        <f>'Orçamento Sintético'!A59</f>
        <v>1.3.3</v>
      </c>
      <c r="B62" s="416" t="str">
        <f>'Orçamento Sintético'!B59</f>
        <v>ELETRODUTO FLEXÍVEL CORRUGADO, PEAD, DN 63 (2"), PARA REDE ENTERRADA DE DISTRIBUIÇÃO DE ENERGIA ELÉTRICA - FORNECIMENTO E INSTALAÇÃO. AF_12/2021</v>
      </c>
      <c r="C62" s="416"/>
      <c r="D62" s="416"/>
      <c r="E62" s="416"/>
      <c r="F62" s="416"/>
      <c r="G62" s="416"/>
      <c r="H62" s="416"/>
      <c r="I62" s="416"/>
      <c r="J62" s="416"/>
      <c r="K62" s="416"/>
      <c r="L62" s="245">
        <f>50*5</f>
        <v>250</v>
      </c>
      <c r="M62" s="261" t="str">
        <f>'Orçamento Sintético'!C59</f>
        <v>m</v>
      </c>
    </row>
    <row r="63" spans="1:13" ht="27" customHeight="1" outlineLevel="1" x14ac:dyDescent="0.2">
      <c r="A63" s="299" t="str">
        <f>'Orçamento Sintético'!A60</f>
        <v>1.3.4</v>
      </c>
      <c r="B63" s="416" t="str">
        <f>'Orçamento Sintético'!B60</f>
        <v>DISJUNTOR TRIPOLAR TIPO NEMA, CORRENTE NOMINAL DE 10 ATÉ 50A - FORNECIMENTO E INSTALAÇÃO. AF_10/2020</v>
      </c>
      <c r="C63" s="416"/>
      <c r="D63" s="416"/>
      <c r="E63" s="416"/>
      <c r="F63" s="416"/>
      <c r="G63" s="416"/>
      <c r="H63" s="416"/>
      <c r="I63" s="416"/>
      <c r="J63" s="416"/>
      <c r="K63" s="416"/>
      <c r="L63" s="245">
        <f>10*5</f>
        <v>50</v>
      </c>
      <c r="M63" s="261" t="str">
        <f>'Orçamento Sintético'!C60</f>
        <v>und</v>
      </c>
    </row>
    <row r="64" spans="1:13" ht="15" customHeight="1" outlineLevel="1" x14ac:dyDescent="0.2">
      <c r="A64" s="297" t="s">
        <v>296</v>
      </c>
      <c r="B64" s="417" t="str">
        <f>'Orçamento Sintético'!B61:J61</f>
        <v>ADMINISTRAÇÃO DE OBRA</v>
      </c>
      <c r="C64" s="417"/>
      <c r="D64" s="417"/>
      <c r="E64" s="417"/>
      <c r="F64" s="417"/>
      <c r="G64" s="417"/>
      <c r="H64" s="417"/>
      <c r="I64" s="417"/>
      <c r="J64" s="417"/>
      <c r="K64" s="417"/>
      <c r="L64" s="417"/>
      <c r="M64" s="417"/>
    </row>
    <row r="65" spans="1:13" ht="27" customHeight="1" outlineLevel="1" x14ac:dyDescent="0.2">
      <c r="A65" s="299" t="str">
        <f>'Orçamento Sintético'!A62</f>
        <v>1.4.1</v>
      </c>
      <c r="B65" s="416" t="str">
        <f>'Orçamento Sintético'!B62</f>
        <v>ADMINISTRAÇÃO LOCAL DA OBRA E APROVAÇÃO DE PROJETO ENERGISA  (SUBESTAÇÃO)</v>
      </c>
      <c r="C65" s="416"/>
      <c r="D65" s="416"/>
      <c r="E65" s="416"/>
      <c r="F65" s="416"/>
      <c r="G65" s="416"/>
      <c r="H65" s="416"/>
      <c r="I65" s="416"/>
      <c r="J65" s="416"/>
      <c r="K65" s="416"/>
      <c r="L65" s="245">
        <v>2</v>
      </c>
      <c r="M65" s="261" t="str">
        <f>'Orçamento Sintético'!C62</f>
        <v>MÊS</v>
      </c>
    </row>
    <row r="66" spans="1:13" ht="15" customHeight="1" outlineLevel="1" x14ac:dyDescent="0.2">
      <c r="A66" s="285"/>
      <c r="B66" s="285"/>
      <c r="C66" s="285"/>
      <c r="D66" s="285"/>
      <c r="E66" s="285"/>
      <c r="F66" s="285"/>
      <c r="G66" s="285"/>
      <c r="H66" s="285"/>
      <c r="I66" s="285"/>
      <c r="J66" s="285"/>
      <c r="K66" s="285"/>
      <c r="L66" s="284"/>
      <c r="M66" s="284"/>
    </row>
    <row r="67" spans="1:13" s="2" customFormat="1" ht="18" x14ac:dyDescent="0.25">
      <c r="A67" s="92" t="s">
        <v>79</v>
      </c>
      <c r="B67" s="403"/>
      <c r="C67" s="403"/>
      <c r="D67" s="113"/>
      <c r="E67" s="113"/>
      <c r="F67" s="114"/>
      <c r="G67" s="81" t="s">
        <v>80</v>
      </c>
      <c r="H67" s="409"/>
      <c r="I67" s="409"/>
      <c r="J67" s="410"/>
      <c r="K67" s="82" t="s">
        <v>81</v>
      </c>
      <c r="L67" s="90"/>
      <c r="M67" s="93"/>
    </row>
    <row r="68" spans="1:13" s="2" customFormat="1" ht="21.75" customHeight="1" x14ac:dyDescent="0.25">
      <c r="A68" s="362" t="s">
        <v>89</v>
      </c>
      <c r="B68" s="363"/>
      <c r="C68" s="363"/>
      <c r="D68" s="4"/>
      <c r="E68" s="4"/>
      <c r="F68" s="115"/>
      <c r="G68" s="86" t="s">
        <v>104</v>
      </c>
      <c r="H68" s="87"/>
      <c r="I68" s="87"/>
      <c r="J68" s="88"/>
      <c r="K68" s="421" t="s">
        <v>82</v>
      </c>
      <c r="L68" s="422"/>
      <c r="M68" s="423">
        <v>0.8569</v>
      </c>
    </row>
    <row r="69" spans="1:13" s="2" customFormat="1" ht="11.25" customHeight="1" x14ac:dyDescent="0.25">
      <c r="A69" s="425"/>
      <c r="B69" s="426"/>
      <c r="C69" s="426"/>
      <c r="D69" s="4"/>
      <c r="E69" s="4"/>
      <c r="F69" s="115"/>
      <c r="G69" s="86" t="s">
        <v>87</v>
      </c>
      <c r="H69" s="420"/>
      <c r="I69" s="420"/>
      <c r="J69" s="408"/>
      <c r="K69" s="421"/>
      <c r="L69" s="422"/>
      <c r="M69" s="424"/>
    </row>
    <row r="70" spans="1:13" s="2" customFormat="1" ht="21" customHeight="1" x14ac:dyDescent="0.25">
      <c r="A70" s="425"/>
      <c r="B70" s="426"/>
      <c r="C70" s="426"/>
      <c r="D70" s="4"/>
      <c r="E70" s="4"/>
      <c r="F70" s="115"/>
      <c r="G70" s="83" t="s">
        <v>84</v>
      </c>
      <c r="H70" s="405"/>
      <c r="I70" s="405"/>
      <c r="J70" s="406"/>
      <c r="K70" s="414" t="s">
        <v>0</v>
      </c>
      <c r="L70" s="415"/>
      <c r="M70" s="427">
        <f>'BDI - iluminação'!B31</f>
        <v>0.22539999999999999</v>
      </c>
    </row>
    <row r="71" spans="1:13" s="2" customFormat="1" ht="13.9" customHeight="1" x14ac:dyDescent="0.25">
      <c r="A71" s="425"/>
      <c r="B71" s="426"/>
      <c r="C71" s="426"/>
      <c r="D71" s="4"/>
      <c r="E71" s="4"/>
      <c r="F71" s="115"/>
      <c r="G71" s="118" t="s">
        <v>83</v>
      </c>
      <c r="H71" s="409"/>
      <c r="I71" s="409"/>
      <c r="J71" s="410"/>
      <c r="K71" s="414"/>
      <c r="L71" s="415"/>
      <c r="M71" s="427"/>
    </row>
    <row r="72" spans="1:13" s="2" customFormat="1" ht="9.75" customHeight="1" x14ac:dyDescent="0.25">
      <c r="A72" s="362"/>
      <c r="B72" s="363"/>
      <c r="C72" s="363"/>
      <c r="D72" s="4"/>
      <c r="E72" s="4"/>
      <c r="F72" s="115"/>
      <c r="G72" s="86" t="s">
        <v>104</v>
      </c>
      <c r="H72" s="87"/>
      <c r="I72" s="87"/>
      <c r="J72" s="87"/>
      <c r="K72" s="85"/>
      <c r="L72" s="418"/>
      <c r="M72" s="94"/>
    </row>
    <row r="73" spans="1:13" s="2" customFormat="1" ht="11.25" customHeight="1" x14ac:dyDescent="0.25">
      <c r="A73" s="362"/>
      <c r="B73" s="363"/>
      <c r="C73" s="363"/>
      <c r="D73" s="4"/>
      <c r="E73" s="4"/>
      <c r="F73" s="115"/>
      <c r="G73" s="86" t="s">
        <v>86</v>
      </c>
      <c r="H73" s="420"/>
      <c r="I73" s="420"/>
      <c r="J73" s="407"/>
      <c r="K73" s="283"/>
      <c r="L73" s="418"/>
      <c r="M73" s="94"/>
    </row>
    <row r="74" spans="1:13" ht="12.75" outlineLevel="1" x14ac:dyDescent="0.2">
      <c r="A74" s="365"/>
      <c r="B74" s="366"/>
      <c r="C74" s="366"/>
      <c r="D74" s="116"/>
      <c r="E74" s="116"/>
      <c r="F74" s="117"/>
      <c r="G74" s="83" t="s">
        <v>85</v>
      </c>
      <c r="H74" s="405"/>
      <c r="I74" s="405"/>
      <c r="J74" s="406"/>
      <c r="K74" s="89"/>
      <c r="L74" s="419"/>
      <c r="M74" s="95"/>
    </row>
    <row r="75" spans="1:13" ht="12.75" outlineLevel="1" x14ac:dyDescent="0.2">
      <c r="A75" s="74"/>
      <c r="B75" s="70"/>
      <c r="C75" s="71"/>
      <c r="D75" s="73"/>
      <c r="E75" s="73"/>
      <c r="F75" s="73"/>
      <c r="G75" s="73"/>
      <c r="H75" s="73"/>
      <c r="I75" s="73"/>
      <c r="J75" s="72"/>
      <c r="K75" s="72"/>
      <c r="L75" s="73"/>
      <c r="M75" s="121"/>
    </row>
    <row r="76" spans="1:13" ht="13.5" thickBot="1" x14ac:dyDescent="0.25">
      <c r="A76" s="122"/>
      <c r="B76" s="123"/>
      <c r="C76" s="124"/>
      <c r="D76" s="125"/>
      <c r="E76" s="125"/>
      <c r="F76" s="125"/>
      <c r="G76" s="125"/>
      <c r="H76" s="125"/>
      <c r="I76" s="125"/>
      <c r="J76" s="126"/>
      <c r="K76" s="126"/>
      <c r="L76" s="125"/>
      <c r="M76" s="127"/>
    </row>
  </sheetData>
  <sheetProtection selectLockedCells="1"/>
  <protectedRanges>
    <protectedRange sqref="L7 L75:L76 L9:L66" name="Intervalo1_1"/>
  </protectedRanges>
  <mergeCells count="85">
    <mergeCell ref="B7:C8"/>
    <mergeCell ref="A1:B5"/>
    <mergeCell ref="C1:M1"/>
    <mergeCell ref="C2:G2"/>
    <mergeCell ref="H2:M2"/>
    <mergeCell ref="C3:G3"/>
    <mergeCell ref="C4:G4"/>
    <mergeCell ref="H3:M3"/>
    <mergeCell ref="H4:K4"/>
    <mergeCell ref="H5:K5"/>
    <mergeCell ref="C5:G5"/>
    <mergeCell ref="A7:A8"/>
    <mergeCell ref="D7:D8"/>
    <mergeCell ref="M7:M8"/>
    <mergeCell ref="K7:L7"/>
    <mergeCell ref="E7:J7"/>
    <mergeCell ref="H69:J69"/>
    <mergeCell ref="H70:J70"/>
    <mergeCell ref="K70:L71"/>
    <mergeCell ref="M70:M71"/>
    <mergeCell ref="H71:J71"/>
    <mergeCell ref="B24:K24"/>
    <mergeCell ref="B67:C67"/>
    <mergeCell ref="H67:J67"/>
    <mergeCell ref="B40:K40"/>
    <mergeCell ref="B41:K41"/>
    <mergeCell ref="B42:K42"/>
    <mergeCell ref="B44:K44"/>
    <mergeCell ref="B43:K43"/>
    <mergeCell ref="B34:K34"/>
    <mergeCell ref="B35:K35"/>
    <mergeCell ref="B36:K36"/>
    <mergeCell ref="B25:K25"/>
    <mergeCell ref="B26:K26"/>
    <mergeCell ref="B27:K27"/>
    <mergeCell ref="B28:K28"/>
    <mergeCell ref="B29:K29"/>
    <mergeCell ref="A72:C74"/>
    <mergeCell ref="B57:K57"/>
    <mergeCell ref="L72:L74"/>
    <mergeCell ref="H73:J73"/>
    <mergeCell ref="H74:J74"/>
    <mergeCell ref="A68:C68"/>
    <mergeCell ref="K68:L69"/>
    <mergeCell ref="B59:M59"/>
    <mergeCell ref="B60:K60"/>
    <mergeCell ref="B61:K61"/>
    <mergeCell ref="B62:K62"/>
    <mergeCell ref="B63:K63"/>
    <mergeCell ref="B64:M64"/>
    <mergeCell ref="B65:K65"/>
    <mergeCell ref="M68:M69"/>
    <mergeCell ref="A69:C71"/>
    <mergeCell ref="B13:K13"/>
    <mergeCell ref="B14:K14"/>
    <mergeCell ref="B15:K15"/>
    <mergeCell ref="B16:K16"/>
    <mergeCell ref="B17:K17"/>
    <mergeCell ref="B18:K18"/>
    <mergeCell ref="B19:K19"/>
    <mergeCell ref="B20:K20"/>
    <mergeCell ref="B21:K21"/>
    <mergeCell ref="B23:K23"/>
    <mergeCell ref="B22:K22"/>
    <mergeCell ref="B12:M12"/>
    <mergeCell ref="B54:K54"/>
    <mergeCell ref="B55:K55"/>
    <mergeCell ref="B56:K56"/>
    <mergeCell ref="B45:K45"/>
    <mergeCell ref="B46:K46"/>
    <mergeCell ref="B47:K47"/>
    <mergeCell ref="B48:K48"/>
    <mergeCell ref="B49:K49"/>
    <mergeCell ref="B50:K50"/>
    <mergeCell ref="B51:K51"/>
    <mergeCell ref="B52:K52"/>
    <mergeCell ref="B53:K53"/>
    <mergeCell ref="B37:K37"/>
    <mergeCell ref="B38:K38"/>
    <mergeCell ref="B39:K39"/>
    <mergeCell ref="B30:K30"/>
    <mergeCell ref="B31:K31"/>
    <mergeCell ref="B32:K32"/>
    <mergeCell ref="B58:K58"/>
    <mergeCell ref="B33:M33"/>
  </mergeCells>
  <phoneticPr fontId="34" type="noConversion"/>
  <pageMargins left="0.59055118110236227" right="0.59055118110236227" top="0.27559055118110237" bottom="0.39370078740157483" header="0" footer="0"/>
  <pageSetup paperSize="9" scale="97" fitToHeight="0" orientation="landscape" horizontalDpi="360" verticalDpi="360" r:id="rId1"/>
  <headerFooter scaleWithDoc="0" alignWithMargins="0"/>
  <rowBreaks count="2" manualBreakCount="2">
    <brk id="32" max="12" man="1"/>
    <brk id="58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view="pageBreakPreview" zoomScale="90" zoomScaleNormal="100" zoomScaleSheetLayoutView="90" workbookViewId="0">
      <selection activeCell="B10" sqref="B10"/>
    </sheetView>
  </sheetViews>
  <sheetFormatPr defaultRowHeight="12.75" x14ac:dyDescent="0.2"/>
  <cols>
    <col min="1" max="1" width="13.7109375" style="181" customWidth="1"/>
    <col min="2" max="2" width="59.42578125" style="181" customWidth="1"/>
    <col min="3" max="3" width="17" style="181" customWidth="1"/>
    <col min="4" max="4" width="14.7109375" style="181" customWidth="1"/>
    <col min="5" max="256" width="8.85546875" style="181"/>
    <col min="257" max="257" width="13.7109375" style="181" customWidth="1"/>
    <col min="258" max="258" width="59.42578125" style="181" customWidth="1"/>
    <col min="259" max="259" width="17" style="181" customWidth="1"/>
    <col min="260" max="260" width="14.7109375" style="181" customWidth="1"/>
    <col min="261" max="512" width="8.85546875" style="181"/>
    <col min="513" max="513" width="13.7109375" style="181" customWidth="1"/>
    <col min="514" max="514" width="59.42578125" style="181" customWidth="1"/>
    <col min="515" max="515" width="17" style="181" customWidth="1"/>
    <col min="516" max="516" width="14.7109375" style="181" customWidth="1"/>
    <col min="517" max="768" width="8.85546875" style="181"/>
    <col min="769" max="769" width="13.7109375" style="181" customWidth="1"/>
    <col min="770" max="770" width="59.42578125" style="181" customWidth="1"/>
    <col min="771" max="771" width="17" style="181" customWidth="1"/>
    <col min="772" max="772" width="14.7109375" style="181" customWidth="1"/>
    <col min="773" max="1024" width="8.85546875" style="181"/>
    <col min="1025" max="1025" width="13.7109375" style="181" customWidth="1"/>
    <col min="1026" max="1026" width="59.42578125" style="181" customWidth="1"/>
    <col min="1027" max="1027" width="17" style="181" customWidth="1"/>
    <col min="1028" max="1028" width="14.7109375" style="181" customWidth="1"/>
    <col min="1029" max="1280" width="8.85546875" style="181"/>
    <col min="1281" max="1281" width="13.7109375" style="181" customWidth="1"/>
    <col min="1282" max="1282" width="59.42578125" style="181" customWidth="1"/>
    <col min="1283" max="1283" width="17" style="181" customWidth="1"/>
    <col min="1284" max="1284" width="14.7109375" style="181" customWidth="1"/>
    <col min="1285" max="1536" width="8.85546875" style="181"/>
    <col min="1537" max="1537" width="13.7109375" style="181" customWidth="1"/>
    <col min="1538" max="1538" width="59.42578125" style="181" customWidth="1"/>
    <col min="1539" max="1539" width="17" style="181" customWidth="1"/>
    <col min="1540" max="1540" width="14.7109375" style="181" customWidth="1"/>
    <col min="1541" max="1792" width="8.85546875" style="181"/>
    <col min="1793" max="1793" width="13.7109375" style="181" customWidth="1"/>
    <col min="1794" max="1794" width="59.42578125" style="181" customWidth="1"/>
    <col min="1795" max="1795" width="17" style="181" customWidth="1"/>
    <col min="1796" max="1796" width="14.7109375" style="181" customWidth="1"/>
    <col min="1797" max="2048" width="8.85546875" style="181"/>
    <col min="2049" max="2049" width="13.7109375" style="181" customWidth="1"/>
    <col min="2050" max="2050" width="59.42578125" style="181" customWidth="1"/>
    <col min="2051" max="2051" width="17" style="181" customWidth="1"/>
    <col min="2052" max="2052" width="14.7109375" style="181" customWidth="1"/>
    <col min="2053" max="2304" width="8.85546875" style="181"/>
    <col min="2305" max="2305" width="13.7109375" style="181" customWidth="1"/>
    <col min="2306" max="2306" width="59.42578125" style="181" customWidth="1"/>
    <col min="2307" max="2307" width="17" style="181" customWidth="1"/>
    <col min="2308" max="2308" width="14.7109375" style="181" customWidth="1"/>
    <col min="2309" max="2560" width="8.85546875" style="181"/>
    <col min="2561" max="2561" width="13.7109375" style="181" customWidth="1"/>
    <col min="2562" max="2562" width="59.42578125" style="181" customWidth="1"/>
    <col min="2563" max="2563" width="17" style="181" customWidth="1"/>
    <col min="2564" max="2564" width="14.7109375" style="181" customWidth="1"/>
    <col min="2565" max="2816" width="8.85546875" style="181"/>
    <col min="2817" max="2817" width="13.7109375" style="181" customWidth="1"/>
    <col min="2818" max="2818" width="59.42578125" style="181" customWidth="1"/>
    <col min="2819" max="2819" width="17" style="181" customWidth="1"/>
    <col min="2820" max="2820" width="14.7109375" style="181" customWidth="1"/>
    <col min="2821" max="3072" width="8.85546875" style="181"/>
    <col min="3073" max="3073" width="13.7109375" style="181" customWidth="1"/>
    <col min="3074" max="3074" width="59.42578125" style="181" customWidth="1"/>
    <col min="3075" max="3075" width="17" style="181" customWidth="1"/>
    <col min="3076" max="3076" width="14.7109375" style="181" customWidth="1"/>
    <col min="3077" max="3328" width="8.85546875" style="181"/>
    <col min="3329" max="3329" width="13.7109375" style="181" customWidth="1"/>
    <col min="3330" max="3330" width="59.42578125" style="181" customWidth="1"/>
    <col min="3331" max="3331" width="17" style="181" customWidth="1"/>
    <col min="3332" max="3332" width="14.7109375" style="181" customWidth="1"/>
    <col min="3333" max="3584" width="8.85546875" style="181"/>
    <col min="3585" max="3585" width="13.7109375" style="181" customWidth="1"/>
    <col min="3586" max="3586" width="59.42578125" style="181" customWidth="1"/>
    <col min="3587" max="3587" width="17" style="181" customWidth="1"/>
    <col min="3588" max="3588" width="14.7109375" style="181" customWidth="1"/>
    <col min="3589" max="3840" width="8.85546875" style="181"/>
    <col min="3841" max="3841" width="13.7109375" style="181" customWidth="1"/>
    <col min="3842" max="3842" width="59.42578125" style="181" customWidth="1"/>
    <col min="3843" max="3843" width="17" style="181" customWidth="1"/>
    <col min="3844" max="3844" width="14.7109375" style="181" customWidth="1"/>
    <col min="3845" max="4096" width="8.85546875" style="181"/>
    <col min="4097" max="4097" width="13.7109375" style="181" customWidth="1"/>
    <col min="4098" max="4098" width="59.42578125" style="181" customWidth="1"/>
    <col min="4099" max="4099" width="17" style="181" customWidth="1"/>
    <col min="4100" max="4100" width="14.7109375" style="181" customWidth="1"/>
    <col min="4101" max="4352" width="8.85546875" style="181"/>
    <col min="4353" max="4353" width="13.7109375" style="181" customWidth="1"/>
    <col min="4354" max="4354" width="59.42578125" style="181" customWidth="1"/>
    <col min="4355" max="4355" width="17" style="181" customWidth="1"/>
    <col min="4356" max="4356" width="14.7109375" style="181" customWidth="1"/>
    <col min="4357" max="4608" width="8.85546875" style="181"/>
    <col min="4609" max="4609" width="13.7109375" style="181" customWidth="1"/>
    <col min="4610" max="4610" width="59.42578125" style="181" customWidth="1"/>
    <col min="4611" max="4611" width="17" style="181" customWidth="1"/>
    <col min="4612" max="4612" width="14.7109375" style="181" customWidth="1"/>
    <col min="4613" max="4864" width="8.85546875" style="181"/>
    <col min="4865" max="4865" width="13.7109375" style="181" customWidth="1"/>
    <col min="4866" max="4866" width="59.42578125" style="181" customWidth="1"/>
    <col min="4867" max="4867" width="17" style="181" customWidth="1"/>
    <col min="4868" max="4868" width="14.7109375" style="181" customWidth="1"/>
    <col min="4869" max="5120" width="8.85546875" style="181"/>
    <col min="5121" max="5121" width="13.7109375" style="181" customWidth="1"/>
    <col min="5122" max="5122" width="59.42578125" style="181" customWidth="1"/>
    <col min="5123" max="5123" width="17" style="181" customWidth="1"/>
    <col min="5124" max="5124" width="14.7109375" style="181" customWidth="1"/>
    <col min="5125" max="5376" width="8.85546875" style="181"/>
    <col min="5377" max="5377" width="13.7109375" style="181" customWidth="1"/>
    <col min="5378" max="5378" width="59.42578125" style="181" customWidth="1"/>
    <col min="5379" max="5379" width="17" style="181" customWidth="1"/>
    <col min="5380" max="5380" width="14.7109375" style="181" customWidth="1"/>
    <col min="5381" max="5632" width="8.85546875" style="181"/>
    <col min="5633" max="5633" width="13.7109375" style="181" customWidth="1"/>
    <col min="5634" max="5634" width="59.42578125" style="181" customWidth="1"/>
    <col min="5635" max="5635" width="17" style="181" customWidth="1"/>
    <col min="5636" max="5636" width="14.7109375" style="181" customWidth="1"/>
    <col min="5637" max="5888" width="8.85546875" style="181"/>
    <col min="5889" max="5889" width="13.7109375" style="181" customWidth="1"/>
    <col min="5890" max="5890" width="59.42578125" style="181" customWidth="1"/>
    <col min="5891" max="5891" width="17" style="181" customWidth="1"/>
    <col min="5892" max="5892" width="14.7109375" style="181" customWidth="1"/>
    <col min="5893" max="6144" width="8.85546875" style="181"/>
    <col min="6145" max="6145" width="13.7109375" style="181" customWidth="1"/>
    <col min="6146" max="6146" width="59.42578125" style="181" customWidth="1"/>
    <col min="6147" max="6147" width="17" style="181" customWidth="1"/>
    <col min="6148" max="6148" width="14.7109375" style="181" customWidth="1"/>
    <col min="6149" max="6400" width="8.85546875" style="181"/>
    <col min="6401" max="6401" width="13.7109375" style="181" customWidth="1"/>
    <col min="6402" max="6402" width="59.42578125" style="181" customWidth="1"/>
    <col min="6403" max="6403" width="17" style="181" customWidth="1"/>
    <col min="6404" max="6404" width="14.7109375" style="181" customWidth="1"/>
    <col min="6405" max="6656" width="8.85546875" style="181"/>
    <col min="6657" max="6657" width="13.7109375" style="181" customWidth="1"/>
    <col min="6658" max="6658" width="59.42578125" style="181" customWidth="1"/>
    <col min="6659" max="6659" width="17" style="181" customWidth="1"/>
    <col min="6660" max="6660" width="14.7109375" style="181" customWidth="1"/>
    <col min="6661" max="6912" width="8.85546875" style="181"/>
    <col min="6913" max="6913" width="13.7109375" style="181" customWidth="1"/>
    <col min="6914" max="6914" width="59.42578125" style="181" customWidth="1"/>
    <col min="6915" max="6915" width="17" style="181" customWidth="1"/>
    <col min="6916" max="6916" width="14.7109375" style="181" customWidth="1"/>
    <col min="6917" max="7168" width="8.85546875" style="181"/>
    <col min="7169" max="7169" width="13.7109375" style="181" customWidth="1"/>
    <col min="7170" max="7170" width="59.42578125" style="181" customWidth="1"/>
    <col min="7171" max="7171" width="17" style="181" customWidth="1"/>
    <col min="7172" max="7172" width="14.7109375" style="181" customWidth="1"/>
    <col min="7173" max="7424" width="8.85546875" style="181"/>
    <col min="7425" max="7425" width="13.7109375" style="181" customWidth="1"/>
    <col min="7426" max="7426" width="59.42578125" style="181" customWidth="1"/>
    <col min="7427" max="7427" width="17" style="181" customWidth="1"/>
    <col min="7428" max="7428" width="14.7109375" style="181" customWidth="1"/>
    <col min="7429" max="7680" width="8.85546875" style="181"/>
    <col min="7681" max="7681" width="13.7109375" style="181" customWidth="1"/>
    <col min="7682" max="7682" width="59.42578125" style="181" customWidth="1"/>
    <col min="7683" max="7683" width="17" style="181" customWidth="1"/>
    <col min="7684" max="7684" width="14.7109375" style="181" customWidth="1"/>
    <col min="7685" max="7936" width="8.85546875" style="181"/>
    <col min="7937" max="7937" width="13.7109375" style="181" customWidth="1"/>
    <col min="7938" max="7938" width="59.42578125" style="181" customWidth="1"/>
    <col min="7939" max="7939" width="17" style="181" customWidth="1"/>
    <col min="7940" max="7940" width="14.7109375" style="181" customWidth="1"/>
    <col min="7941" max="8192" width="8.85546875" style="181"/>
    <col min="8193" max="8193" width="13.7109375" style="181" customWidth="1"/>
    <col min="8194" max="8194" width="59.42578125" style="181" customWidth="1"/>
    <col min="8195" max="8195" width="17" style="181" customWidth="1"/>
    <col min="8196" max="8196" width="14.7109375" style="181" customWidth="1"/>
    <col min="8197" max="8448" width="8.85546875" style="181"/>
    <col min="8449" max="8449" width="13.7109375" style="181" customWidth="1"/>
    <col min="8450" max="8450" width="59.42578125" style="181" customWidth="1"/>
    <col min="8451" max="8451" width="17" style="181" customWidth="1"/>
    <col min="8452" max="8452" width="14.7109375" style="181" customWidth="1"/>
    <col min="8453" max="8704" width="8.85546875" style="181"/>
    <col min="8705" max="8705" width="13.7109375" style="181" customWidth="1"/>
    <col min="8706" max="8706" width="59.42578125" style="181" customWidth="1"/>
    <col min="8707" max="8707" width="17" style="181" customWidth="1"/>
    <col min="8708" max="8708" width="14.7109375" style="181" customWidth="1"/>
    <col min="8709" max="8960" width="8.85546875" style="181"/>
    <col min="8961" max="8961" width="13.7109375" style="181" customWidth="1"/>
    <col min="8962" max="8962" width="59.42578125" style="181" customWidth="1"/>
    <col min="8963" max="8963" width="17" style="181" customWidth="1"/>
    <col min="8964" max="8964" width="14.7109375" style="181" customWidth="1"/>
    <col min="8965" max="9216" width="8.85546875" style="181"/>
    <col min="9217" max="9217" width="13.7109375" style="181" customWidth="1"/>
    <col min="9218" max="9218" width="59.42578125" style="181" customWidth="1"/>
    <col min="9219" max="9219" width="17" style="181" customWidth="1"/>
    <col min="9220" max="9220" width="14.7109375" style="181" customWidth="1"/>
    <col min="9221" max="9472" width="8.85546875" style="181"/>
    <col min="9473" max="9473" width="13.7109375" style="181" customWidth="1"/>
    <col min="9474" max="9474" width="59.42578125" style="181" customWidth="1"/>
    <col min="9475" max="9475" width="17" style="181" customWidth="1"/>
    <col min="9476" max="9476" width="14.7109375" style="181" customWidth="1"/>
    <col min="9477" max="9728" width="8.85546875" style="181"/>
    <col min="9729" max="9729" width="13.7109375" style="181" customWidth="1"/>
    <col min="9730" max="9730" width="59.42578125" style="181" customWidth="1"/>
    <col min="9731" max="9731" width="17" style="181" customWidth="1"/>
    <col min="9732" max="9732" width="14.7109375" style="181" customWidth="1"/>
    <col min="9733" max="9984" width="8.85546875" style="181"/>
    <col min="9985" max="9985" width="13.7109375" style="181" customWidth="1"/>
    <col min="9986" max="9986" width="59.42578125" style="181" customWidth="1"/>
    <col min="9987" max="9987" width="17" style="181" customWidth="1"/>
    <col min="9988" max="9988" width="14.7109375" style="181" customWidth="1"/>
    <col min="9989" max="10240" width="8.85546875" style="181"/>
    <col min="10241" max="10241" width="13.7109375" style="181" customWidth="1"/>
    <col min="10242" max="10242" width="59.42578125" style="181" customWidth="1"/>
    <col min="10243" max="10243" width="17" style="181" customWidth="1"/>
    <col min="10244" max="10244" width="14.7109375" style="181" customWidth="1"/>
    <col min="10245" max="10496" width="8.85546875" style="181"/>
    <col min="10497" max="10497" width="13.7109375" style="181" customWidth="1"/>
    <col min="10498" max="10498" width="59.42578125" style="181" customWidth="1"/>
    <col min="10499" max="10499" width="17" style="181" customWidth="1"/>
    <col min="10500" max="10500" width="14.7109375" style="181" customWidth="1"/>
    <col min="10501" max="10752" width="8.85546875" style="181"/>
    <col min="10753" max="10753" width="13.7109375" style="181" customWidth="1"/>
    <col min="10754" max="10754" width="59.42578125" style="181" customWidth="1"/>
    <col min="10755" max="10755" width="17" style="181" customWidth="1"/>
    <col min="10756" max="10756" width="14.7109375" style="181" customWidth="1"/>
    <col min="10757" max="11008" width="8.85546875" style="181"/>
    <col min="11009" max="11009" width="13.7109375" style="181" customWidth="1"/>
    <col min="11010" max="11010" width="59.42578125" style="181" customWidth="1"/>
    <col min="11011" max="11011" width="17" style="181" customWidth="1"/>
    <col min="11012" max="11012" width="14.7109375" style="181" customWidth="1"/>
    <col min="11013" max="11264" width="8.85546875" style="181"/>
    <col min="11265" max="11265" width="13.7109375" style="181" customWidth="1"/>
    <col min="11266" max="11266" width="59.42578125" style="181" customWidth="1"/>
    <col min="11267" max="11267" width="17" style="181" customWidth="1"/>
    <col min="11268" max="11268" width="14.7109375" style="181" customWidth="1"/>
    <col min="11269" max="11520" width="8.85546875" style="181"/>
    <col min="11521" max="11521" width="13.7109375" style="181" customWidth="1"/>
    <col min="11522" max="11522" width="59.42578125" style="181" customWidth="1"/>
    <col min="11523" max="11523" width="17" style="181" customWidth="1"/>
    <col min="11524" max="11524" width="14.7109375" style="181" customWidth="1"/>
    <col min="11525" max="11776" width="8.85546875" style="181"/>
    <col min="11777" max="11777" width="13.7109375" style="181" customWidth="1"/>
    <col min="11778" max="11778" width="59.42578125" style="181" customWidth="1"/>
    <col min="11779" max="11779" width="17" style="181" customWidth="1"/>
    <col min="11780" max="11780" width="14.7109375" style="181" customWidth="1"/>
    <col min="11781" max="12032" width="8.85546875" style="181"/>
    <col min="12033" max="12033" width="13.7109375" style="181" customWidth="1"/>
    <col min="12034" max="12034" width="59.42578125" style="181" customWidth="1"/>
    <col min="12035" max="12035" width="17" style="181" customWidth="1"/>
    <col min="12036" max="12036" width="14.7109375" style="181" customWidth="1"/>
    <col min="12037" max="12288" width="8.85546875" style="181"/>
    <col min="12289" max="12289" width="13.7109375" style="181" customWidth="1"/>
    <col min="12290" max="12290" width="59.42578125" style="181" customWidth="1"/>
    <col min="12291" max="12291" width="17" style="181" customWidth="1"/>
    <col min="12292" max="12292" width="14.7109375" style="181" customWidth="1"/>
    <col min="12293" max="12544" width="8.85546875" style="181"/>
    <col min="12545" max="12545" width="13.7109375" style="181" customWidth="1"/>
    <col min="12546" max="12546" width="59.42578125" style="181" customWidth="1"/>
    <col min="12547" max="12547" width="17" style="181" customWidth="1"/>
    <col min="12548" max="12548" width="14.7109375" style="181" customWidth="1"/>
    <col min="12549" max="12800" width="8.85546875" style="181"/>
    <col min="12801" max="12801" width="13.7109375" style="181" customWidth="1"/>
    <col min="12802" max="12802" width="59.42578125" style="181" customWidth="1"/>
    <col min="12803" max="12803" width="17" style="181" customWidth="1"/>
    <col min="12804" max="12804" width="14.7109375" style="181" customWidth="1"/>
    <col min="12805" max="13056" width="8.85546875" style="181"/>
    <col min="13057" max="13057" width="13.7109375" style="181" customWidth="1"/>
    <col min="13058" max="13058" width="59.42578125" style="181" customWidth="1"/>
    <col min="13059" max="13059" width="17" style="181" customWidth="1"/>
    <col min="13060" max="13060" width="14.7109375" style="181" customWidth="1"/>
    <col min="13061" max="13312" width="8.85546875" style="181"/>
    <col min="13313" max="13313" width="13.7109375" style="181" customWidth="1"/>
    <col min="13314" max="13314" width="59.42578125" style="181" customWidth="1"/>
    <col min="13315" max="13315" width="17" style="181" customWidth="1"/>
    <col min="13316" max="13316" width="14.7109375" style="181" customWidth="1"/>
    <col min="13317" max="13568" width="8.85546875" style="181"/>
    <col min="13569" max="13569" width="13.7109375" style="181" customWidth="1"/>
    <col min="13570" max="13570" width="59.42578125" style="181" customWidth="1"/>
    <col min="13571" max="13571" width="17" style="181" customWidth="1"/>
    <col min="13572" max="13572" width="14.7109375" style="181" customWidth="1"/>
    <col min="13573" max="13824" width="8.85546875" style="181"/>
    <col min="13825" max="13825" width="13.7109375" style="181" customWidth="1"/>
    <col min="13826" max="13826" width="59.42578125" style="181" customWidth="1"/>
    <col min="13827" max="13827" width="17" style="181" customWidth="1"/>
    <col min="13828" max="13828" width="14.7109375" style="181" customWidth="1"/>
    <col min="13829" max="14080" width="8.85546875" style="181"/>
    <col min="14081" max="14081" width="13.7109375" style="181" customWidth="1"/>
    <col min="14082" max="14082" width="59.42578125" style="181" customWidth="1"/>
    <col min="14083" max="14083" width="17" style="181" customWidth="1"/>
    <col min="14084" max="14084" width="14.7109375" style="181" customWidth="1"/>
    <col min="14085" max="14336" width="8.85546875" style="181"/>
    <col min="14337" max="14337" width="13.7109375" style="181" customWidth="1"/>
    <col min="14338" max="14338" width="59.42578125" style="181" customWidth="1"/>
    <col min="14339" max="14339" width="17" style="181" customWidth="1"/>
    <col min="14340" max="14340" width="14.7109375" style="181" customWidth="1"/>
    <col min="14341" max="14592" width="8.85546875" style="181"/>
    <col min="14593" max="14593" width="13.7109375" style="181" customWidth="1"/>
    <col min="14594" max="14594" width="59.42578125" style="181" customWidth="1"/>
    <col min="14595" max="14595" width="17" style="181" customWidth="1"/>
    <col min="14596" max="14596" width="14.7109375" style="181" customWidth="1"/>
    <col min="14597" max="14848" width="8.85546875" style="181"/>
    <col min="14849" max="14849" width="13.7109375" style="181" customWidth="1"/>
    <col min="14850" max="14850" width="59.42578125" style="181" customWidth="1"/>
    <col min="14851" max="14851" width="17" style="181" customWidth="1"/>
    <col min="14852" max="14852" width="14.7109375" style="181" customWidth="1"/>
    <col min="14853" max="15104" width="8.85546875" style="181"/>
    <col min="15105" max="15105" width="13.7109375" style="181" customWidth="1"/>
    <col min="15106" max="15106" width="59.42578125" style="181" customWidth="1"/>
    <col min="15107" max="15107" width="17" style="181" customWidth="1"/>
    <col min="15108" max="15108" width="14.7109375" style="181" customWidth="1"/>
    <col min="15109" max="15360" width="8.85546875" style="181"/>
    <col min="15361" max="15361" width="13.7109375" style="181" customWidth="1"/>
    <col min="15362" max="15362" width="59.42578125" style="181" customWidth="1"/>
    <col min="15363" max="15363" width="17" style="181" customWidth="1"/>
    <col min="15364" max="15364" width="14.7109375" style="181" customWidth="1"/>
    <col min="15365" max="15616" width="8.85546875" style="181"/>
    <col min="15617" max="15617" width="13.7109375" style="181" customWidth="1"/>
    <col min="15618" max="15618" width="59.42578125" style="181" customWidth="1"/>
    <col min="15619" max="15619" width="17" style="181" customWidth="1"/>
    <col min="15620" max="15620" width="14.7109375" style="181" customWidth="1"/>
    <col min="15621" max="15872" width="8.85546875" style="181"/>
    <col min="15873" max="15873" width="13.7109375" style="181" customWidth="1"/>
    <col min="15874" max="15874" width="59.42578125" style="181" customWidth="1"/>
    <col min="15875" max="15875" width="17" style="181" customWidth="1"/>
    <col min="15876" max="15876" width="14.7109375" style="181" customWidth="1"/>
    <col min="15877" max="16128" width="8.85546875" style="181"/>
    <col min="16129" max="16129" width="13.7109375" style="181" customWidth="1"/>
    <col min="16130" max="16130" width="59.42578125" style="181" customWidth="1"/>
    <col min="16131" max="16131" width="17" style="181" customWidth="1"/>
    <col min="16132" max="16132" width="14.7109375" style="181" customWidth="1"/>
    <col min="16133" max="16384" width="8.85546875" style="181"/>
  </cols>
  <sheetData>
    <row r="1" spans="1:4" ht="13.5" x14ac:dyDescent="0.25">
      <c r="A1" s="201"/>
      <c r="B1" s="202"/>
      <c r="C1" s="203"/>
      <c r="D1" s="204"/>
    </row>
    <row r="2" spans="1:4" ht="13.5" x14ac:dyDescent="0.25">
      <c r="A2" s="205"/>
      <c r="B2" s="206"/>
      <c r="C2" s="207"/>
      <c r="D2" s="208"/>
    </row>
    <row r="3" spans="1:4" ht="13.5" x14ac:dyDescent="0.25">
      <c r="A3" s="205"/>
      <c r="B3" s="206"/>
      <c r="C3" s="207"/>
      <c r="D3" s="208"/>
    </row>
    <row r="4" spans="1:4" ht="13.5" x14ac:dyDescent="0.25">
      <c r="A4" s="205"/>
      <c r="B4" s="209"/>
      <c r="C4" s="209"/>
      <c r="D4" s="210"/>
    </row>
    <row r="5" spans="1:4" x14ac:dyDescent="0.2">
      <c r="A5" s="467" t="s">
        <v>29</v>
      </c>
      <c r="B5" s="468"/>
      <c r="C5" s="468"/>
      <c r="D5" s="469"/>
    </row>
    <row r="6" spans="1:4" x14ac:dyDescent="0.2">
      <c r="A6" s="467" t="s">
        <v>30</v>
      </c>
      <c r="B6" s="468"/>
      <c r="C6" s="468"/>
      <c r="D6" s="469"/>
    </row>
    <row r="7" spans="1:4" x14ac:dyDescent="0.2">
      <c r="A7" s="467"/>
      <c r="B7" s="468"/>
      <c r="C7" s="468"/>
      <c r="D7" s="469"/>
    </row>
    <row r="8" spans="1:4" ht="15.75" x14ac:dyDescent="0.2">
      <c r="A8" s="211"/>
      <c r="B8" s="470"/>
      <c r="C8" s="470"/>
      <c r="D8" s="212"/>
    </row>
    <row r="9" spans="1:4" ht="15" x14ac:dyDescent="0.25">
      <c r="A9" s="213" t="s">
        <v>105</v>
      </c>
      <c r="B9" s="288" t="str">
        <f>'Orçamento Sintético'!B2</f>
        <v>SUBESTAÇÃO AÉREA EDUCAÇÃO</v>
      </c>
      <c r="C9" s="207"/>
      <c r="D9" s="214"/>
    </row>
    <row r="10" spans="1:4" ht="15" x14ac:dyDescent="0.25">
      <c r="A10" s="213" t="s">
        <v>106</v>
      </c>
      <c r="B10" s="215" t="s">
        <v>107</v>
      </c>
      <c r="C10" s="207"/>
      <c r="D10" s="214"/>
    </row>
    <row r="11" spans="1:4" ht="15" x14ac:dyDescent="0.25">
      <c r="A11" s="213"/>
      <c r="B11" s="215"/>
      <c r="C11" s="207"/>
      <c r="D11" s="212"/>
    </row>
    <row r="12" spans="1:4" ht="15" x14ac:dyDescent="0.25">
      <c r="A12" s="213"/>
      <c r="B12" s="215"/>
      <c r="C12" s="207"/>
      <c r="D12" s="212"/>
    </row>
    <row r="13" spans="1:4" ht="13.5" x14ac:dyDescent="0.2">
      <c r="A13" s="471" t="s">
        <v>108</v>
      </c>
      <c r="B13" s="472"/>
      <c r="C13" s="472"/>
      <c r="D13" s="473"/>
    </row>
    <row r="14" spans="1:4" ht="15" x14ac:dyDescent="0.25">
      <c r="A14" s="216"/>
      <c r="B14" s="182"/>
      <c r="C14" s="183"/>
      <c r="D14" s="217"/>
    </row>
    <row r="15" spans="1:4" ht="12.75" customHeight="1" x14ac:dyDescent="0.2">
      <c r="A15" s="218"/>
      <c r="B15" s="184"/>
      <c r="C15" s="474" t="s">
        <v>109</v>
      </c>
      <c r="D15" s="475"/>
    </row>
    <row r="16" spans="1:4" x14ac:dyDescent="0.2">
      <c r="A16" s="219" t="s">
        <v>101</v>
      </c>
      <c r="B16" s="186" t="s">
        <v>110</v>
      </c>
      <c r="C16" s="187" t="s">
        <v>111</v>
      </c>
      <c r="D16" s="220" t="s">
        <v>112</v>
      </c>
    </row>
    <row r="17" spans="1:4" x14ac:dyDescent="0.2">
      <c r="A17" s="219"/>
      <c r="B17" s="186"/>
      <c r="C17" s="187" t="s">
        <v>3</v>
      </c>
      <c r="D17" s="220" t="s">
        <v>3</v>
      </c>
    </row>
    <row r="18" spans="1:4" ht="15.75" x14ac:dyDescent="0.2">
      <c r="A18" s="221"/>
      <c r="B18" s="185" t="s">
        <v>113</v>
      </c>
      <c r="C18" s="188"/>
      <c r="D18" s="222"/>
    </row>
    <row r="19" spans="1:4" x14ac:dyDescent="0.2">
      <c r="A19" s="223" t="s">
        <v>114</v>
      </c>
      <c r="B19" s="189" t="s">
        <v>115</v>
      </c>
      <c r="C19" s="190">
        <v>0</v>
      </c>
      <c r="D19" s="224">
        <v>0</v>
      </c>
    </row>
    <row r="20" spans="1:4" x14ac:dyDescent="0.2">
      <c r="A20" s="223" t="s">
        <v>116</v>
      </c>
      <c r="B20" s="189" t="s">
        <v>117</v>
      </c>
      <c r="C20" s="190">
        <v>1.5</v>
      </c>
      <c r="D20" s="224">
        <v>1.5</v>
      </c>
    </row>
    <row r="21" spans="1:4" x14ac:dyDescent="0.2">
      <c r="A21" s="223" t="s">
        <v>118</v>
      </c>
      <c r="B21" s="189" t="s">
        <v>119</v>
      </c>
      <c r="C21" s="190">
        <v>1</v>
      </c>
      <c r="D21" s="224">
        <v>1</v>
      </c>
    </row>
    <row r="22" spans="1:4" x14ac:dyDescent="0.2">
      <c r="A22" s="223" t="s">
        <v>120</v>
      </c>
      <c r="B22" s="189" t="s">
        <v>121</v>
      </c>
      <c r="C22" s="190">
        <v>0.2</v>
      </c>
      <c r="D22" s="224">
        <v>0.2</v>
      </c>
    </row>
    <row r="23" spans="1:4" x14ac:dyDescent="0.2">
      <c r="A23" s="225" t="s">
        <v>122</v>
      </c>
      <c r="B23" s="191" t="s">
        <v>123</v>
      </c>
      <c r="C23" s="192">
        <v>0.60000000000000009</v>
      </c>
      <c r="D23" s="226">
        <v>0.60000000000000009</v>
      </c>
    </row>
    <row r="24" spans="1:4" x14ac:dyDescent="0.2">
      <c r="A24" s="227" t="s">
        <v>124</v>
      </c>
      <c r="B24" s="193" t="s">
        <v>125</v>
      </c>
      <c r="C24" s="194">
        <v>2.5</v>
      </c>
      <c r="D24" s="228">
        <v>2.5</v>
      </c>
    </row>
    <row r="25" spans="1:4" x14ac:dyDescent="0.2">
      <c r="A25" s="227" t="s">
        <v>126</v>
      </c>
      <c r="B25" s="193" t="s">
        <v>127</v>
      </c>
      <c r="C25" s="194">
        <v>3</v>
      </c>
      <c r="D25" s="228">
        <v>3</v>
      </c>
    </row>
    <row r="26" spans="1:4" x14ac:dyDescent="0.2">
      <c r="A26" s="227" t="s">
        <v>128</v>
      </c>
      <c r="B26" s="193" t="s">
        <v>129</v>
      </c>
      <c r="C26" s="194">
        <v>8</v>
      </c>
      <c r="D26" s="228">
        <v>8</v>
      </c>
    </row>
    <row r="27" spans="1:4" x14ac:dyDescent="0.2">
      <c r="A27" s="227" t="s">
        <v>130</v>
      </c>
      <c r="B27" s="193" t="s">
        <v>131</v>
      </c>
      <c r="C27" s="194">
        <v>0</v>
      </c>
      <c r="D27" s="228">
        <v>0</v>
      </c>
    </row>
    <row r="28" spans="1:4" x14ac:dyDescent="0.2">
      <c r="A28" s="229" t="s">
        <v>132</v>
      </c>
      <c r="B28" s="195" t="s">
        <v>133</v>
      </c>
      <c r="C28" s="196">
        <f>SUM(C19:C27)</f>
        <v>16.8</v>
      </c>
      <c r="D28" s="230">
        <f>SUM(D19:D27)</f>
        <v>16.8</v>
      </c>
    </row>
    <row r="29" spans="1:4" ht="15.75" x14ac:dyDescent="0.2">
      <c r="A29" s="231"/>
      <c r="B29" s="197" t="s">
        <v>134</v>
      </c>
      <c r="C29" s="198"/>
      <c r="D29" s="232"/>
    </row>
    <row r="30" spans="1:4" x14ac:dyDescent="0.2">
      <c r="A30" s="227" t="s">
        <v>135</v>
      </c>
      <c r="B30" s="193" t="s">
        <v>136</v>
      </c>
      <c r="C30" s="194">
        <v>18.010000000000002</v>
      </c>
      <c r="D30" s="228">
        <v>0</v>
      </c>
    </row>
    <row r="31" spans="1:4" x14ac:dyDescent="0.2">
      <c r="A31" s="227" t="s">
        <v>137</v>
      </c>
      <c r="B31" s="193" t="s">
        <v>138</v>
      </c>
      <c r="C31" s="194">
        <v>4.3</v>
      </c>
      <c r="D31" s="228">
        <v>0</v>
      </c>
    </row>
    <row r="32" spans="1:4" x14ac:dyDescent="0.2">
      <c r="A32" s="227" t="s">
        <v>139</v>
      </c>
      <c r="B32" s="193" t="s">
        <v>140</v>
      </c>
      <c r="C32" s="194">
        <v>0.87</v>
      </c>
      <c r="D32" s="228">
        <v>0.67</v>
      </c>
    </row>
    <row r="33" spans="1:4" x14ac:dyDescent="0.2">
      <c r="A33" s="227" t="s">
        <v>141</v>
      </c>
      <c r="B33" s="193" t="s">
        <v>142</v>
      </c>
      <c r="C33" s="194">
        <v>10.78</v>
      </c>
      <c r="D33" s="228">
        <v>8.33</v>
      </c>
    </row>
    <row r="34" spans="1:4" x14ac:dyDescent="0.2">
      <c r="A34" s="227" t="s">
        <v>143</v>
      </c>
      <c r="B34" s="193" t="s">
        <v>144</v>
      </c>
      <c r="C34" s="194">
        <v>7.0000000000000007E-2</v>
      </c>
      <c r="D34" s="228">
        <v>0.06</v>
      </c>
    </row>
    <row r="35" spans="1:4" x14ac:dyDescent="0.2">
      <c r="A35" s="227" t="s">
        <v>145</v>
      </c>
      <c r="B35" s="193" t="s">
        <v>146</v>
      </c>
      <c r="C35" s="194">
        <v>0.72</v>
      </c>
      <c r="D35" s="228">
        <v>0.56000000000000005</v>
      </c>
    </row>
    <row r="36" spans="1:4" x14ac:dyDescent="0.2">
      <c r="A36" s="227" t="s">
        <v>147</v>
      </c>
      <c r="B36" s="193" t="s">
        <v>148</v>
      </c>
      <c r="C36" s="194">
        <v>1.98</v>
      </c>
      <c r="D36" s="228">
        <v>0</v>
      </c>
    </row>
    <row r="37" spans="1:4" x14ac:dyDescent="0.2">
      <c r="A37" s="227" t="s">
        <v>149</v>
      </c>
      <c r="B37" s="193" t="s">
        <v>150</v>
      </c>
      <c r="C37" s="194">
        <v>0.11</v>
      </c>
      <c r="D37" s="228">
        <v>0.08</v>
      </c>
    </row>
    <row r="38" spans="1:4" x14ac:dyDescent="0.2">
      <c r="A38" s="227" t="s">
        <v>151</v>
      </c>
      <c r="B38" s="193" t="s">
        <v>152</v>
      </c>
      <c r="C38" s="194">
        <v>13.64</v>
      </c>
      <c r="D38" s="228">
        <v>10.55</v>
      </c>
    </row>
    <row r="39" spans="1:4" x14ac:dyDescent="0.2">
      <c r="A39" s="227" t="s">
        <v>153</v>
      </c>
      <c r="B39" s="193" t="s">
        <v>154</v>
      </c>
      <c r="C39" s="194">
        <v>0.03</v>
      </c>
      <c r="D39" s="228">
        <v>0.03</v>
      </c>
    </row>
    <row r="40" spans="1:4" x14ac:dyDescent="0.2">
      <c r="A40" s="229" t="s">
        <v>155</v>
      </c>
      <c r="B40" s="195" t="s">
        <v>156</v>
      </c>
      <c r="C40" s="196">
        <f>SUM(C30:C39)</f>
        <v>50.51</v>
      </c>
      <c r="D40" s="230">
        <f>SUM(D30:D39)</f>
        <v>20.28</v>
      </c>
    </row>
    <row r="41" spans="1:4" ht="15.75" x14ac:dyDescent="0.2">
      <c r="A41" s="231"/>
      <c r="B41" s="197" t="s">
        <v>157</v>
      </c>
      <c r="C41" s="198"/>
      <c r="D41" s="232"/>
    </row>
    <row r="42" spans="1:4" x14ac:dyDescent="0.2">
      <c r="A42" s="227" t="s">
        <v>158</v>
      </c>
      <c r="B42" s="193" t="s">
        <v>159</v>
      </c>
      <c r="C42" s="194">
        <v>4.45</v>
      </c>
      <c r="D42" s="228">
        <v>3.45</v>
      </c>
    </row>
    <row r="43" spans="1:4" x14ac:dyDescent="0.2">
      <c r="A43" s="227" t="s">
        <v>160</v>
      </c>
      <c r="B43" s="193" t="s">
        <v>161</v>
      </c>
      <c r="C43" s="194">
        <v>0.1</v>
      </c>
      <c r="D43" s="228">
        <v>0.08</v>
      </c>
    </row>
    <row r="44" spans="1:4" x14ac:dyDescent="0.2">
      <c r="A44" s="227" t="s">
        <v>162</v>
      </c>
      <c r="B44" s="193" t="s">
        <v>163</v>
      </c>
      <c r="C44" s="194">
        <v>0.5</v>
      </c>
      <c r="D44" s="228">
        <v>0.39</v>
      </c>
    </row>
    <row r="45" spans="1:4" x14ac:dyDescent="0.2">
      <c r="A45" s="227" t="s">
        <v>164</v>
      </c>
      <c r="B45" s="193" t="s">
        <v>165</v>
      </c>
      <c r="C45" s="194">
        <v>4.0999999999999996</v>
      </c>
      <c r="D45" s="228">
        <v>3.17</v>
      </c>
    </row>
    <row r="46" spans="1:4" x14ac:dyDescent="0.2">
      <c r="A46" s="227" t="s">
        <v>166</v>
      </c>
      <c r="B46" s="193" t="s">
        <v>167</v>
      </c>
      <c r="C46" s="194">
        <v>0.37</v>
      </c>
      <c r="D46" s="228">
        <v>0.28999999999999998</v>
      </c>
    </row>
    <row r="47" spans="1:4" x14ac:dyDescent="0.2">
      <c r="A47" s="229" t="s">
        <v>168</v>
      </c>
      <c r="B47" s="195" t="s">
        <v>169</v>
      </c>
      <c r="C47" s="196">
        <f>SUM(C42:C46)</f>
        <v>9.5199999999999978</v>
      </c>
      <c r="D47" s="230">
        <f>SUM(D42:D46)</f>
        <v>7.38</v>
      </c>
    </row>
    <row r="48" spans="1:4" ht="15.75" x14ac:dyDescent="0.2">
      <c r="A48" s="231"/>
      <c r="B48" s="197" t="s">
        <v>170</v>
      </c>
      <c r="C48" s="198"/>
      <c r="D48" s="232"/>
    </row>
    <row r="49" spans="1:4" x14ac:dyDescent="0.2">
      <c r="A49" s="227" t="s">
        <v>171</v>
      </c>
      <c r="B49" s="193" t="s">
        <v>172</v>
      </c>
      <c r="C49" s="194">
        <v>8.49</v>
      </c>
      <c r="D49" s="228">
        <v>3.41</v>
      </c>
    </row>
    <row r="50" spans="1:4" ht="21" x14ac:dyDescent="0.2">
      <c r="A50" s="227" t="s">
        <v>173</v>
      </c>
      <c r="B50" s="193" t="s">
        <v>174</v>
      </c>
      <c r="C50" s="194">
        <v>0.37</v>
      </c>
      <c r="D50" s="228">
        <v>0.28999999999999998</v>
      </c>
    </row>
    <row r="51" spans="1:4" x14ac:dyDescent="0.2">
      <c r="A51" s="229" t="s">
        <v>175</v>
      </c>
      <c r="B51" s="195" t="s">
        <v>176</v>
      </c>
      <c r="C51" s="196">
        <f>SUM(C49:C50)</f>
        <v>8.86</v>
      </c>
      <c r="D51" s="230">
        <f>SUM(D49:D50)</f>
        <v>3.7</v>
      </c>
    </row>
    <row r="52" spans="1:4" ht="15.75" x14ac:dyDescent="0.2">
      <c r="A52" s="231"/>
      <c r="B52" s="197" t="s">
        <v>177</v>
      </c>
      <c r="C52" s="198"/>
      <c r="D52" s="232"/>
    </row>
    <row r="53" spans="1:4" ht="15.75" x14ac:dyDescent="0.2">
      <c r="A53" s="233"/>
      <c r="B53" s="199" t="s">
        <v>178</v>
      </c>
      <c r="C53" s="200">
        <f>SUM(C20:C52)/2</f>
        <v>85.69</v>
      </c>
      <c r="D53" s="234">
        <f>SUM(D20:D52)/2</f>
        <v>48.160000000000011</v>
      </c>
    </row>
    <row r="54" spans="1:4" ht="13.5" thickBot="1" x14ac:dyDescent="0.25">
      <c r="A54" s="235"/>
      <c r="B54" s="236"/>
      <c r="C54" s="236"/>
      <c r="D54" s="237"/>
    </row>
    <row r="56" spans="1:4" x14ac:dyDescent="0.2">
      <c r="A56" s="466"/>
      <c r="B56" s="466"/>
      <c r="C56" s="466"/>
      <c r="D56" s="466"/>
    </row>
  </sheetData>
  <mergeCells count="7">
    <mergeCell ref="A56:D56"/>
    <mergeCell ref="A5:D5"/>
    <mergeCell ref="A6:D6"/>
    <mergeCell ref="A7:D7"/>
    <mergeCell ref="B8:C8"/>
    <mergeCell ref="A13:D13"/>
    <mergeCell ref="C15:D15"/>
  </mergeCells>
  <printOptions horizontalCentered="1"/>
  <pageMargins left="0.51181102362204722" right="0.51181102362204722" top="0.78740157480314965" bottom="0.59055118110236227" header="0.31496062992125984" footer="0.31496062992125984"/>
  <pageSetup paperSize="9" scale="88" fitToHeight="0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42"/>
  <sheetViews>
    <sheetView view="pageBreakPreview" zoomScale="90" zoomScaleSheetLayoutView="90" workbookViewId="0">
      <selection activeCell="A15" sqref="A15:C15"/>
    </sheetView>
  </sheetViews>
  <sheetFormatPr defaultRowHeight="15" x14ac:dyDescent="0.25"/>
  <cols>
    <col min="1" max="1" width="27" style="8" customWidth="1"/>
    <col min="2" max="2" width="10.7109375" style="8" customWidth="1"/>
    <col min="3" max="256" width="8.85546875" style="8"/>
    <col min="257" max="257" width="25.140625" style="8" customWidth="1"/>
    <col min="258" max="258" width="10.7109375" style="8" customWidth="1"/>
    <col min="259" max="512" width="8.85546875" style="8"/>
    <col min="513" max="513" width="25.140625" style="8" customWidth="1"/>
    <col min="514" max="514" width="10.7109375" style="8" customWidth="1"/>
    <col min="515" max="768" width="8.85546875" style="8"/>
    <col min="769" max="769" width="25.140625" style="8" customWidth="1"/>
    <col min="770" max="770" width="10.7109375" style="8" customWidth="1"/>
    <col min="771" max="1024" width="8.85546875" style="8"/>
    <col min="1025" max="1025" width="25.140625" style="8" customWidth="1"/>
    <col min="1026" max="1026" width="10.7109375" style="8" customWidth="1"/>
    <col min="1027" max="1280" width="8.85546875" style="8"/>
    <col min="1281" max="1281" width="25.140625" style="8" customWidth="1"/>
    <col min="1282" max="1282" width="10.7109375" style="8" customWidth="1"/>
    <col min="1283" max="1536" width="8.85546875" style="8"/>
    <col min="1537" max="1537" width="25.140625" style="8" customWidth="1"/>
    <col min="1538" max="1538" width="10.7109375" style="8" customWidth="1"/>
    <col min="1539" max="1792" width="8.85546875" style="8"/>
    <col min="1793" max="1793" width="25.140625" style="8" customWidth="1"/>
    <col min="1794" max="1794" width="10.7109375" style="8" customWidth="1"/>
    <col min="1795" max="2048" width="8.85546875" style="8"/>
    <col min="2049" max="2049" width="25.140625" style="8" customWidth="1"/>
    <col min="2050" max="2050" width="10.7109375" style="8" customWidth="1"/>
    <col min="2051" max="2304" width="8.85546875" style="8"/>
    <col min="2305" max="2305" width="25.140625" style="8" customWidth="1"/>
    <col min="2306" max="2306" width="10.7109375" style="8" customWidth="1"/>
    <col min="2307" max="2560" width="8.85546875" style="8"/>
    <col min="2561" max="2561" width="25.140625" style="8" customWidth="1"/>
    <col min="2562" max="2562" width="10.7109375" style="8" customWidth="1"/>
    <col min="2563" max="2816" width="8.85546875" style="8"/>
    <col min="2817" max="2817" width="25.140625" style="8" customWidth="1"/>
    <col min="2818" max="2818" width="10.7109375" style="8" customWidth="1"/>
    <col min="2819" max="3072" width="8.85546875" style="8"/>
    <col min="3073" max="3073" width="25.140625" style="8" customWidth="1"/>
    <col min="3074" max="3074" width="10.7109375" style="8" customWidth="1"/>
    <col min="3075" max="3328" width="8.85546875" style="8"/>
    <col min="3329" max="3329" width="25.140625" style="8" customWidth="1"/>
    <col min="3330" max="3330" width="10.7109375" style="8" customWidth="1"/>
    <col min="3331" max="3584" width="8.85546875" style="8"/>
    <col min="3585" max="3585" width="25.140625" style="8" customWidth="1"/>
    <col min="3586" max="3586" width="10.7109375" style="8" customWidth="1"/>
    <col min="3587" max="3840" width="8.85546875" style="8"/>
    <col min="3841" max="3841" width="25.140625" style="8" customWidth="1"/>
    <col min="3842" max="3842" width="10.7109375" style="8" customWidth="1"/>
    <col min="3843" max="4096" width="8.85546875" style="8"/>
    <col min="4097" max="4097" width="25.140625" style="8" customWidth="1"/>
    <col min="4098" max="4098" width="10.7109375" style="8" customWidth="1"/>
    <col min="4099" max="4352" width="8.85546875" style="8"/>
    <col min="4353" max="4353" width="25.140625" style="8" customWidth="1"/>
    <col min="4354" max="4354" width="10.7109375" style="8" customWidth="1"/>
    <col min="4355" max="4608" width="8.85546875" style="8"/>
    <col min="4609" max="4609" width="25.140625" style="8" customWidth="1"/>
    <col min="4610" max="4610" width="10.7109375" style="8" customWidth="1"/>
    <col min="4611" max="4864" width="8.85546875" style="8"/>
    <col min="4865" max="4865" width="25.140625" style="8" customWidth="1"/>
    <col min="4866" max="4866" width="10.7109375" style="8" customWidth="1"/>
    <col min="4867" max="5120" width="8.85546875" style="8"/>
    <col min="5121" max="5121" width="25.140625" style="8" customWidth="1"/>
    <col min="5122" max="5122" width="10.7109375" style="8" customWidth="1"/>
    <col min="5123" max="5376" width="8.85546875" style="8"/>
    <col min="5377" max="5377" width="25.140625" style="8" customWidth="1"/>
    <col min="5378" max="5378" width="10.7109375" style="8" customWidth="1"/>
    <col min="5379" max="5632" width="8.85546875" style="8"/>
    <col min="5633" max="5633" width="25.140625" style="8" customWidth="1"/>
    <col min="5634" max="5634" width="10.7109375" style="8" customWidth="1"/>
    <col min="5635" max="5888" width="8.85546875" style="8"/>
    <col min="5889" max="5889" width="25.140625" style="8" customWidth="1"/>
    <col min="5890" max="5890" width="10.7109375" style="8" customWidth="1"/>
    <col min="5891" max="6144" width="8.85546875" style="8"/>
    <col min="6145" max="6145" width="25.140625" style="8" customWidth="1"/>
    <col min="6146" max="6146" width="10.7109375" style="8" customWidth="1"/>
    <col min="6147" max="6400" width="8.85546875" style="8"/>
    <col min="6401" max="6401" width="25.140625" style="8" customWidth="1"/>
    <col min="6402" max="6402" width="10.7109375" style="8" customWidth="1"/>
    <col min="6403" max="6656" width="8.85546875" style="8"/>
    <col min="6657" max="6657" width="25.140625" style="8" customWidth="1"/>
    <col min="6658" max="6658" width="10.7109375" style="8" customWidth="1"/>
    <col min="6659" max="6912" width="8.85546875" style="8"/>
    <col min="6913" max="6913" width="25.140625" style="8" customWidth="1"/>
    <col min="6914" max="6914" width="10.7109375" style="8" customWidth="1"/>
    <col min="6915" max="7168" width="8.85546875" style="8"/>
    <col min="7169" max="7169" width="25.140625" style="8" customWidth="1"/>
    <col min="7170" max="7170" width="10.7109375" style="8" customWidth="1"/>
    <col min="7171" max="7424" width="8.85546875" style="8"/>
    <col min="7425" max="7425" width="25.140625" style="8" customWidth="1"/>
    <col min="7426" max="7426" width="10.7109375" style="8" customWidth="1"/>
    <col min="7427" max="7680" width="8.85546875" style="8"/>
    <col min="7681" max="7681" width="25.140625" style="8" customWidth="1"/>
    <col min="7682" max="7682" width="10.7109375" style="8" customWidth="1"/>
    <col min="7683" max="7936" width="8.85546875" style="8"/>
    <col min="7937" max="7937" width="25.140625" style="8" customWidth="1"/>
    <col min="7938" max="7938" width="10.7109375" style="8" customWidth="1"/>
    <col min="7939" max="8192" width="8.85546875" style="8"/>
    <col min="8193" max="8193" width="25.140625" style="8" customWidth="1"/>
    <col min="8194" max="8194" width="10.7109375" style="8" customWidth="1"/>
    <col min="8195" max="8448" width="8.85546875" style="8"/>
    <col min="8449" max="8449" width="25.140625" style="8" customWidth="1"/>
    <col min="8450" max="8450" width="10.7109375" style="8" customWidth="1"/>
    <col min="8451" max="8704" width="8.85546875" style="8"/>
    <col min="8705" max="8705" width="25.140625" style="8" customWidth="1"/>
    <col min="8706" max="8706" width="10.7109375" style="8" customWidth="1"/>
    <col min="8707" max="8960" width="8.85546875" style="8"/>
    <col min="8961" max="8961" width="25.140625" style="8" customWidth="1"/>
    <col min="8962" max="8962" width="10.7109375" style="8" customWidth="1"/>
    <col min="8963" max="9216" width="8.85546875" style="8"/>
    <col min="9217" max="9217" width="25.140625" style="8" customWidth="1"/>
    <col min="9218" max="9218" width="10.7109375" style="8" customWidth="1"/>
    <col min="9219" max="9472" width="8.85546875" style="8"/>
    <col min="9473" max="9473" width="25.140625" style="8" customWidth="1"/>
    <col min="9474" max="9474" width="10.7109375" style="8" customWidth="1"/>
    <col min="9475" max="9728" width="8.85546875" style="8"/>
    <col min="9729" max="9729" width="25.140625" style="8" customWidth="1"/>
    <col min="9730" max="9730" width="10.7109375" style="8" customWidth="1"/>
    <col min="9731" max="9984" width="8.85546875" style="8"/>
    <col min="9985" max="9985" width="25.140625" style="8" customWidth="1"/>
    <col min="9986" max="9986" width="10.7109375" style="8" customWidth="1"/>
    <col min="9987" max="10240" width="8.85546875" style="8"/>
    <col min="10241" max="10241" width="25.140625" style="8" customWidth="1"/>
    <col min="10242" max="10242" width="10.7109375" style="8" customWidth="1"/>
    <col min="10243" max="10496" width="8.85546875" style="8"/>
    <col min="10497" max="10497" width="25.140625" style="8" customWidth="1"/>
    <col min="10498" max="10498" width="10.7109375" style="8" customWidth="1"/>
    <col min="10499" max="10752" width="8.85546875" style="8"/>
    <col min="10753" max="10753" width="25.140625" style="8" customWidth="1"/>
    <col min="10754" max="10754" width="10.7109375" style="8" customWidth="1"/>
    <col min="10755" max="11008" width="8.85546875" style="8"/>
    <col min="11009" max="11009" width="25.140625" style="8" customWidth="1"/>
    <col min="11010" max="11010" width="10.7109375" style="8" customWidth="1"/>
    <col min="11011" max="11264" width="8.85546875" style="8"/>
    <col min="11265" max="11265" width="25.140625" style="8" customWidth="1"/>
    <col min="11266" max="11266" width="10.7109375" style="8" customWidth="1"/>
    <col min="11267" max="11520" width="8.85546875" style="8"/>
    <col min="11521" max="11521" width="25.140625" style="8" customWidth="1"/>
    <col min="11522" max="11522" width="10.7109375" style="8" customWidth="1"/>
    <col min="11523" max="11776" width="8.85546875" style="8"/>
    <col min="11777" max="11777" width="25.140625" style="8" customWidth="1"/>
    <col min="11778" max="11778" width="10.7109375" style="8" customWidth="1"/>
    <col min="11779" max="12032" width="8.85546875" style="8"/>
    <col min="12033" max="12033" width="25.140625" style="8" customWidth="1"/>
    <col min="12034" max="12034" width="10.7109375" style="8" customWidth="1"/>
    <col min="12035" max="12288" width="8.85546875" style="8"/>
    <col min="12289" max="12289" width="25.140625" style="8" customWidth="1"/>
    <col min="12290" max="12290" width="10.7109375" style="8" customWidth="1"/>
    <col min="12291" max="12544" width="8.85546875" style="8"/>
    <col min="12545" max="12545" width="25.140625" style="8" customWidth="1"/>
    <col min="12546" max="12546" width="10.7109375" style="8" customWidth="1"/>
    <col min="12547" max="12800" width="8.85546875" style="8"/>
    <col min="12801" max="12801" width="25.140625" style="8" customWidth="1"/>
    <col min="12802" max="12802" width="10.7109375" style="8" customWidth="1"/>
    <col min="12803" max="13056" width="8.85546875" style="8"/>
    <col min="13057" max="13057" width="25.140625" style="8" customWidth="1"/>
    <col min="13058" max="13058" width="10.7109375" style="8" customWidth="1"/>
    <col min="13059" max="13312" width="8.85546875" style="8"/>
    <col min="13313" max="13313" width="25.140625" style="8" customWidth="1"/>
    <col min="13314" max="13314" width="10.7109375" style="8" customWidth="1"/>
    <col min="13315" max="13568" width="8.85546875" style="8"/>
    <col min="13569" max="13569" width="25.140625" style="8" customWidth="1"/>
    <col min="13570" max="13570" width="10.7109375" style="8" customWidth="1"/>
    <col min="13571" max="13824" width="8.85546875" style="8"/>
    <col min="13825" max="13825" width="25.140625" style="8" customWidth="1"/>
    <col min="13826" max="13826" width="10.7109375" style="8" customWidth="1"/>
    <col min="13827" max="14080" width="8.85546875" style="8"/>
    <col min="14081" max="14081" width="25.140625" style="8" customWidth="1"/>
    <col min="14082" max="14082" width="10.7109375" style="8" customWidth="1"/>
    <col min="14083" max="14336" width="8.85546875" style="8"/>
    <col min="14337" max="14337" width="25.140625" style="8" customWidth="1"/>
    <col min="14338" max="14338" width="10.7109375" style="8" customWidth="1"/>
    <col min="14339" max="14592" width="8.85546875" style="8"/>
    <col min="14593" max="14593" width="25.140625" style="8" customWidth="1"/>
    <col min="14594" max="14594" width="10.7109375" style="8" customWidth="1"/>
    <col min="14595" max="14848" width="8.85546875" style="8"/>
    <col min="14849" max="14849" width="25.140625" style="8" customWidth="1"/>
    <col min="14850" max="14850" width="10.7109375" style="8" customWidth="1"/>
    <col min="14851" max="15104" width="8.85546875" style="8"/>
    <col min="15105" max="15105" width="25.140625" style="8" customWidth="1"/>
    <col min="15106" max="15106" width="10.7109375" style="8" customWidth="1"/>
    <col min="15107" max="15360" width="8.85546875" style="8"/>
    <col min="15361" max="15361" width="25.140625" style="8" customWidth="1"/>
    <col min="15362" max="15362" width="10.7109375" style="8" customWidth="1"/>
    <col min="15363" max="15616" width="8.85546875" style="8"/>
    <col min="15617" max="15617" width="25.140625" style="8" customWidth="1"/>
    <col min="15618" max="15618" width="10.7109375" style="8" customWidth="1"/>
    <col min="15619" max="15872" width="8.85546875" style="8"/>
    <col min="15873" max="15873" width="25.140625" style="8" customWidth="1"/>
    <col min="15874" max="15874" width="10.7109375" style="8" customWidth="1"/>
    <col min="15875" max="16128" width="8.85546875" style="8"/>
    <col min="16129" max="16129" width="25.140625" style="8" customWidth="1"/>
    <col min="16130" max="16130" width="10.7109375" style="8" customWidth="1"/>
    <col min="16131" max="16384" width="8.85546875" style="8"/>
  </cols>
  <sheetData>
    <row r="1" spans="1:20" x14ac:dyDescent="0.25">
      <c r="A1" s="131"/>
      <c r="B1" s="132"/>
      <c r="C1" s="132"/>
      <c r="D1" s="132"/>
      <c r="E1" s="132"/>
      <c r="F1" s="132"/>
      <c r="G1" s="132"/>
      <c r="H1" s="133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4"/>
    </row>
    <row r="2" spans="1:20" x14ac:dyDescent="0.25">
      <c r="A2" s="135"/>
      <c r="B2" s="136"/>
      <c r="C2" s="136"/>
      <c r="D2" s="136"/>
      <c r="E2" s="136"/>
      <c r="F2" s="136"/>
      <c r="G2" s="136"/>
      <c r="H2" s="137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8"/>
    </row>
    <row r="3" spans="1:20" x14ac:dyDescent="0.25">
      <c r="A3" s="135"/>
      <c r="B3" s="136"/>
      <c r="C3" s="136"/>
      <c r="D3" s="136"/>
      <c r="E3" s="136"/>
      <c r="F3" s="136"/>
      <c r="G3" s="136"/>
      <c r="H3" s="137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8"/>
    </row>
    <row r="4" spans="1:20" x14ac:dyDescent="0.25">
      <c r="A4" s="135"/>
      <c r="B4" s="136"/>
      <c r="C4" s="136"/>
      <c r="D4" s="136"/>
      <c r="E4" s="136"/>
      <c r="F4" s="136"/>
      <c r="G4" s="136"/>
      <c r="H4" s="137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8"/>
    </row>
    <row r="5" spans="1:20" ht="18" x14ac:dyDescent="0.25">
      <c r="A5" s="510" t="s">
        <v>29</v>
      </c>
      <c r="B5" s="511"/>
      <c r="C5" s="511"/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2"/>
    </row>
    <row r="6" spans="1:20" ht="18" x14ac:dyDescent="0.25">
      <c r="A6" s="513" t="s">
        <v>30</v>
      </c>
      <c r="B6" s="514"/>
      <c r="C6" s="514"/>
      <c r="D6" s="514"/>
      <c r="E6" s="514"/>
      <c r="F6" s="514"/>
      <c r="G6" s="514"/>
      <c r="H6" s="514"/>
      <c r="I6" s="514"/>
      <c r="J6" s="514"/>
      <c r="K6" s="514"/>
      <c r="L6" s="514"/>
      <c r="M6" s="514"/>
      <c r="N6" s="514"/>
      <c r="O6" s="514"/>
      <c r="P6" s="514"/>
      <c r="Q6" s="514"/>
      <c r="R6" s="514"/>
      <c r="S6" s="514"/>
      <c r="T6" s="515"/>
    </row>
    <row r="7" spans="1:20" ht="18" x14ac:dyDescent="0.25">
      <c r="A7" s="255"/>
      <c r="B7" s="256"/>
      <c r="C7" s="256"/>
      <c r="D7" s="256"/>
      <c r="E7" s="256"/>
      <c r="F7" s="256"/>
      <c r="G7" s="139"/>
      <c r="H7" s="139"/>
      <c r="I7" s="256"/>
      <c r="J7" s="256" t="s">
        <v>31</v>
      </c>
      <c r="K7" s="256"/>
      <c r="L7" s="256"/>
      <c r="M7" s="256"/>
      <c r="N7" s="256"/>
      <c r="O7" s="256"/>
      <c r="P7" s="256"/>
      <c r="Q7" s="256"/>
      <c r="R7" s="256"/>
      <c r="S7" s="256"/>
      <c r="T7" s="257"/>
    </row>
    <row r="8" spans="1:20" ht="18" x14ac:dyDescent="0.25">
      <c r="A8" s="140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41"/>
    </row>
    <row r="9" spans="1:20" ht="18.75" thickBot="1" x14ac:dyDescent="0.3">
      <c r="A9" s="142"/>
      <c r="B9" s="11"/>
      <c r="C9" s="11"/>
      <c r="D9" s="11"/>
      <c r="E9" s="11"/>
      <c r="F9" s="10"/>
      <c r="G9" s="12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43"/>
    </row>
    <row r="10" spans="1:20" ht="18.75" thickTop="1" x14ac:dyDescent="0.25">
      <c r="A10" s="144"/>
      <c r="B10" s="14"/>
      <c r="C10" s="14"/>
      <c r="D10" s="14"/>
      <c r="E10" s="14"/>
      <c r="F10" s="15"/>
      <c r="G10" s="16"/>
      <c r="H10" s="17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45"/>
    </row>
    <row r="11" spans="1:20" ht="18" x14ac:dyDescent="0.25">
      <c r="A11" s="516" t="s">
        <v>32</v>
      </c>
      <c r="B11" s="517"/>
      <c r="C11" s="517"/>
      <c r="D11" s="517"/>
      <c r="E11" s="517"/>
      <c r="F11" s="517"/>
      <c r="G11" s="517"/>
      <c r="H11" s="517"/>
      <c r="I11" s="517"/>
      <c r="J11" s="517"/>
      <c r="K11" s="517"/>
      <c r="L11" s="517"/>
      <c r="M11" s="517"/>
      <c r="N11" s="517"/>
      <c r="O11" s="517"/>
      <c r="P11" s="517"/>
      <c r="Q11" s="517"/>
      <c r="R11" s="517"/>
      <c r="S11" s="517"/>
      <c r="T11" s="518"/>
    </row>
    <row r="12" spans="1:20" ht="18.75" thickBot="1" x14ac:dyDescent="0.3">
      <c r="A12" s="146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47"/>
    </row>
    <row r="13" spans="1:20" ht="15.75" thickTop="1" x14ac:dyDescent="0.25">
      <c r="A13" s="148"/>
      <c r="B13" s="149"/>
      <c r="C13" s="149"/>
      <c r="D13" s="149"/>
      <c r="E13" s="149"/>
      <c r="F13" s="150"/>
      <c r="G13" s="150"/>
      <c r="H13" s="151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2"/>
    </row>
    <row r="14" spans="1:20" ht="16.5" x14ac:dyDescent="0.3">
      <c r="A14" s="508" t="str">
        <f>'Orçamento Sintético'!B2</f>
        <v>SUBESTAÇÃO AÉREA EDUCAÇÃO</v>
      </c>
      <c r="B14" s="509"/>
      <c r="C14" s="509"/>
      <c r="D14" s="509"/>
      <c r="E14" s="509"/>
      <c r="F14" s="509"/>
      <c r="G14" s="509"/>
      <c r="H14" s="509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2"/>
    </row>
    <row r="15" spans="1:20" ht="16.5" x14ac:dyDescent="0.3">
      <c r="A15" s="508" t="s">
        <v>33</v>
      </c>
      <c r="B15" s="509"/>
      <c r="C15" s="509"/>
      <c r="D15" s="153"/>
      <c r="E15" s="153"/>
      <c r="F15" s="153"/>
      <c r="G15" s="153"/>
      <c r="H15" s="153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2"/>
    </row>
    <row r="16" spans="1:20" ht="16.5" x14ac:dyDescent="0.3">
      <c r="A16" s="508" t="s">
        <v>267</v>
      </c>
      <c r="B16" s="509"/>
      <c r="C16" s="509"/>
      <c r="D16" s="509"/>
      <c r="E16" s="509"/>
      <c r="F16" s="509"/>
      <c r="G16" s="509"/>
      <c r="H16" s="509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2"/>
    </row>
    <row r="17" spans="1:20" ht="15.75" thickBot="1" x14ac:dyDescent="0.3">
      <c r="A17" s="154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55"/>
    </row>
    <row r="18" spans="1:20" ht="25.5" customHeight="1" thickTop="1" thickBot="1" x14ac:dyDescent="0.3">
      <c r="A18" s="502" t="s">
        <v>34</v>
      </c>
      <c r="B18" s="503"/>
      <c r="C18" s="504" t="s">
        <v>35</v>
      </c>
      <c r="D18" s="504"/>
      <c r="E18" s="504"/>
      <c r="F18" s="505" t="s">
        <v>36</v>
      </c>
      <c r="G18" s="506"/>
      <c r="H18" s="507"/>
      <c r="I18" s="490" t="s">
        <v>37</v>
      </c>
      <c r="J18" s="490"/>
      <c r="K18" s="490"/>
      <c r="L18" s="490" t="s">
        <v>38</v>
      </c>
      <c r="M18" s="490"/>
      <c r="N18" s="490"/>
      <c r="O18" s="490" t="s">
        <v>39</v>
      </c>
      <c r="P18" s="490"/>
      <c r="Q18" s="490"/>
      <c r="R18" s="490" t="s">
        <v>40</v>
      </c>
      <c r="S18" s="490"/>
      <c r="T18" s="491"/>
    </row>
    <row r="19" spans="1:20" ht="15.75" thickTop="1" x14ac:dyDescent="0.25">
      <c r="A19" s="156" t="s">
        <v>41</v>
      </c>
      <c r="B19" s="19" t="s">
        <v>42</v>
      </c>
      <c r="C19" s="19" t="s">
        <v>43</v>
      </c>
      <c r="D19" s="19" t="s">
        <v>44</v>
      </c>
      <c r="E19" s="19" t="s">
        <v>45</v>
      </c>
      <c r="F19" s="19" t="s">
        <v>43</v>
      </c>
      <c r="G19" s="19" t="s">
        <v>44</v>
      </c>
      <c r="H19" s="19" t="s">
        <v>45</v>
      </c>
      <c r="I19" s="19" t="s">
        <v>43</v>
      </c>
      <c r="J19" s="19" t="s">
        <v>44</v>
      </c>
      <c r="K19" s="19" t="s">
        <v>45</v>
      </c>
      <c r="L19" s="19" t="s">
        <v>43</v>
      </c>
      <c r="M19" s="19" t="s">
        <v>44</v>
      </c>
      <c r="N19" s="19" t="s">
        <v>45</v>
      </c>
      <c r="O19" s="19" t="s">
        <v>43</v>
      </c>
      <c r="P19" s="19" t="s">
        <v>44</v>
      </c>
      <c r="Q19" s="19" t="s">
        <v>45</v>
      </c>
      <c r="R19" s="19" t="s">
        <v>43</v>
      </c>
      <c r="S19" s="19" t="s">
        <v>44</v>
      </c>
      <c r="T19" s="157" t="s">
        <v>45</v>
      </c>
    </row>
    <row r="20" spans="1:20" x14ac:dyDescent="0.25">
      <c r="A20" s="158" t="s">
        <v>46</v>
      </c>
      <c r="B20" s="20">
        <v>5.29</v>
      </c>
      <c r="C20" s="21">
        <v>3</v>
      </c>
      <c r="D20" s="21">
        <v>4</v>
      </c>
      <c r="E20" s="21">
        <v>5.5</v>
      </c>
      <c r="F20" s="21">
        <v>3.8</v>
      </c>
      <c r="G20" s="21">
        <v>4.01</v>
      </c>
      <c r="H20" s="21">
        <v>4.67</v>
      </c>
      <c r="I20" s="21">
        <v>3.43</v>
      </c>
      <c r="J20" s="21">
        <v>4.93</v>
      </c>
      <c r="K20" s="21">
        <v>6.71</v>
      </c>
      <c r="L20" s="21">
        <v>1.5</v>
      </c>
      <c r="M20" s="21">
        <v>3.45</v>
      </c>
      <c r="N20" s="21">
        <v>4.49</v>
      </c>
      <c r="O20" s="21">
        <v>5.29</v>
      </c>
      <c r="P20" s="21">
        <v>5.92</v>
      </c>
      <c r="Q20" s="21">
        <v>7.93</v>
      </c>
      <c r="R20" s="21">
        <v>4</v>
      </c>
      <c r="S20" s="21">
        <v>5.52</v>
      </c>
      <c r="T20" s="159" t="s">
        <v>47</v>
      </c>
    </row>
    <row r="21" spans="1:20" x14ac:dyDescent="0.25">
      <c r="A21" s="158" t="s">
        <v>48</v>
      </c>
      <c r="B21" s="20">
        <v>0.25</v>
      </c>
      <c r="C21" s="21">
        <v>0.8</v>
      </c>
      <c r="D21" s="21">
        <v>0.8</v>
      </c>
      <c r="E21" s="21">
        <v>1</v>
      </c>
      <c r="F21" s="21">
        <v>0.32</v>
      </c>
      <c r="G21" s="21">
        <v>0.4</v>
      </c>
      <c r="H21" s="21">
        <v>0.74</v>
      </c>
      <c r="I21" s="21">
        <v>0.28000000000000003</v>
      </c>
      <c r="J21" s="21">
        <v>0.49</v>
      </c>
      <c r="K21" s="21">
        <v>0.75</v>
      </c>
      <c r="L21" s="21">
        <v>0.3</v>
      </c>
      <c r="M21" s="21">
        <v>0.48</v>
      </c>
      <c r="N21" s="21">
        <v>0.82</v>
      </c>
      <c r="O21" s="21">
        <v>0.25</v>
      </c>
      <c r="P21" s="21">
        <v>0.51</v>
      </c>
      <c r="Q21" s="21">
        <v>0.56000000000000005</v>
      </c>
      <c r="R21" s="21">
        <v>0.81</v>
      </c>
      <c r="S21" s="21">
        <v>1.22</v>
      </c>
      <c r="T21" s="159">
        <v>1.99</v>
      </c>
    </row>
    <row r="22" spans="1:20" x14ac:dyDescent="0.25">
      <c r="A22" s="158" t="s">
        <v>49</v>
      </c>
      <c r="B22" s="20">
        <v>1</v>
      </c>
      <c r="C22" s="21">
        <v>0.97</v>
      </c>
      <c r="D22" s="21">
        <v>1.27</v>
      </c>
      <c r="E22" s="21">
        <v>1.27</v>
      </c>
      <c r="F22" s="21">
        <v>0.5</v>
      </c>
      <c r="G22" s="21">
        <v>0.56000000000000005</v>
      </c>
      <c r="H22" s="21">
        <v>0.97</v>
      </c>
      <c r="I22" s="21">
        <v>1</v>
      </c>
      <c r="J22" s="21">
        <v>1.39</v>
      </c>
      <c r="K22" s="21">
        <v>1.74</v>
      </c>
      <c r="L22" s="21">
        <v>0.56000000000000005</v>
      </c>
      <c r="M22" s="21">
        <v>0.85</v>
      </c>
      <c r="N22" s="21">
        <v>0.89</v>
      </c>
      <c r="O22" s="21">
        <v>1</v>
      </c>
      <c r="P22" s="21">
        <v>1.48</v>
      </c>
      <c r="Q22" s="21">
        <v>1.97</v>
      </c>
      <c r="R22" s="21">
        <v>1.46</v>
      </c>
      <c r="S22" s="21">
        <v>2.3199999999999998</v>
      </c>
      <c r="T22" s="159">
        <v>3.16</v>
      </c>
    </row>
    <row r="23" spans="1:20" x14ac:dyDescent="0.25">
      <c r="A23" s="158" t="s">
        <v>50</v>
      </c>
      <c r="B23" s="20">
        <v>1.01</v>
      </c>
      <c r="C23" s="21">
        <v>0.59</v>
      </c>
      <c r="D23" s="21">
        <v>1.23</v>
      </c>
      <c r="E23" s="21">
        <v>1.39</v>
      </c>
      <c r="F23" s="21">
        <v>1.02</v>
      </c>
      <c r="G23" s="21">
        <v>1.1100000000000001</v>
      </c>
      <c r="H23" s="21">
        <v>1.21</v>
      </c>
      <c r="I23" s="21">
        <v>0.94</v>
      </c>
      <c r="J23" s="21">
        <v>0.99</v>
      </c>
      <c r="K23" s="21">
        <v>1.17</v>
      </c>
      <c r="L23" s="21">
        <v>0.85</v>
      </c>
      <c r="M23" s="21">
        <v>0.85</v>
      </c>
      <c r="N23" s="21">
        <v>1.1100000000000001</v>
      </c>
      <c r="O23" s="21">
        <v>1.01</v>
      </c>
      <c r="P23" s="21">
        <v>1.07</v>
      </c>
      <c r="Q23" s="21">
        <v>1.1100000000000001</v>
      </c>
      <c r="R23" s="21">
        <v>0.94</v>
      </c>
      <c r="S23" s="21">
        <v>1.02</v>
      </c>
      <c r="T23" s="159">
        <v>1.33</v>
      </c>
    </row>
    <row r="24" spans="1:20" ht="15.75" thickBot="1" x14ac:dyDescent="0.3">
      <c r="A24" s="160" t="s">
        <v>51</v>
      </c>
      <c r="B24" s="22">
        <v>8</v>
      </c>
      <c r="C24" s="23">
        <v>6.16</v>
      </c>
      <c r="D24" s="23">
        <v>7.4</v>
      </c>
      <c r="E24" s="23">
        <v>8.9600000000000009</v>
      </c>
      <c r="F24" s="23">
        <v>6.64</v>
      </c>
      <c r="G24" s="23">
        <v>7.3</v>
      </c>
      <c r="H24" s="23">
        <v>8.69</v>
      </c>
      <c r="I24" s="23">
        <v>6.74</v>
      </c>
      <c r="J24" s="23">
        <v>8.0399999999999991</v>
      </c>
      <c r="K24" s="23">
        <v>9.4</v>
      </c>
      <c r="L24" s="23">
        <v>3.5</v>
      </c>
      <c r="M24" s="23">
        <v>5.1100000000000003</v>
      </c>
      <c r="N24" s="23">
        <v>6.22</v>
      </c>
      <c r="O24" s="23">
        <v>8</v>
      </c>
      <c r="P24" s="23">
        <v>8.31</v>
      </c>
      <c r="Q24" s="23">
        <v>9.51</v>
      </c>
      <c r="R24" s="23">
        <v>7.14</v>
      </c>
      <c r="S24" s="23">
        <v>8.4</v>
      </c>
      <c r="T24" s="161">
        <v>10.43</v>
      </c>
    </row>
    <row r="25" spans="1:20" ht="16.5" thickTop="1" thickBot="1" x14ac:dyDescent="0.3">
      <c r="A25" s="162" t="s">
        <v>52</v>
      </c>
      <c r="B25" s="24">
        <f>0.65+3+1.5</f>
        <v>5.15</v>
      </c>
      <c r="C25" s="492" t="s">
        <v>53</v>
      </c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4"/>
    </row>
    <row r="26" spans="1:20" ht="16.5" thickTop="1" thickBot="1" x14ac:dyDescent="0.3">
      <c r="A26" s="135"/>
      <c r="B26" s="136"/>
      <c r="C26" s="163"/>
      <c r="D26" s="163"/>
      <c r="E26" s="163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8"/>
    </row>
    <row r="27" spans="1:20" ht="15.75" thickBot="1" x14ac:dyDescent="0.3">
      <c r="A27" s="495" t="s">
        <v>54</v>
      </c>
      <c r="B27" s="496"/>
      <c r="C27" s="496"/>
      <c r="D27" s="496"/>
      <c r="E27" s="164"/>
      <c r="F27" s="497" t="s">
        <v>55</v>
      </c>
      <c r="G27" s="498"/>
      <c r="H27" s="498"/>
      <c r="I27" s="498"/>
      <c r="J27" s="498"/>
      <c r="K27" s="498"/>
      <c r="L27" s="498"/>
      <c r="M27" s="498"/>
      <c r="N27" s="499"/>
      <c r="O27" s="165"/>
      <c r="P27" s="165"/>
      <c r="Q27" s="165"/>
      <c r="R27" s="165"/>
      <c r="S27" s="165"/>
      <c r="T27" s="166"/>
    </row>
    <row r="28" spans="1:20" ht="15.75" thickBot="1" x14ac:dyDescent="0.3">
      <c r="A28" s="500" t="s">
        <v>56</v>
      </c>
      <c r="B28" s="501"/>
      <c r="C28" s="501"/>
      <c r="D28" s="501"/>
      <c r="E28" s="164"/>
      <c r="F28" s="497" t="s">
        <v>57</v>
      </c>
      <c r="G28" s="498"/>
      <c r="H28" s="498"/>
      <c r="I28" s="498"/>
      <c r="J28" s="498"/>
      <c r="K28" s="499"/>
      <c r="L28" s="25" t="s">
        <v>43</v>
      </c>
      <c r="M28" s="26" t="s">
        <v>44</v>
      </c>
      <c r="N28" s="27" t="s">
        <v>45</v>
      </c>
      <c r="O28" s="165"/>
      <c r="P28" s="165"/>
      <c r="Q28" s="165"/>
      <c r="R28" s="165"/>
      <c r="S28" s="165"/>
      <c r="T28" s="166"/>
    </row>
    <row r="29" spans="1:20" ht="42.75" customHeight="1" x14ac:dyDescent="0.25">
      <c r="A29" s="482" t="s">
        <v>58</v>
      </c>
      <c r="B29" s="483"/>
      <c r="C29" s="483"/>
      <c r="D29" s="483"/>
      <c r="E29" s="164"/>
      <c r="F29" s="484" t="s">
        <v>35</v>
      </c>
      <c r="G29" s="485"/>
      <c r="H29" s="485"/>
      <c r="I29" s="485"/>
      <c r="J29" s="485"/>
      <c r="K29" s="486"/>
      <c r="L29" s="28">
        <v>20.34</v>
      </c>
      <c r="M29" s="28">
        <v>22.12</v>
      </c>
      <c r="N29" s="28">
        <v>25</v>
      </c>
      <c r="O29" s="165"/>
      <c r="P29" s="165"/>
      <c r="Q29" s="165"/>
      <c r="R29" s="165"/>
      <c r="S29" s="165"/>
      <c r="T29" s="166"/>
    </row>
    <row r="30" spans="1:20" ht="31.5" customHeight="1" x14ac:dyDescent="0.25">
      <c r="A30" s="482" t="s">
        <v>59</v>
      </c>
      <c r="B30" s="483"/>
      <c r="C30" s="483"/>
      <c r="D30" s="483"/>
      <c r="E30" s="165"/>
      <c r="F30" s="476" t="s">
        <v>60</v>
      </c>
      <c r="G30" s="477"/>
      <c r="H30" s="477"/>
      <c r="I30" s="477"/>
      <c r="J30" s="477"/>
      <c r="K30" s="478"/>
      <c r="L30" s="29">
        <v>19.600000000000001</v>
      </c>
      <c r="M30" s="29">
        <v>20.97</v>
      </c>
      <c r="N30" s="29">
        <v>24.23</v>
      </c>
      <c r="O30" s="165"/>
      <c r="P30" s="165"/>
      <c r="Q30" s="165"/>
      <c r="R30" s="165"/>
      <c r="S30" s="165"/>
      <c r="T30" s="166"/>
    </row>
    <row r="31" spans="1:20" ht="20.25" x14ac:dyDescent="0.25">
      <c r="A31" s="167" t="s">
        <v>61</v>
      </c>
      <c r="B31" s="30">
        <f>ROUND((((1+(B20+B21+B22)/100)*((1+B23/100)*(1+B24/100))/(1-B25/100))-1),4)</f>
        <v>0.22539999999999999</v>
      </c>
      <c r="C31" s="31"/>
      <c r="D31" s="31"/>
      <c r="E31" s="165"/>
      <c r="F31" s="476" t="s">
        <v>62</v>
      </c>
      <c r="G31" s="477"/>
      <c r="H31" s="477"/>
      <c r="I31" s="477"/>
      <c r="J31" s="477"/>
      <c r="K31" s="478"/>
      <c r="L31" s="29">
        <v>20.76</v>
      </c>
      <c r="M31" s="29">
        <v>24.18</v>
      </c>
      <c r="N31" s="29">
        <v>26.44</v>
      </c>
      <c r="O31" s="165"/>
      <c r="P31" s="165"/>
      <c r="Q31" s="165"/>
      <c r="R31" s="165"/>
      <c r="S31" s="165"/>
      <c r="T31" s="166"/>
    </row>
    <row r="32" spans="1:20" ht="18" x14ac:dyDescent="0.25">
      <c r="A32" s="487" t="s">
        <v>63</v>
      </c>
      <c r="B32" s="488"/>
      <c r="C32" s="488"/>
      <c r="D32" s="489"/>
      <c r="E32" s="165"/>
      <c r="F32" s="476" t="s">
        <v>64</v>
      </c>
      <c r="G32" s="477"/>
      <c r="H32" s="477"/>
      <c r="I32" s="477"/>
      <c r="J32" s="477"/>
      <c r="K32" s="478"/>
      <c r="L32" s="29">
        <v>24</v>
      </c>
      <c r="M32" s="29">
        <v>25.84</v>
      </c>
      <c r="N32" s="29">
        <v>27.86</v>
      </c>
      <c r="O32" s="165"/>
      <c r="P32" s="165"/>
      <c r="Q32" s="165"/>
      <c r="R32" s="165"/>
      <c r="S32" s="165"/>
      <c r="T32" s="166"/>
    </row>
    <row r="33" spans="1:20" x14ac:dyDescent="0.25">
      <c r="A33" s="168"/>
      <c r="B33" s="32"/>
      <c r="C33" s="32"/>
      <c r="D33" s="33"/>
      <c r="E33" s="165"/>
      <c r="F33" s="476" t="s">
        <v>65</v>
      </c>
      <c r="G33" s="477"/>
      <c r="H33" s="477"/>
      <c r="I33" s="477"/>
      <c r="J33" s="477"/>
      <c r="K33" s="478"/>
      <c r="L33" s="29">
        <v>22.8</v>
      </c>
      <c r="M33" s="29">
        <v>27.48</v>
      </c>
      <c r="N33" s="29">
        <v>30.95</v>
      </c>
      <c r="O33" s="165"/>
      <c r="P33" s="165"/>
      <c r="Q33" s="165"/>
      <c r="R33" s="165"/>
      <c r="S33" s="165"/>
      <c r="T33" s="166"/>
    </row>
    <row r="34" spans="1:20" x14ac:dyDescent="0.25">
      <c r="A34" s="169"/>
      <c r="B34" s="165"/>
      <c r="C34" s="165"/>
      <c r="D34" s="34"/>
      <c r="E34" s="165"/>
      <c r="F34" s="479" t="s">
        <v>66</v>
      </c>
      <c r="G34" s="480"/>
      <c r="H34" s="480"/>
      <c r="I34" s="480"/>
      <c r="J34" s="480"/>
      <c r="K34" s="481"/>
      <c r="L34" s="35">
        <v>11.1</v>
      </c>
      <c r="M34" s="35">
        <v>14.02</v>
      </c>
      <c r="N34" s="35">
        <v>16.8</v>
      </c>
      <c r="O34" s="165"/>
      <c r="P34" s="165"/>
      <c r="Q34" s="165"/>
      <c r="R34" s="165"/>
      <c r="S34" s="165"/>
      <c r="T34" s="166"/>
    </row>
    <row r="35" spans="1:20" x14ac:dyDescent="0.25">
      <c r="A35" s="170"/>
      <c r="B35" s="36"/>
      <c r="C35" s="36"/>
      <c r="D35" s="37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6"/>
    </row>
    <row r="36" spans="1:20" ht="16.5" x14ac:dyDescent="0.25">
      <c r="A36" s="169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71"/>
      <c r="O36" s="171"/>
      <c r="P36" s="171"/>
      <c r="Q36" s="171"/>
      <c r="R36" s="171"/>
      <c r="S36" s="171"/>
      <c r="T36" s="172"/>
    </row>
    <row r="37" spans="1:20" ht="17.25" thickBot="1" x14ac:dyDescent="0.3">
      <c r="A37" s="173" t="s">
        <v>67</v>
      </c>
      <c r="B37" s="38"/>
      <c r="C37" s="38"/>
      <c r="D37" s="38"/>
      <c r="E37" s="165"/>
      <c r="F37" s="165"/>
      <c r="G37" s="165"/>
      <c r="H37" s="165"/>
      <c r="I37" s="165"/>
      <c r="J37" s="165"/>
      <c r="K37" s="165"/>
      <c r="L37" s="165"/>
      <c r="M37" s="165"/>
      <c r="N37" s="171"/>
      <c r="O37" s="171"/>
      <c r="P37" s="171"/>
      <c r="Q37" s="171"/>
      <c r="R37" s="171"/>
      <c r="S37" s="171"/>
      <c r="T37" s="172"/>
    </row>
    <row r="38" spans="1:20" ht="16.5" x14ac:dyDescent="0.25">
      <c r="A38" s="174" t="s">
        <v>68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71"/>
      <c r="O38" s="171"/>
      <c r="P38" s="171"/>
      <c r="Q38" s="171"/>
      <c r="R38" s="171"/>
      <c r="S38" s="171"/>
      <c r="T38" s="172"/>
    </row>
    <row r="39" spans="1:20" ht="16.5" x14ac:dyDescent="0.25">
      <c r="A39" s="175" t="s">
        <v>69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71"/>
      <c r="O39" s="171"/>
      <c r="P39" s="171"/>
      <c r="Q39" s="171"/>
      <c r="R39" s="171"/>
      <c r="S39" s="171"/>
      <c r="T39" s="172"/>
    </row>
    <row r="40" spans="1:20" ht="23.25" x14ac:dyDescent="0.25">
      <c r="A40" s="175" t="s">
        <v>70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76"/>
      <c r="O40" s="171"/>
      <c r="P40" s="171"/>
      <c r="Q40" s="171"/>
      <c r="R40" s="171"/>
      <c r="S40" s="171"/>
      <c r="T40" s="172"/>
    </row>
    <row r="41" spans="1:20" ht="16.5" x14ac:dyDescent="0.25">
      <c r="A41" s="175" t="s">
        <v>71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71"/>
      <c r="O41" s="171"/>
      <c r="P41" s="171"/>
      <c r="Q41" s="171"/>
      <c r="R41" s="171"/>
      <c r="S41" s="171"/>
      <c r="T41" s="172"/>
    </row>
    <row r="42" spans="1:20" ht="15.75" thickBot="1" x14ac:dyDescent="0.3">
      <c r="A42" s="177"/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9"/>
      <c r="O42" s="179"/>
      <c r="P42" s="179"/>
      <c r="Q42" s="179"/>
      <c r="R42" s="179"/>
      <c r="S42" s="179"/>
      <c r="T42" s="180"/>
    </row>
  </sheetData>
  <mergeCells count="27">
    <mergeCell ref="A16:H16"/>
    <mergeCell ref="A5:T5"/>
    <mergeCell ref="A6:T6"/>
    <mergeCell ref="A11:T11"/>
    <mergeCell ref="A14:H14"/>
    <mergeCell ref="A15:C15"/>
    <mergeCell ref="R18:T18"/>
    <mergeCell ref="C25:T25"/>
    <mergeCell ref="A27:D27"/>
    <mergeCell ref="F27:N27"/>
    <mergeCell ref="A28:D28"/>
    <mergeCell ref="F28:K28"/>
    <mergeCell ref="A18:B18"/>
    <mergeCell ref="C18:E18"/>
    <mergeCell ref="F18:H18"/>
    <mergeCell ref="I18:K18"/>
    <mergeCell ref="L18:N18"/>
    <mergeCell ref="O18:Q18"/>
    <mergeCell ref="F33:K33"/>
    <mergeCell ref="F34:K34"/>
    <mergeCell ref="A29:D29"/>
    <mergeCell ref="F29:K29"/>
    <mergeCell ref="A30:D30"/>
    <mergeCell ref="F30:K30"/>
    <mergeCell ref="F31:K31"/>
    <mergeCell ref="A32:D32"/>
    <mergeCell ref="F32:K32"/>
  </mergeCells>
  <pageMargins left="0.511811024" right="0.511811024" top="0.78740157499999996" bottom="0.78740157499999996" header="0.31496062000000002" footer="0.31496062000000002"/>
  <pageSetup paperSize="9" scale="67" orientation="landscape" horizontalDpi="360" verticalDpi="360" r:id="rId1"/>
  <drawing r:id="rId2"/>
  <legacyDrawing r:id="rId3"/>
  <oleObjects>
    <mc:AlternateContent xmlns:mc="http://schemas.openxmlformats.org/markup-compatibility/2006">
      <mc:Choice Requires="x14">
        <oleObject progId="Microsoft Equation 3.0" shapeId="27649" r:id="rId4">
          <objectPr defaultSize="0" autoPict="0" r:id="rId5">
            <anchor moveWithCells="1" sizeWithCells="1">
              <from>
                <xdr:col>0</xdr:col>
                <xdr:colOff>304800</xdr:colOff>
                <xdr:row>32</xdr:row>
                <xdr:rowOff>76200</xdr:rowOff>
              </from>
              <to>
                <xdr:col>3</xdr:col>
                <xdr:colOff>428625</xdr:colOff>
                <xdr:row>34</xdr:row>
                <xdr:rowOff>142875</xdr:rowOff>
              </to>
            </anchor>
          </objectPr>
        </oleObject>
      </mc:Choice>
      <mc:Fallback>
        <oleObject progId="Microsoft Equation 3.0" shapeId="276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7</vt:i4>
      </vt:variant>
    </vt:vector>
  </HeadingPairs>
  <TitlesOfParts>
    <vt:vector size="12" baseType="lpstr">
      <vt:lpstr>Cronograma</vt:lpstr>
      <vt:lpstr>Orçamento Sintético</vt:lpstr>
      <vt:lpstr>Memória de Cálculo</vt:lpstr>
      <vt:lpstr>ENCARGOS SOCIAIS</vt:lpstr>
      <vt:lpstr>BDI - iluminação</vt:lpstr>
      <vt:lpstr>Cronograma!Area_de_impressao</vt:lpstr>
      <vt:lpstr>'ENCARGOS SOCIAIS'!Area_de_impressao</vt:lpstr>
      <vt:lpstr>'Memória de Cálculo'!Area_de_impressao</vt:lpstr>
      <vt:lpstr>'Orçamento Sintético'!Area_de_impressao</vt:lpstr>
      <vt:lpstr>Cronograma!Titulos_de_impressao</vt:lpstr>
      <vt:lpstr>'Memória de Cálculo'!Titulos_de_impressao</vt:lpstr>
      <vt:lpstr>'Orçamento Sintético'!Titulos_de_impressao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Cliente Chipset</cp:lastModifiedBy>
  <cp:lastPrinted>2023-08-07T14:40:21Z</cp:lastPrinted>
  <dcterms:created xsi:type="dcterms:W3CDTF">2021-03-19T13:17:42Z</dcterms:created>
  <dcterms:modified xsi:type="dcterms:W3CDTF">2023-08-07T17:11:41Z</dcterms:modified>
</cp:coreProperties>
</file>