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RICARDO LIMA\Desktop\ÁREA_TRAB_30.09.23\PREFEITURA_FISCALIZAÇÃO_2023\CENTRO ONCOLÓGICO\"/>
    </mc:Choice>
  </mc:AlternateContent>
  <xr:revisionPtr revIDLastSave="0" documentId="8_{A0A65EF7-EA43-4BC9-9E71-506022F2B9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RÇAMENTO RESUMO" sheetId="10" r:id="rId1"/>
    <sheet name="ORÇAMENTO" sheetId="3" r:id="rId2"/>
    <sheet name="CRONOGRAMA" sheetId="4" r:id="rId3"/>
    <sheet name="BDI" sheetId="8" r:id="rId4"/>
    <sheet name="ES" sheetId="9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1" i="10" l="1"/>
  <c r="G211" i="10" s="1"/>
  <c r="H211" i="10" s="1"/>
  <c r="L210" i="10"/>
  <c r="G210" i="10" s="1"/>
  <c r="H210" i="10" s="1"/>
  <c r="L209" i="10"/>
  <c r="G209" i="10" s="1"/>
  <c r="H209" i="10" s="1"/>
  <c r="L208" i="10"/>
  <c r="G208" i="10" s="1"/>
  <c r="H208" i="10" s="1"/>
  <c r="L207" i="10"/>
  <c r="G207" i="10" s="1"/>
  <c r="H207" i="10" s="1"/>
  <c r="L206" i="10"/>
  <c r="L205" i="10"/>
  <c r="L204" i="10"/>
  <c r="G204" i="10" s="1"/>
  <c r="E204" i="10" s="1"/>
  <c r="L203" i="10"/>
  <c r="G203" i="10" s="1"/>
  <c r="E203" i="10" s="1"/>
  <c r="L202" i="10"/>
  <c r="G202" i="10" s="1"/>
  <c r="E202" i="10" s="1"/>
  <c r="L201" i="10"/>
  <c r="G201" i="10" s="1"/>
  <c r="E201" i="10" s="1"/>
  <c r="L200" i="10"/>
  <c r="G200" i="10" s="1"/>
  <c r="E200" i="10" s="1"/>
  <c r="L199" i="10"/>
  <c r="G199" i="10" s="1"/>
  <c r="E199" i="10" s="1"/>
  <c r="L198" i="10"/>
  <c r="G198" i="10" s="1"/>
  <c r="E198" i="10" s="1"/>
  <c r="L197" i="10"/>
  <c r="G197" i="10" s="1"/>
  <c r="E197" i="10" s="1"/>
  <c r="L196" i="10"/>
  <c r="G196" i="10" s="1"/>
  <c r="E196" i="10" s="1"/>
  <c r="L195" i="10"/>
  <c r="G195" i="10" s="1"/>
  <c r="E195" i="10" s="1"/>
  <c r="L194" i="10"/>
  <c r="G194" i="10" s="1"/>
  <c r="E194" i="10" s="1"/>
  <c r="L193" i="10"/>
  <c r="G193" i="10"/>
  <c r="E193" i="10" s="1"/>
  <c r="L192" i="10"/>
  <c r="L191" i="10"/>
  <c r="L190" i="10"/>
  <c r="G190" i="10"/>
  <c r="E190" i="10" s="1"/>
  <c r="L189" i="10"/>
  <c r="G189" i="10" s="1"/>
  <c r="E189" i="10" s="1"/>
  <c r="L188" i="10"/>
  <c r="G188" i="10" s="1"/>
  <c r="E188" i="10" s="1"/>
  <c r="L187" i="10"/>
  <c r="G187" i="10"/>
  <c r="E187" i="10" s="1"/>
  <c r="L186" i="10"/>
  <c r="G186" i="10" s="1"/>
  <c r="E186" i="10" s="1"/>
  <c r="L185" i="10"/>
  <c r="G185" i="10" s="1"/>
  <c r="E185" i="10" s="1"/>
  <c r="L184" i="10"/>
  <c r="L183" i="10"/>
  <c r="L182" i="10"/>
  <c r="G182" i="10" s="1"/>
  <c r="E182" i="10" s="1"/>
  <c r="L181" i="10"/>
  <c r="G181" i="10" s="1"/>
  <c r="E181" i="10" s="1"/>
  <c r="L180" i="10"/>
  <c r="G180" i="10" s="1"/>
  <c r="E180" i="10" s="1"/>
  <c r="L179" i="10"/>
  <c r="G179" i="10" s="1"/>
  <c r="E179" i="10" s="1"/>
  <c r="L178" i="10"/>
  <c r="G178" i="10" s="1"/>
  <c r="E178" i="10" s="1"/>
  <c r="L177" i="10"/>
  <c r="G177" i="10" s="1"/>
  <c r="E177" i="10" s="1"/>
  <c r="L176" i="10"/>
  <c r="G176" i="10" s="1"/>
  <c r="E176" i="10" s="1"/>
  <c r="L175" i="10"/>
  <c r="G175" i="10" s="1"/>
  <c r="E175" i="10" s="1"/>
  <c r="L174" i="10"/>
  <c r="G174" i="10" s="1"/>
  <c r="E174" i="10" s="1"/>
  <c r="L173" i="10"/>
  <c r="G173" i="10" s="1"/>
  <c r="E173" i="10" s="1"/>
  <c r="L172" i="10"/>
  <c r="G172" i="10" s="1"/>
  <c r="E172" i="10" s="1"/>
  <c r="L171" i="10"/>
  <c r="G171" i="10" s="1"/>
  <c r="E171" i="10" s="1"/>
  <c r="L170" i="10"/>
  <c r="G170" i="10" s="1"/>
  <c r="E170" i="10" s="1"/>
  <c r="L169" i="10"/>
  <c r="G169" i="10" s="1"/>
  <c r="E169" i="10" s="1"/>
  <c r="L168" i="10"/>
  <c r="G168" i="10" s="1"/>
  <c r="E168" i="10" s="1"/>
  <c r="L167" i="10"/>
  <c r="G167" i="10" s="1"/>
  <c r="E167" i="10" s="1"/>
  <c r="L166" i="10"/>
  <c r="G166" i="10" s="1"/>
  <c r="E166" i="10" s="1"/>
  <c r="L165" i="10"/>
  <c r="G165" i="10" s="1"/>
  <c r="E165" i="10" s="1"/>
  <c r="L164" i="10"/>
  <c r="G164" i="10" s="1"/>
  <c r="E164" i="10" s="1"/>
  <c r="L163" i="10"/>
  <c r="G163" i="10" s="1"/>
  <c r="E163" i="10" s="1"/>
  <c r="L162" i="10"/>
  <c r="G162" i="10" s="1"/>
  <c r="E162" i="10" s="1"/>
  <c r="L161" i="10"/>
  <c r="G161" i="10" s="1"/>
  <c r="E161" i="10" s="1"/>
  <c r="L160" i="10"/>
  <c r="G160" i="10" s="1"/>
  <c r="E160" i="10" s="1"/>
  <c r="L159" i="10"/>
  <c r="G159" i="10" s="1"/>
  <c r="E159" i="10" s="1"/>
  <c r="L158" i="10"/>
  <c r="G158" i="10" s="1"/>
  <c r="E158" i="10" s="1"/>
  <c r="L157" i="10"/>
  <c r="L156" i="10"/>
  <c r="L155" i="10"/>
  <c r="G155" i="10" s="1"/>
  <c r="E155" i="10" s="1"/>
  <c r="L154" i="10"/>
  <c r="G154" i="10" s="1"/>
  <c r="E154" i="10" s="1"/>
  <c r="L153" i="10"/>
  <c r="G153" i="10" s="1"/>
  <c r="E153" i="10" s="1"/>
  <c r="L152" i="10"/>
  <c r="G152" i="10" s="1"/>
  <c r="E152" i="10" s="1"/>
  <c r="L151" i="10"/>
  <c r="G151" i="10" s="1"/>
  <c r="E151" i="10" s="1"/>
  <c r="L150" i="10"/>
  <c r="G150" i="10" s="1"/>
  <c r="E150" i="10" s="1"/>
  <c r="L149" i="10"/>
  <c r="G149" i="10" s="1"/>
  <c r="E149" i="10" s="1"/>
  <c r="L148" i="10"/>
  <c r="G148" i="10" s="1"/>
  <c r="E148" i="10" s="1"/>
  <c r="L147" i="10"/>
  <c r="G147" i="10" s="1"/>
  <c r="E147" i="10" s="1"/>
  <c r="L146" i="10"/>
  <c r="G146" i="10" s="1"/>
  <c r="E146" i="10" s="1"/>
  <c r="L145" i="10"/>
  <c r="G145" i="10" s="1"/>
  <c r="E145" i="10" s="1"/>
  <c r="L144" i="10"/>
  <c r="G144" i="10" s="1"/>
  <c r="E144" i="10" s="1"/>
  <c r="L143" i="10"/>
  <c r="G143" i="10" s="1"/>
  <c r="E143" i="10" s="1"/>
  <c r="L142" i="10"/>
  <c r="G142" i="10" s="1"/>
  <c r="E142" i="10" s="1"/>
  <c r="L141" i="10"/>
  <c r="G141" i="10" s="1"/>
  <c r="E141" i="10" s="1"/>
  <c r="L140" i="10"/>
  <c r="G140" i="10" s="1"/>
  <c r="E140" i="10" s="1"/>
  <c r="L139" i="10"/>
  <c r="L138" i="10"/>
  <c r="L137" i="10"/>
  <c r="G137" i="10" s="1"/>
  <c r="E137" i="10" s="1"/>
  <c r="L136" i="10"/>
  <c r="G136" i="10" s="1"/>
  <c r="E136" i="10" s="1"/>
  <c r="L135" i="10"/>
  <c r="E135" i="10"/>
  <c r="L134" i="10"/>
  <c r="G134" i="10" s="1"/>
  <c r="E134" i="10" s="1"/>
  <c r="L133" i="10"/>
  <c r="G133" i="10" s="1"/>
  <c r="E133" i="10" s="1"/>
  <c r="L132" i="10"/>
  <c r="G132" i="10" s="1"/>
  <c r="E132" i="10" s="1"/>
  <c r="L131" i="10"/>
  <c r="G131" i="10" s="1"/>
  <c r="E131" i="10" s="1"/>
  <c r="L130" i="10"/>
  <c r="G130" i="10" s="1"/>
  <c r="E130" i="10" s="1"/>
  <c r="L129" i="10"/>
  <c r="G129" i="10" s="1"/>
  <c r="E129" i="10" s="1"/>
  <c r="L128" i="10"/>
  <c r="G128" i="10" s="1"/>
  <c r="E128" i="10" s="1"/>
  <c r="L127" i="10"/>
  <c r="G127" i="10" s="1"/>
  <c r="E127" i="10" s="1"/>
  <c r="L126" i="10"/>
  <c r="G126" i="10" s="1"/>
  <c r="E126" i="10" s="1"/>
  <c r="L125" i="10"/>
  <c r="G125" i="10" s="1"/>
  <c r="E125" i="10" s="1"/>
  <c r="L124" i="10"/>
  <c r="G124" i="10" s="1"/>
  <c r="E124" i="10" s="1"/>
  <c r="L123" i="10"/>
  <c r="G123" i="10" s="1"/>
  <c r="E123" i="10" s="1"/>
  <c r="L122" i="10"/>
  <c r="G122" i="10" s="1"/>
  <c r="E122" i="10" s="1"/>
  <c r="L121" i="10"/>
  <c r="G121" i="10" s="1"/>
  <c r="E121" i="10" s="1"/>
  <c r="L120" i="10"/>
  <c r="G120" i="10" s="1"/>
  <c r="E120" i="10" s="1"/>
  <c r="L119" i="10"/>
  <c r="G119" i="10" s="1"/>
  <c r="E119" i="10" s="1"/>
  <c r="L118" i="10"/>
  <c r="G118" i="10" s="1"/>
  <c r="E118" i="10" s="1"/>
  <c r="L117" i="10"/>
  <c r="G117" i="10" s="1"/>
  <c r="E117" i="10" s="1"/>
  <c r="L116" i="10"/>
  <c r="G116" i="10" s="1"/>
  <c r="E116" i="10" s="1"/>
  <c r="L115" i="10"/>
  <c r="G115" i="10" s="1"/>
  <c r="E115" i="10" s="1"/>
  <c r="L114" i="10"/>
  <c r="G114" i="10" s="1"/>
  <c r="E114" i="10" s="1"/>
  <c r="L113" i="10"/>
  <c r="L112" i="10"/>
  <c r="L111" i="10"/>
  <c r="G111" i="10" s="1"/>
  <c r="E111" i="10" s="1"/>
  <c r="L110" i="10"/>
  <c r="G110" i="10" s="1"/>
  <c r="E110" i="10" s="1"/>
  <c r="L109" i="10"/>
  <c r="G109" i="10" s="1"/>
  <c r="E109" i="10" s="1"/>
  <c r="L108" i="10"/>
  <c r="G108" i="10" s="1"/>
  <c r="E108" i="10" s="1"/>
  <c r="L107" i="10"/>
  <c r="G107" i="10" s="1"/>
  <c r="E107" i="10" s="1"/>
  <c r="L106" i="10"/>
  <c r="G106" i="10" s="1"/>
  <c r="E106" i="10" s="1"/>
  <c r="L105" i="10"/>
  <c r="G105" i="10" s="1"/>
  <c r="E105" i="10" s="1"/>
  <c r="L104" i="10"/>
  <c r="G104" i="10" s="1"/>
  <c r="E104" i="10" s="1"/>
  <c r="L103" i="10"/>
  <c r="G103" i="10" s="1"/>
  <c r="E103" i="10" s="1"/>
  <c r="L102" i="10"/>
  <c r="G102" i="10" s="1"/>
  <c r="E102" i="10" s="1"/>
  <c r="L101" i="10"/>
  <c r="G101" i="10" s="1"/>
  <c r="E101" i="10" s="1"/>
  <c r="L100" i="10"/>
  <c r="G100" i="10" s="1"/>
  <c r="E100" i="10" s="1"/>
  <c r="L99" i="10"/>
  <c r="G99" i="10" s="1"/>
  <c r="E99" i="10" s="1"/>
  <c r="L98" i="10"/>
  <c r="G98" i="10" s="1"/>
  <c r="E98" i="10" s="1"/>
  <c r="L97" i="10"/>
  <c r="G97" i="10" s="1"/>
  <c r="E97" i="10" s="1"/>
  <c r="L96" i="10"/>
  <c r="G96" i="10" s="1"/>
  <c r="E96" i="10" s="1"/>
  <c r="L95" i="10"/>
  <c r="G95" i="10" s="1"/>
  <c r="E95" i="10" s="1"/>
  <c r="L94" i="10"/>
  <c r="G94" i="10" s="1"/>
  <c r="E94" i="10" s="1"/>
  <c r="L93" i="10"/>
  <c r="G93" i="10" s="1"/>
  <c r="E93" i="10" s="1"/>
  <c r="L92" i="10"/>
  <c r="G92" i="10" s="1"/>
  <c r="E92" i="10" s="1"/>
  <c r="L91" i="10"/>
  <c r="G91" i="10" s="1"/>
  <c r="E91" i="10" s="1"/>
  <c r="L90" i="10"/>
  <c r="G90" i="10" s="1"/>
  <c r="E90" i="10" s="1"/>
  <c r="L89" i="10"/>
  <c r="G89" i="10" s="1"/>
  <c r="E89" i="10" s="1"/>
  <c r="L88" i="10"/>
  <c r="G88" i="10" s="1"/>
  <c r="E88" i="10" s="1"/>
  <c r="L87" i="10"/>
  <c r="G87" i="10" s="1"/>
  <c r="E87" i="10" s="1"/>
  <c r="L86" i="10"/>
  <c r="G86" i="10" s="1"/>
  <c r="E86" i="10" s="1"/>
  <c r="L85" i="10"/>
  <c r="G85" i="10" s="1"/>
  <c r="E85" i="10" s="1"/>
  <c r="L84" i="10"/>
  <c r="E84" i="10"/>
  <c r="L83" i="10"/>
  <c r="L82" i="10"/>
  <c r="L81" i="10"/>
  <c r="L80" i="10"/>
  <c r="G80" i="10" s="1"/>
  <c r="E80" i="10" s="1"/>
  <c r="L79" i="10"/>
  <c r="G79" i="10" s="1"/>
  <c r="E79" i="10" s="1"/>
  <c r="L78" i="10"/>
  <c r="G78" i="10" s="1"/>
  <c r="E78" i="10" s="1"/>
  <c r="L77" i="10"/>
  <c r="G77" i="10" s="1"/>
  <c r="E77" i="10" s="1"/>
  <c r="L76" i="10"/>
  <c r="L75" i="10"/>
  <c r="L74" i="10"/>
  <c r="G74" i="10" s="1"/>
  <c r="E74" i="10" s="1"/>
  <c r="L73" i="10"/>
  <c r="G73" i="10" s="1"/>
  <c r="E73" i="10" s="1"/>
  <c r="L72" i="10"/>
  <c r="E72" i="10"/>
  <c r="L71" i="10"/>
  <c r="G71" i="10" s="1"/>
  <c r="E71" i="10" s="1"/>
  <c r="L70" i="10"/>
  <c r="L69" i="10"/>
  <c r="L68" i="10"/>
  <c r="G68" i="10" s="1"/>
  <c r="E68" i="10" s="1"/>
  <c r="L67" i="10"/>
  <c r="G67" i="10" s="1"/>
  <c r="E67" i="10" s="1"/>
  <c r="L66" i="10"/>
  <c r="L65" i="10"/>
  <c r="L64" i="10"/>
  <c r="G64" i="10" s="1"/>
  <c r="E64" i="10" s="1"/>
  <c r="L63" i="10"/>
  <c r="G63" i="10" s="1"/>
  <c r="E63" i="10" s="1"/>
  <c r="L62" i="10"/>
  <c r="L61" i="10"/>
  <c r="L60" i="10"/>
  <c r="G60" i="10" s="1"/>
  <c r="E60" i="10" s="1"/>
  <c r="L59" i="10"/>
  <c r="G59" i="10" s="1"/>
  <c r="E59" i="10" s="1"/>
  <c r="L58" i="10"/>
  <c r="G58" i="10" s="1"/>
  <c r="E58" i="10" s="1"/>
  <c r="L57" i="10"/>
  <c r="G57" i="10" s="1"/>
  <c r="E57" i="10" s="1"/>
  <c r="L56" i="10"/>
  <c r="G56" i="10" s="1"/>
  <c r="E56" i="10" s="1"/>
  <c r="L55" i="10"/>
  <c r="G55" i="10" s="1"/>
  <c r="E55" i="10" s="1"/>
  <c r="L54" i="10"/>
  <c r="G54" i="10" s="1"/>
  <c r="E54" i="10" s="1"/>
  <c r="L53" i="10"/>
  <c r="G53" i="10" s="1"/>
  <c r="E53" i="10" s="1"/>
  <c r="L52" i="10"/>
  <c r="G52" i="10" s="1"/>
  <c r="E52" i="10" s="1"/>
  <c r="L51" i="10"/>
  <c r="G51" i="10" s="1"/>
  <c r="E51" i="10" s="1"/>
  <c r="L50" i="10"/>
  <c r="L49" i="10"/>
  <c r="L48" i="10"/>
  <c r="L47" i="10"/>
  <c r="G47" i="10" s="1"/>
  <c r="E47" i="10" s="1"/>
  <c r="L46" i="10"/>
  <c r="G46" i="10" s="1"/>
  <c r="E46" i="10" s="1"/>
  <c r="L45" i="10"/>
  <c r="G45" i="10" s="1"/>
  <c r="E45" i="10" s="1"/>
  <c r="L44" i="10"/>
  <c r="L43" i="10"/>
  <c r="L42" i="10"/>
  <c r="G42" i="10" s="1"/>
  <c r="E42" i="10" s="1"/>
  <c r="L41" i="10"/>
  <c r="G41" i="10" s="1"/>
  <c r="E41" i="10" s="1"/>
  <c r="L40" i="10"/>
  <c r="L39" i="10"/>
  <c r="L38" i="10"/>
  <c r="G38" i="10" s="1"/>
  <c r="E38" i="10" s="1"/>
  <c r="L37" i="10"/>
  <c r="G37" i="10" s="1"/>
  <c r="E37" i="10" s="1"/>
  <c r="L36" i="10"/>
  <c r="L35" i="10"/>
  <c r="L34" i="10"/>
  <c r="G34" i="10" s="1"/>
  <c r="E34" i="10" s="1"/>
  <c r="L33" i="10"/>
  <c r="G33" i="10" s="1"/>
  <c r="E33" i="10" s="1"/>
  <c r="L32" i="10"/>
  <c r="G32" i="10" s="1"/>
  <c r="E32" i="10" s="1"/>
  <c r="L31" i="10"/>
  <c r="G31" i="10" s="1"/>
  <c r="E31" i="10" s="1"/>
  <c r="L30" i="10"/>
  <c r="G30" i="10" s="1"/>
  <c r="E30" i="10" s="1"/>
  <c r="L29" i="10"/>
  <c r="G29" i="10" s="1"/>
  <c r="E29" i="10" s="1"/>
  <c r="L28" i="10"/>
  <c r="G28" i="10" s="1"/>
  <c r="E28" i="10" s="1"/>
  <c r="L27" i="10"/>
  <c r="G27" i="10" s="1"/>
  <c r="E27" i="10" s="1"/>
  <c r="L26" i="10"/>
  <c r="G26" i="10" s="1"/>
  <c r="E26" i="10" s="1"/>
  <c r="L25" i="10"/>
  <c r="G25" i="10" s="1"/>
  <c r="E25" i="10" s="1"/>
  <c r="L24" i="10"/>
  <c r="G24" i="10" s="1"/>
  <c r="E24" i="10" s="1"/>
  <c r="L23" i="10"/>
  <c r="G23" i="10" s="1"/>
  <c r="E23" i="10" s="1"/>
  <c r="L22" i="10"/>
  <c r="G22" i="10" s="1"/>
  <c r="E22" i="10" s="1"/>
  <c r="L21" i="10"/>
  <c r="G21" i="10" s="1"/>
  <c r="E21" i="10" s="1"/>
  <c r="L20" i="10"/>
  <c r="G20" i="10" s="1"/>
  <c r="E20" i="10" s="1"/>
  <c r="L19" i="10"/>
  <c r="G19" i="10" s="1"/>
  <c r="E19" i="10" s="1"/>
  <c r="L18" i="10"/>
  <c r="L17" i="10"/>
  <c r="L16" i="10"/>
  <c r="G16" i="10" s="1"/>
  <c r="E16" i="10" s="1"/>
  <c r="L15" i="10"/>
  <c r="G15" i="10" s="1"/>
  <c r="E15" i="10" s="1"/>
  <c r="L14" i="10"/>
  <c r="G14" i="10" s="1"/>
  <c r="E14" i="10" s="1"/>
  <c r="L13" i="10"/>
  <c r="G13" i="10" s="1"/>
  <c r="E13" i="10" s="1"/>
  <c r="L12" i="10"/>
  <c r="G12" i="10" s="1"/>
  <c r="E12" i="10" s="1"/>
  <c r="D46" i="9"/>
  <c r="C46" i="9"/>
  <c r="D42" i="9"/>
  <c r="C42" i="9"/>
  <c r="D35" i="9"/>
  <c r="C35" i="9"/>
  <c r="D23" i="9"/>
  <c r="C23" i="9"/>
  <c r="C22" i="8"/>
  <c r="P28" i="4"/>
  <c r="P34" i="4"/>
  <c r="P32" i="4"/>
  <c r="P30" i="4"/>
  <c r="P26" i="4"/>
  <c r="P24" i="4"/>
  <c r="P22" i="4"/>
  <c r="P20" i="4"/>
  <c r="P18" i="4"/>
  <c r="P16" i="4"/>
  <c r="P14" i="4"/>
  <c r="P12" i="4"/>
  <c r="P10" i="4"/>
  <c r="B34" i="4"/>
  <c r="B32" i="4"/>
  <c r="B30" i="4"/>
  <c r="B28" i="4"/>
  <c r="B26" i="4"/>
  <c r="B24" i="4"/>
  <c r="B22" i="4"/>
  <c r="B20" i="4"/>
  <c r="B18" i="4"/>
  <c r="B16" i="4"/>
  <c r="B14" i="4"/>
  <c r="B12" i="4"/>
  <c r="B10" i="4"/>
  <c r="A34" i="4"/>
  <c r="A32" i="4"/>
  <c r="A30" i="4"/>
  <c r="A28" i="4"/>
  <c r="A26" i="4"/>
  <c r="A24" i="4"/>
  <c r="A22" i="4"/>
  <c r="A20" i="4"/>
  <c r="A18" i="4"/>
  <c r="A16" i="4"/>
  <c r="A14" i="4"/>
  <c r="A12" i="4"/>
  <c r="A10" i="4"/>
  <c r="D48" i="9" l="1"/>
  <c r="C48" i="9"/>
  <c r="E157" i="10"/>
  <c r="E50" i="10"/>
  <c r="E36" i="10"/>
  <c r="E18" i="10"/>
  <c r="E76" i="10"/>
  <c r="E11" i="10"/>
  <c r="E70" i="10"/>
  <c r="E40" i="10"/>
  <c r="E66" i="10"/>
  <c r="E44" i="10"/>
  <c r="E62" i="10"/>
  <c r="E184" i="10"/>
  <c r="E192" i="10"/>
  <c r="E83" i="10"/>
  <c r="E113" i="10"/>
  <c r="E139" i="10"/>
  <c r="E206" i="10"/>
  <c r="H135" i="3"/>
  <c r="H84" i="3"/>
  <c r="H72" i="3"/>
  <c r="L13" i="3"/>
  <c r="G13" i="3" s="1"/>
  <c r="H13" i="3" s="1"/>
  <c r="L14" i="3"/>
  <c r="G14" i="3" s="1"/>
  <c r="H14" i="3" s="1"/>
  <c r="L15" i="3"/>
  <c r="G15" i="3" s="1"/>
  <c r="H15" i="3" s="1"/>
  <c r="L16" i="3"/>
  <c r="G16" i="3" s="1"/>
  <c r="H16" i="3" s="1"/>
  <c r="L17" i="3"/>
  <c r="L18" i="3"/>
  <c r="L19" i="3"/>
  <c r="G19" i="3" s="1"/>
  <c r="H19" i="3" s="1"/>
  <c r="L20" i="3"/>
  <c r="G20" i="3" s="1"/>
  <c r="H20" i="3" s="1"/>
  <c r="L21" i="3"/>
  <c r="G21" i="3" s="1"/>
  <c r="H21" i="3" s="1"/>
  <c r="L22" i="3"/>
  <c r="G22" i="3" s="1"/>
  <c r="H22" i="3" s="1"/>
  <c r="L23" i="3"/>
  <c r="G23" i="3" s="1"/>
  <c r="H23" i="3" s="1"/>
  <c r="L24" i="3"/>
  <c r="G24" i="3" s="1"/>
  <c r="H24" i="3" s="1"/>
  <c r="L25" i="3"/>
  <c r="G25" i="3" s="1"/>
  <c r="H25" i="3" s="1"/>
  <c r="L26" i="3"/>
  <c r="G26" i="3" s="1"/>
  <c r="H26" i="3" s="1"/>
  <c r="L27" i="3"/>
  <c r="G27" i="3" s="1"/>
  <c r="H27" i="3" s="1"/>
  <c r="L28" i="3"/>
  <c r="G28" i="3" s="1"/>
  <c r="H28" i="3" s="1"/>
  <c r="L29" i="3"/>
  <c r="G29" i="3" s="1"/>
  <c r="H29" i="3" s="1"/>
  <c r="L30" i="3"/>
  <c r="G30" i="3" s="1"/>
  <c r="H30" i="3" s="1"/>
  <c r="L31" i="3"/>
  <c r="G31" i="3" s="1"/>
  <c r="H31" i="3" s="1"/>
  <c r="L32" i="3"/>
  <c r="G32" i="3" s="1"/>
  <c r="H32" i="3" s="1"/>
  <c r="L33" i="3"/>
  <c r="G33" i="3" s="1"/>
  <c r="H33" i="3" s="1"/>
  <c r="L34" i="3"/>
  <c r="G34" i="3" s="1"/>
  <c r="H34" i="3" s="1"/>
  <c r="L35" i="3"/>
  <c r="L36" i="3"/>
  <c r="L37" i="3"/>
  <c r="G37" i="3" s="1"/>
  <c r="H37" i="3" s="1"/>
  <c r="L38" i="3"/>
  <c r="G38" i="3" s="1"/>
  <c r="H38" i="3" s="1"/>
  <c r="L39" i="3"/>
  <c r="L40" i="3"/>
  <c r="L41" i="3"/>
  <c r="G41" i="3" s="1"/>
  <c r="H41" i="3" s="1"/>
  <c r="L42" i="3"/>
  <c r="G42" i="3" s="1"/>
  <c r="H42" i="3" s="1"/>
  <c r="L43" i="3"/>
  <c r="L44" i="3"/>
  <c r="L45" i="3"/>
  <c r="G45" i="3" s="1"/>
  <c r="H45" i="3" s="1"/>
  <c r="L46" i="3"/>
  <c r="G46" i="3" s="1"/>
  <c r="H46" i="3" s="1"/>
  <c r="L47" i="3"/>
  <c r="G47" i="3" s="1"/>
  <c r="H47" i="3" s="1"/>
  <c r="L48" i="3"/>
  <c r="L49" i="3"/>
  <c r="L50" i="3"/>
  <c r="L51" i="3"/>
  <c r="G51" i="3" s="1"/>
  <c r="H51" i="3" s="1"/>
  <c r="L52" i="3"/>
  <c r="G52" i="3" s="1"/>
  <c r="H52" i="3" s="1"/>
  <c r="L53" i="3"/>
  <c r="G53" i="3" s="1"/>
  <c r="H53" i="3" s="1"/>
  <c r="L54" i="3"/>
  <c r="G54" i="3" s="1"/>
  <c r="H54" i="3" s="1"/>
  <c r="L55" i="3"/>
  <c r="G55" i="3" s="1"/>
  <c r="H55" i="3" s="1"/>
  <c r="L56" i="3"/>
  <c r="G56" i="3" s="1"/>
  <c r="H56" i="3" s="1"/>
  <c r="L57" i="3"/>
  <c r="G57" i="3" s="1"/>
  <c r="H57" i="3" s="1"/>
  <c r="L58" i="3"/>
  <c r="G58" i="3" s="1"/>
  <c r="H58" i="3" s="1"/>
  <c r="L59" i="3"/>
  <c r="G59" i="3" s="1"/>
  <c r="H59" i="3" s="1"/>
  <c r="L60" i="3"/>
  <c r="G60" i="3" s="1"/>
  <c r="H60" i="3" s="1"/>
  <c r="L61" i="3"/>
  <c r="L62" i="3"/>
  <c r="L63" i="3"/>
  <c r="G63" i="3" s="1"/>
  <c r="H63" i="3" s="1"/>
  <c r="L64" i="3"/>
  <c r="G64" i="3" s="1"/>
  <c r="H64" i="3" s="1"/>
  <c r="L65" i="3"/>
  <c r="L66" i="3"/>
  <c r="L67" i="3"/>
  <c r="G67" i="3" s="1"/>
  <c r="H67" i="3" s="1"/>
  <c r="L68" i="3"/>
  <c r="G68" i="3" s="1"/>
  <c r="H68" i="3" s="1"/>
  <c r="L69" i="3"/>
  <c r="L70" i="3"/>
  <c r="L71" i="3"/>
  <c r="G71" i="3" s="1"/>
  <c r="H71" i="3" s="1"/>
  <c r="L72" i="3"/>
  <c r="L73" i="3"/>
  <c r="G73" i="3" s="1"/>
  <c r="H73" i="3" s="1"/>
  <c r="L74" i="3"/>
  <c r="G74" i="3" s="1"/>
  <c r="H74" i="3" s="1"/>
  <c r="L75" i="3"/>
  <c r="L76" i="3"/>
  <c r="L77" i="3"/>
  <c r="G77" i="3" s="1"/>
  <c r="H77" i="3" s="1"/>
  <c r="L78" i="3"/>
  <c r="G78" i="3" s="1"/>
  <c r="H78" i="3" s="1"/>
  <c r="L79" i="3"/>
  <c r="G79" i="3" s="1"/>
  <c r="H79" i="3" s="1"/>
  <c r="L80" i="3"/>
  <c r="G80" i="3" s="1"/>
  <c r="H80" i="3" s="1"/>
  <c r="L81" i="3"/>
  <c r="L82" i="3"/>
  <c r="L83" i="3"/>
  <c r="L84" i="3"/>
  <c r="L85" i="3"/>
  <c r="G85" i="3" s="1"/>
  <c r="H85" i="3" s="1"/>
  <c r="L86" i="3"/>
  <c r="G86" i="3" s="1"/>
  <c r="H86" i="3" s="1"/>
  <c r="L87" i="3"/>
  <c r="G87" i="3" s="1"/>
  <c r="H87" i="3" s="1"/>
  <c r="L88" i="3"/>
  <c r="G88" i="3" s="1"/>
  <c r="H88" i="3" s="1"/>
  <c r="L89" i="3"/>
  <c r="G89" i="3" s="1"/>
  <c r="H89" i="3" s="1"/>
  <c r="L90" i="3"/>
  <c r="G90" i="3" s="1"/>
  <c r="H90" i="3" s="1"/>
  <c r="L91" i="3"/>
  <c r="G91" i="3" s="1"/>
  <c r="H91" i="3" s="1"/>
  <c r="L92" i="3"/>
  <c r="G92" i="3" s="1"/>
  <c r="H92" i="3" s="1"/>
  <c r="L93" i="3"/>
  <c r="G93" i="3" s="1"/>
  <c r="H93" i="3" s="1"/>
  <c r="L94" i="3"/>
  <c r="G94" i="3" s="1"/>
  <c r="H94" i="3" s="1"/>
  <c r="L95" i="3"/>
  <c r="G95" i="3" s="1"/>
  <c r="H95" i="3" s="1"/>
  <c r="L96" i="3"/>
  <c r="G96" i="3" s="1"/>
  <c r="H96" i="3" s="1"/>
  <c r="L97" i="3"/>
  <c r="G97" i="3" s="1"/>
  <c r="H97" i="3" s="1"/>
  <c r="L98" i="3"/>
  <c r="G98" i="3" s="1"/>
  <c r="H98" i="3" s="1"/>
  <c r="L99" i="3"/>
  <c r="G99" i="3" s="1"/>
  <c r="H99" i="3" s="1"/>
  <c r="L100" i="3"/>
  <c r="G100" i="3" s="1"/>
  <c r="H100" i="3" s="1"/>
  <c r="L101" i="3"/>
  <c r="G101" i="3" s="1"/>
  <c r="H101" i="3" s="1"/>
  <c r="L102" i="3"/>
  <c r="G102" i="3" s="1"/>
  <c r="H102" i="3" s="1"/>
  <c r="L103" i="3"/>
  <c r="G103" i="3" s="1"/>
  <c r="H103" i="3" s="1"/>
  <c r="L104" i="3"/>
  <c r="G104" i="3" s="1"/>
  <c r="H104" i="3" s="1"/>
  <c r="L105" i="3"/>
  <c r="G105" i="3" s="1"/>
  <c r="H105" i="3" s="1"/>
  <c r="L106" i="3"/>
  <c r="G106" i="3" s="1"/>
  <c r="H106" i="3" s="1"/>
  <c r="L107" i="3"/>
  <c r="G107" i="3" s="1"/>
  <c r="H107" i="3" s="1"/>
  <c r="L108" i="3"/>
  <c r="G108" i="3" s="1"/>
  <c r="H108" i="3" s="1"/>
  <c r="L109" i="3"/>
  <c r="G109" i="3" s="1"/>
  <c r="H109" i="3" s="1"/>
  <c r="L110" i="3"/>
  <c r="G110" i="3" s="1"/>
  <c r="H110" i="3" s="1"/>
  <c r="L111" i="3"/>
  <c r="G111" i="3" s="1"/>
  <c r="H111" i="3" s="1"/>
  <c r="L112" i="3"/>
  <c r="L113" i="3"/>
  <c r="L114" i="3"/>
  <c r="G114" i="3" s="1"/>
  <c r="H114" i="3" s="1"/>
  <c r="L115" i="3"/>
  <c r="G115" i="3" s="1"/>
  <c r="H115" i="3" s="1"/>
  <c r="L116" i="3"/>
  <c r="G116" i="3" s="1"/>
  <c r="H116" i="3" s="1"/>
  <c r="L117" i="3"/>
  <c r="G117" i="3" s="1"/>
  <c r="H117" i="3" s="1"/>
  <c r="L118" i="3"/>
  <c r="G118" i="3" s="1"/>
  <c r="H118" i="3" s="1"/>
  <c r="L119" i="3"/>
  <c r="G119" i="3" s="1"/>
  <c r="H119" i="3" s="1"/>
  <c r="L120" i="3"/>
  <c r="G120" i="3" s="1"/>
  <c r="H120" i="3" s="1"/>
  <c r="L121" i="3"/>
  <c r="G121" i="3" s="1"/>
  <c r="H121" i="3" s="1"/>
  <c r="L122" i="3"/>
  <c r="G122" i="3" s="1"/>
  <c r="H122" i="3" s="1"/>
  <c r="L123" i="3"/>
  <c r="G123" i="3" s="1"/>
  <c r="H123" i="3" s="1"/>
  <c r="L124" i="3"/>
  <c r="G124" i="3" s="1"/>
  <c r="H124" i="3" s="1"/>
  <c r="L125" i="3"/>
  <c r="G125" i="3" s="1"/>
  <c r="H125" i="3" s="1"/>
  <c r="L126" i="3"/>
  <c r="G126" i="3" s="1"/>
  <c r="H126" i="3" s="1"/>
  <c r="L127" i="3"/>
  <c r="G127" i="3" s="1"/>
  <c r="H127" i="3" s="1"/>
  <c r="L128" i="3"/>
  <c r="G128" i="3" s="1"/>
  <c r="H128" i="3" s="1"/>
  <c r="L129" i="3"/>
  <c r="G129" i="3" s="1"/>
  <c r="H129" i="3" s="1"/>
  <c r="L130" i="3"/>
  <c r="G130" i="3" s="1"/>
  <c r="H130" i="3" s="1"/>
  <c r="L131" i="3"/>
  <c r="G131" i="3" s="1"/>
  <c r="H131" i="3" s="1"/>
  <c r="L132" i="3"/>
  <c r="G132" i="3" s="1"/>
  <c r="H132" i="3" s="1"/>
  <c r="L133" i="3"/>
  <c r="G133" i="3" s="1"/>
  <c r="H133" i="3" s="1"/>
  <c r="L134" i="3"/>
  <c r="G134" i="3" s="1"/>
  <c r="H134" i="3" s="1"/>
  <c r="L135" i="3"/>
  <c r="L136" i="3"/>
  <c r="G136" i="3" s="1"/>
  <c r="H136" i="3" s="1"/>
  <c r="L137" i="3"/>
  <c r="G137" i="3" s="1"/>
  <c r="H137" i="3" s="1"/>
  <c r="L138" i="3"/>
  <c r="L139" i="3"/>
  <c r="L140" i="3"/>
  <c r="G140" i="3" s="1"/>
  <c r="H140" i="3" s="1"/>
  <c r="L141" i="3"/>
  <c r="G141" i="3" s="1"/>
  <c r="H141" i="3" s="1"/>
  <c r="L142" i="3"/>
  <c r="G142" i="3" s="1"/>
  <c r="H142" i="3" s="1"/>
  <c r="L143" i="3"/>
  <c r="G143" i="3" s="1"/>
  <c r="H143" i="3" s="1"/>
  <c r="L144" i="3"/>
  <c r="G144" i="3" s="1"/>
  <c r="H144" i="3" s="1"/>
  <c r="L145" i="3"/>
  <c r="G145" i="3" s="1"/>
  <c r="H145" i="3" s="1"/>
  <c r="L146" i="3"/>
  <c r="G146" i="3" s="1"/>
  <c r="H146" i="3" s="1"/>
  <c r="L147" i="3"/>
  <c r="G147" i="3" s="1"/>
  <c r="H147" i="3" s="1"/>
  <c r="L148" i="3"/>
  <c r="G148" i="3" s="1"/>
  <c r="H148" i="3" s="1"/>
  <c r="L149" i="3"/>
  <c r="G149" i="3" s="1"/>
  <c r="H149" i="3" s="1"/>
  <c r="L150" i="3"/>
  <c r="G150" i="3" s="1"/>
  <c r="H150" i="3" s="1"/>
  <c r="L151" i="3"/>
  <c r="G151" i="3" s="1"/>
  <c r="H151" i="3" s="1"/>
  <c r="L152" i="3"/>
  <c r="G152" i="3" s="1"/>
  <c r="H152" i="3" s="1"/>
  <c r="L153" i="3"/>
  <c r="G153" i="3" s="1"/>
  <c r="H153" i="3" s="1"/>
  <c r="L154" i="3"/>
  <c r="G154" i="3" s="1"/>
  <c r="H154" i="3" s="1"/>
  <c r="L155" i="3"/>
  <c r="G155" i="3" s="1"/>
  <c r="H155" i="3" s="1"/>
  <c r="L156" i="3"/>
  <c r="L157" i="3"/>
  <c r="L158" i="3"/>
  <c r="G158" i="3" s="1"/>
  <c r="H158" i="3" s="1"/>
  <c r="L159" i="3"/>
  <c r="G159" i="3" s="1"/>
  <c r="H159" i="3" s="1"/>
  <c r="L160" i="3"/>
  <c r="G160" i="3" s="1"/>
  <c r="H160" i="3" s="1"/>
  <c r="L161" i="3"/>
  <c r="G161" i="3" s="1"/>
  <c r="H161" i="3" s="1"/>
  <c r="L162" i="3"/>
  <c r="G162" i="3" s="1"/>
  <c r="H162" i="3" s="1"/>
  <c r="L163" i="3"/>
  <c r="G163" i="3" s="1"/>
  <c r="H163" i="3" s="1"/>
  <c r="L164" i="3"/>
  <c r="G164" i="3" s="1"/>
  <c r="H164" i="3" s="1"/>
  <c r="L165" i="3"/>
  <c r="G165" i="3" s="1"/>
  <c r="H165" i="3" s="1"/>
  <c r="L166" i="3"/>
  <c r="G166" i="3" s="1"/>
  <c r="H166" i="3" s="1"/>
  <c r="L167" i="3"/>
  <c r="G167" i="3" s="1"/>
  <c r="H167" i="3" s="1"/>
  <c r="L168" i="3"/>
  <c r="G168" i="3" s="1"/>
  <c r="H168" i="3" s="1"/>
  <c r="L169" i="3"/>
  <c r="G169" i="3" s="1"/>
  <c r="H169" i="3" s="1"/>
  <c r="L170" i="3"/>
  <c r="G170" i="3" s="1"/>
  <c r="H170" i="3" s="1"/>
  <c r="L171" i="3"/>
  <c r="G171" i="3" s="1"/>
  <c r="H171" i="3" s="1"/>
  <c r="L172" i="3"/>
  <c r="G172" i="3" s="1"/>
  <c r="H172" i="3" s="1"/>
  <c r="L173" i="3"/>
  <c r="G173" i="3" s="1"/>
  <c r="H173" i="3" s="1"/>
  <c r="L174" i="3"/>
  <c r="G174" i="3" s="1"/>
  <c r="H174" i="3" s="1"/>
  <c r="L175" i="3"/>
  <c r="G175" i="3" s="1"/>
  <c r="H175" i="3" s="1"/>
  <c r="L176" i="3"/>
  <c r="G176" i="3" s="1"/>
  <c r="H176" i="3" s="1"/>
  <c r="L177" i="3"/>
  <c r="G177" i="3" s="1"/>
  <c r="H177" i="3" s="1"/>
  <c r="L178" i="3"/>
  <c r="G178" i="3" s="1"/>
  <c r="H178" i="3" s="1"/>
  <c r="L179" i="3"/>
  <c r="G179" i="3" s="1"/>
  <c r="H179" i="3" s="1"/>
  <c r="L180" i="3"/>
  <c r="G180" i="3" s="1"/>
  <c r="H180" i="3" s="1"/>
  <c r="L181" i="3"/>
  <c r="G181" i="3" s="1"/>
  <c r="H181" i="3" s="1"/>
  <c r="L182" i="3"/>
  <c r="G182" i="3" s="1"/>
  <c r="H182" i="3" s="1"/>
  <c r="L183" i="3"/>
  <c r="L184" i="3"/>
  <c r="L185" i="3"/>
  <c r="G185" i="3" s="1"/>
  <c r="H185" i="3" s="1"/>
  <c r="L186" i="3"/>
  <c r="G186" i="3" s="1"/>
  <c r="H186" i="3" s="1"/>
  <c r="L187" i="3"/>
  <c r="G187" i="3" s="1"/>
  <c r="H187" i="3" s="1"/>
  <c r="L188" i="3"/>
  <c r="G188" i="3" s="1"/>
  <c r="H188" i="3" s="1"/>
  <c r="L189" i="3"/>
  <c r="G189" i="3" s="1"/>
  <c r="H189" i="3" s="1"/>
  <c r="L190" i="3"/>
  <c r="G190" i="3" s="1"/>
  <c r="H190" i="3" s="1"/>
  <c r="L191" i="3"/>
  <c r="L192" i="3"/>
  <c r="L193" i="3"/>
  <c r="G193" i="3" s="1"/>
  <c r="H193" i="3" s="1"/>
  <c r="L194" i="3"/>
  <c r="G194" i="3" s="1"/>
  <c r="H194" i="3" s="1"/>
  <c r="L195" i="3"/>
  <c r="G195" i="3" s="1"/>
  <c r="H195" i="3" s="1"/>
  <c r="L196" i="3"/>
  <c r="G196" i="3" s="1"/>
  <c r="H196" i="3" s="1"/>
  <c r="L197" i="3"/>
  <c r="G197" i="3" s="1"/>
  <c r="H197" i="3" s="1"/>
  <c r="L198" i="3"/>
  <c r="G198" i="3" s="1"/>
  <c r="H198" i="3" s="1"/>
  <c r="L199" i="3"/>
  <c r="G199" i="3" s="1"/>
  <c r="H199" i="3" s="1"/>
  <c r="L200" i="3"/>
  <c r="G200" i="3" s="1"/>
  <c r="H200" i="3" s="1"/>
  <c r="L201" i="3"/>
  <c r="G201" i="3" s="1"/>
  <c r="H201" i="3" s="1"/>
  <c r="L202" i="3"/>
  <c r="G202" i="3" s="1"/>
  <c r="H202" i="3" s="1"/>
  <c r="L203" i="3"/>
  <c r="G203" i="3" s="1"/>
  <c r="H203" i="3" s="1"/>
  <c r="L204" i="3"/>
  <c r="G204" i="3" s="1"/>
  <c r="H204" i="3" s="1"/>
  <c r="L205" i="3"/>
  <c r="L206" i="3"/>
  <c r="L207" i="3"/>
  <c r="G207" i="3" s="1"/>
  <c r="H207" i="3" s="1"/>
  <c r="L208" i="3"/>
  <c r="G208" i="3" s="1"/>
  <c r="H208" i="3" s="1"/>
  <c r="L209" i="3"/>
  <c r="G209" i="3" s="1"/>
  <c r="H209" i="3" s="1"/>
  <c r="L210" i="3"/>
  <c r="G210" i="3" s="1"/>
  <c r="H210" i="3" s="1"/>
  <c r="L211" i="3"/>
  <c r="G211" i="3" s="1"/>
  <c r="H211" i="3" s="1"/>
  <c r="L12" i="3"/>
  <c r="G12" i="3" s="1"/>
  <c r="H12" i="3" s="1"/>
  <c r="E49" i="10" l="1"/>
  <c r="H44" i="3"/>
  <c r="C18" i="4" s="1"/>
  <c r="E18" i="4" s="1"/>
  <c r="E82" i="10"/>
  <c r="H66" i="3"/>
  <c r="H62" i="3"/>
  <c r="H192" i="3"/>
  <c r="C32" i="4" s="1"/>
  <c r="E32" i="4" s="1"/>
  <c r="H76" i="3"/>
  <c r="C24" i="4" s="1"/>
  <c r="E24" i="4" s="1"/>
  <c r="H11" i="3"/>
  <c r="H50" i="3"/>
  <c r="H184" i="3"/>
  <c r="C30" i="4" s="1"/>
  <c r="H139" i="3"/>
  <c r="H157" i="3"/>
  <c r="C28" i="4" s="1"/>
  <c r="H40" i="3"/>
  <c r="C16" i="4" s="1"/>
  <c r="H206" i="3"/>
  <c r="C34" i="4" s="1"/>
  <c r="H18" i="3"/>
  <c r="C12" i="4" s="1"/>
  <c r="H83" i="3"/>
  <c r="H36" i="3"/>
  <c r="C14" i="4" s="1"/>
  <c r="H70" i="3"/>
  <c r="C22" i="4" s="1"/>
  <c r="H113" i="3"/>
  <c r="E212" i="10" l="1"/>
  <c r="F24" i="4"/>
  <c r="L25" i="4" s="1"/>
  <c r="G76" i="10"/>
  <c r="H76" i="10" s="1"/>
  <c r="F32" i="4"/>
  <c r="O33" i="4" s="1"/>
  <c r="P33" i="4" s="1"/>
  <c r="G192" i="10"/>
  <c r="H192" i="10" s="1"/>
  <c r="F18" i="4"/>
  <c r="G44" i="10"/>
  <c r="H44" i="10" s="1"/>
  <c r="H82" i="3"/>
  <c r="C26" i="4" s="1"/>
  <c r="H49" i="3"/>
  <c r="C20" i="4" s="1"/>
  <c r="C10" i="4"/>
  <c r="M25" i="4"/>
  <c r="K25" i="4"/>
  <c r="E22" i="4"/>
  <c r="E30" i="4"/>
  <c r="E14" i="4"/>
  <c r="E16" i="4"/>
  <c r="E34" i="4"/>
  <c r="K19" i="4"/>
  <c r="J19" i="4"/>
  <c r="E28" i="4"/>
  <c r="E20" i="4"/>
  <c r="E12" i="4"/>
  <c r="F206" i="10" l="1"/>
  <c r="F44" i="10"/>
  <c r="F18" i="10"/>
  <c r="F192" i="10"/>
  <c r="F184" i="10"/>
  <c r="F70" i="10"/>
  <c r="F76" i="10"/>
  <c r="F40" i="10"/>
  <c r="F36" i="10"/>
  <c r="F157" i="10"/>
  <c r="F82" i="10"/>
  <c r="F49" i="10"/>
  <c r="F28" i="4"/>
  <c r="N29" i="4" s="1"/>
  <c r="P29" i="4" s="1"/>
  <c r="G157" i="10"/>
  <c r="H157" i="10" s="1"/>
  <c r="F14" i="4"/>
  <c r="I15" i="4" s="1"/>
  <c r="P15" i="4" s="1"/>
  <c r="G36" i="10"/>
  <c r="H36" i="10" s="1"/>
  <c r="F12" i="4"/>
  <c r="J13" i="4" s="1"/>
  <c r="G18" i="10"/>
  <c r="H18" i="10" s="1"/>
  <c r="F20" i="4"/>
  <c r="N21" i="4" s="1"/>
  <c r="G49" i="10"/>
  <c r="H49" i="10" s="1"/>
  <c r="F34" i="4"/>
  <c r="O35" i="4" s="1"/>
  <c r="P35" i="4" s="1"/>
  <c r="G206" i="10"/>
  <c r="H206" i="10" s="1"/>
  <c r="F22" i="4"/>
  <c r="G70" i="10"/>
  <c r="H70" i="10" s="1"/>
  <c r="F30" i="4"/>
  <c r="O31" i="4" s="1"/>
  <c r="G184" i="10"/>
  <c r="H184" i="10" s="1"/>
  <c r="F16" i="4"/>
  <c r="I17" i="4" s="1"/>
  <c r="P17" i="4" s="1"/>
  <c r="G40" i="10"/>
  <c r="H40" i="10" s="1"/>
  <c r="E10" i="4"/>
  <c r="G11" i="10" s="1"/>
  <c r="H213" i="3"/>
  <c r="C36" i="4"/>
  <c r="D20" i="4" s="1"/>
  <c r="I13" i="4"/>
  <c r="I36" i="4" s="1"/>
  <c r="H13" i="4"/>
  <c r="O21" i="4"/>
  <c r="D18" i="4"/>
  <c r="D32" i="4"/>
  <c r="D24" i="4"/>
  <c r="K23" i="4"/>
  <c r="K36" i="4" s="1"/>
  <c r="J23" i="4"/>
  <c r="D14" i="4"/>
  <c r="M31" i="4"/>
  <c r="E26" i="4"/>
  <c r="D26" i="4"/>
  <c r="P19" i="4"/>
  <c r="D16" i="4"/>
  <c r="P25" i="4"/>
  <c r="N31" i="4" l="1"/>
  <c r="N36" i="4" s="1"/>
  <c r="E36" i="4"/>
  <c r="H214" i="3" s="1"/>
  <c r="H215" i="3" s="1"/>
  <c r="G82" i="10"/>
  <c r="H82" i="10" s="1"/>
  <c r="D30" i="4"/>
  <c r="D28" i="4"/>
  <c r="F10" i="4"/>
  <c r="G212" i="10"/>
  <c r="E213" i="10" s="1"/>
  <c r="H11" i="10"/>
  <c r="D10" i="4"/>
  <c r="D22" i="4"/>
  <c r="D12" i="4"/>
  <c r="D34" i="4"/>
  <c r="P23" i="4"/>
  <c r="F26" i="4"/>
  <c r="L27" i="4" s="1"/>
  <c r="P21" i="4"/>
  <c r="P31" i="4"/>
  <c r="P13" i="4"/>
  <c r="J36" i="4"/>
  <c r="H11" i="4"/>
  <c r="O36" i="4"/>
  <c r="D36" i="4" l="1"/>
  <c r="F11" i="10"/>
  <c r="F212" i="10" s="1"/>
  <c r="H212" i="10"/>
  <c r="F36" i="4"/>
  <c r="I38" i="4" s="1"/>
  <c r="M27" i="4"/>
  <c r="M36" i="4" s="1"/>
  <c r="P11" i="4"/>
  <c r="H36" i="4"/>
  <c r="L36" i="4"/>
  <c r="N38" i="4"/>
  <c r="P27" i="4" l="1"/>
  <c r="L38" i="4"/>
  <c r="O38" i="4"/>
  <c r="J38" i="4"/>
  <c r="K38" i="4"/>
  <c r="M38" i="4"/>
  <c r="H38" i="4"/>
  <c r="H39" i="4" s="1"/>
  <c r="I39" i="4" s="1"/>
  <c r="J39" i="4" s="1"/>
  <c r="H37" i="4"/>
  <c r="I37" i="4" s="1"/>
  <c r="J37" i="4" s="1"/>
  <c r="K37" i="4" s="1"/>
  <c r="L37" i="4" s="1"/>
  <c r="M37" i="4" s="1"/>
  <c r="N37" i="4" s="1"/>
  <c r="O37" i="4" s="1"/>
  <c r="P36" i="4" s="1"/>
  <c r="K39" i="4" l="1"/>
  <c r="L39" i="4" s="1"/>
  <c r="M39" i="4" s="1"/>
  <c r="N39" i="4" s="1"/>
  <c r="O39" i="4" s="1"/>
  <c r="P38" i="4" s="1"/>
</calcChain>
</file>

<file path=xl/sharedStrings.xml><?xml version="1.0" encoding="utf-8"?>
<sst xmlns="http://schemas.openxmlformats.org/spreadsheetml/2006/main" count="1455" uniqueCount="515">
  <si>
    <t>1.1</t>
  </si>
  <si>
    <t>ORSE</t>
  </si>
  <si>
    <t>Placa de Obra em chapa de aço galvanizado, instalada - Rev 02 01/2022</t>
  </si>
  <si>
    <t>1.2</t>
  </si>
  <si>
    <t>1.3</t>
  </si>
  <si>
    <t>1.4</t>
  </si>
  <si>
    <t>1.5</t>
  </si>
  <si>
    <t>SINAPI</t>
  </si>
  <si>
    <t>DEMOLIÇÃO DE ALVENARIA DE BLOCOFURADO, DE FORMA MANUAL, SEM REAPROVEITAMENTO</t>
  </si>
  <si>
    <t>m²</t>
  </si>
  <si>
    <t>m³</t>
  </si>
  <si>
    <t>Demolição de piso de alta resistência</t>
  </si>
  <si>
    <t>REMOÇÃO DE TRAMA DE MADEIRA PARA COBERTURA, DE FORMA MANUAL, SEM REAPROVEITAMENTO. AF 12/2017</t>
  </si>
  <si>
    <t>CARGA, MANOBRA E DESCARGA DE ENTULHO EM CAMINHÃO BASCULANTE 6 M³ - CARGA COM ESCAVADEIRA HIDRÁULICA (CAÇAMBA DE 0,80 M³/111 HP) E DESCARGA LIVRE (UNIDADE: M³). AF 07/2020</t>
  </si>
  <si>
    <t>INFRA ESTRUTURA E SUPERESTRUTURA</t>
  </si>
  <si>
    <t>2.1</t>
  </si>
  <si>
    <t>2.2</t>
  </si>
  <si>
    <t>2.3</t>
  </si>
  <si>
    <t>2.4</t>
  </si>
  <si>
    <t>2.5</t>
  </si>
  <si>
    <t>2.6</t>
  </si>
  <si>
    <t>ESCAVAÇÃO MANUAL PARA BLOCO DE COROAMENTO OU SAPATA (INCLUINDO ESCAVAÇÃO PARA COLOCAÇÃO DE FÔRMAS). AF_06/2017</t>
  </si>
  <si>
    <t>LAJE PRÉ-MOLDADA UNIDIRECIONAL, BIAPOIADA, PARA FORRO, ENCHIMENTO EM CERÂMICA, VIGOTA CONVENCIONAL, ALTURA TOTAL DA LAJE (ENCHIMENTO+CAPA) = (8+3). AF_11/2020</t>
  </si>
  <si>
    <t>LASTRO DE CONCRETO MAGRO, APLICADO EM BLOCOS DE COROAMENTO OU SAPATAS, ESPESSURA DE 5 CM. AF_08/2017</t>
  </si>
  <si>
    <t>CONCRETO FCK = 25MPA, TRAÇO 1:2,3:2,7 (EM MASSA SECA DE CIMENTO/ AREIA MÉDIA/ BRITA 1) - PREPARO MECÂNICO COM BETONEIRA 600 L. AF_05/2021</t>
  </si>
  <si>
    <t>LANÇAMENTO COM USO DE BALDES, ADENSAMENTO E ACABAMENTO DE CONCRETO EM ESTRUTURAS. AF_12/2015</t>
  </si>
  <si>
    <t>CONCRETO FCK = 30MPA, TRAÇO 1:2,1:2,5 (EM MASSA SECA DE CIMENTO/ AREIA MÉDIA/ BRITA 1) - PREPARO MECÂNICO COM BETONEIRA 600 L. AF_05/2021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</si>
  <si>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</si>
  <si>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</si>
  <si>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</si>
  <si>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</si>
  <si>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</si>
  <si>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</si>
  <si>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</si>
  <si>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</si>
  <si>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</si>
  <si>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</si>
  <si>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kg</t>
  </si>
  <si>
    <t>m</t>
  </si>
  <si>
    <t>ARMAÇÃO DE PILAR OU VIGA DE UMA ESTRUTURA CONVENCIONAL DE CONCRETO ARMADO EM UM EDIFÍCIO DE MÚLTIPLOS PAVIMENTOS UTILIZANDO AÇO CA-50 DE 12,5 MM - MONTAGEM. AF_12/2015</t>
  </si>
  <si>
    <t>ARMAÇÃO DE PILAR OU VIGA DE UMA ESTRUTURA CONVENCIONAL DE CONCRETO ARMADO EM UM EDIFÍCIO DE MÚLTIPLOS PAVIMENTOS UTILIZANDO AÇO CA-50 DE 10,0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</si>
  <si>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</si>
  <si>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 EDIFÍCIO DE MÚLTIPLOS PAVIMENTOS UTILIZANDO AÇO CA-60 DE 5,0 MM - MONTAGEM. AF_12/2015</t>
  </si>
  <si>
    <t>REATERRO MANUAL APILOADO COM SOQUETE. AF_10/2017</t>
  </si>
  <si>
    <t>VERGA PRÉ-MOLDADA PARA PORTAS COM ATÉ 1,5 M DE VÃO. AF_03/2016</t>
  </si>
  <si>
    <t>VERGA PRÉ-MOLDADA PARA JANELAS COM ATÉ 1,5 M DE VÃO. AF_03/2016</t>
  </si>
  <si>
    <t>CONTRAVERGA PRÉ-MOLDADA PARA VÃOS DE ATÉ 1,5 M DE COMPRIMENTO. AF_03/2016</t>
  </si>
  <si>
    <t>ALVENARIA E VEDAÇÕES</t>
  </si>
  <si>
    <t>3.1</t>
  </si>
  <si>
    <t>3.2</t>
  </si>
  <si>
    <t>ALVENARIA DE VEDAÇÃO DE BLOCOS CERÂMICOS FURADOS NA VERTICAL DE 19X19X39 CM (ESPESSURA 19 CM) E ARGAMASSA DE ASSENTAMENTO COM PREPARO EM BETONEIRA. AF_12/2021</t>
  </si>
  <si>
    <t>IMPERMEABILIZAÇÕES</t>
  </si>
  <si>
    <t>4.1</t>
  </si>
  <si>
    <t>4.2</t>
  </si>
  <si>
    <t>IMPERMEABILIZAÇÃO DE SUPERFÍCIE COM EMULSÃO ASFÁLTICA, 2 DEMÃOS AF_06/2018</t>
  </si>
  <si>
    <t>IMPERMEABILIZAÇÃO DE SUPERFÍCIE COM MANTA ASFÁLTICA, UMA CAMADA, INCLUSIVE APLICAÇÃO DE PRIMER ASFÁLTICO, E=3MM. AF_06/2018</t>
  </si>
  <si>
    <t>COBERTURAS E PROTEÇÕES</t>
  </si>
  <si>
    <t>5.1</t>
  </si>
  <si>
    <t>5.2</t>
  </si>
  <si>
    <t>5.3</t>
  </si>
  <si>
    <t>TRAMA DE MADEIRA COMPOSTA POR RIPAS, CAIBROS E TERÇAS PARA TELHADOS DE ATÉ 2 ÁGUAS PARA TELHA DE ENCAIXE DE CERÂMICA OU DE CONCRETO, INCLUSO TRANSPORTE VERTICAL. AF_07/2019</t>
  </si>
  <si>
    <t>TELHAMENTO COM TELHA CERÂMICA CAPA-CANAL, TIPO COLONIAL, COM ATÉ 2 ÁGUAS, INCLUSO TRANSPORTE VERTICAL. AF_07/2019</t>
  </si>
  <si>
    <t>FORRO EM PLACAS DE GESSO, PARA AMBIENTES COMERCIAIS. AF_05/2017_P</t>
  </si>
  <si>
    <t>ESQUADRIAS</t>
  </si>
  <si>
    <t>6.1</t>
  </si>
  <si>
    <t>METÁLICA, ALUMÍNIO C/ VIDRO E MADEIRA</t>
  </si>
  <si>
    <t>6.1.1</t>
  </si>
  <si>
    <t>JANELA DE ALUMÍNIO DE CORRER COM 2 FOLHAS PARA VIDROS, COM VIDROS, BATENTE, ACABAMENTO COM ACETATO OU BRILHANTE E FERRAGENS. EXCLUSIVE ALIZAR E CONTRAMARCO. FORNECIMENTO E INSTALAÇÃO. AF_12/2019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</si>
  <si>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</si>
  <si>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</si>
  <si>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</si>
  <si>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</si>
  <si>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</si>
  <si>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</si>
  <si>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</si>
  <si>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</si>
  <si>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</si>
  <si>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</si>
  <si>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</si>
  <si>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unid</t>
  </si>
  <si>
    <t>6.2</t>
  </si>
  <si>
    <t>VIDRO</t>
  </si>
  <si>
    <t>6.2.1</t>
  </si>
  <si>
    <t>6.2.2</t>
  </si>
  <si>
    <t>6.3</t>
  </si>
  <si>
    <t>FERRAGENS</t>
  </si>
  <si>
    <t>6.3.1</t>
  </si>
  <si>
    <t>6.3.2</t>
  </si>
  <si>
    <t>REVESTIMENTO</t>
  </si>
  <si>
    <t>7.1</t>
  </si>
  <si>
    <t>7.2</t>
  </si>
  <si>
    <t>7.3</t>
  </si>
  <si>
    <t>7.4</t>
  </si>
  <si>
    <t>8.1</t>
  </si>
  <si>
    <t>8.2</t>
  </si>
  <si>
    <t>8.3</t>
  </si>
  <si>
    <t>8.4</t>
  </si>
  <si>
    <t>PAVIMENTAÇÃO</t>
  </si>
  <si>
    <t>9.1</t>
  </si>
  <si>
    <t>INSTALAÇÕES HIDRO-SANITÁRIAS-PLUVIAL-INCÊNDIO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</si>
  <si>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</si>
  <si>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</si>
  <si>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</si>
  <si>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</si>
  <si>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</si>
  <si>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</si>
  <si>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</si>
  <si>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</si>
  <si>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</si>
  <si>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</si>
  <si>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</si>
  <si>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</si>
  <si>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</si>
  <si>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</si>
  <si>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</si>
  <si>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</si>
  <si>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</si>
  <si>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</si>
  <si>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</si>
  <si>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</si>
  <si>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</si>
  <si>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9.1.22</t>
  </si>
  <si>
    <t>9.1.23</t>
  </si>
  <si>
    <t>9.1.24</t>
  </si>
  <si>
    <t>9.1.25</t>
  </si>
  <si>
    <t>9.1.26</t>
  </si>
  <si>
    <t>9.1.27</t>
  </si>
  <si>
    <t>9.1.28</t>
  </si>
  <si>
    <t>9.2</t>
  </si>
  <si>
    <t>SISTEMA PREDIAL DE ÁGUA FRIA - NBR 5626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</si>
  <si>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</si>
  <si>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</si>
  <si>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</si>
  <si>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</si>
  <si>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</si>
  <si>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</si>
  <si>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</si>
  <si>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</si>
  <si>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</si>
  <si>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</si>
  <si>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</si>
  <si>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</si>
  <si>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</si>
  <si>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</si>
  <si>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</si>
  <si>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</si>
  <si>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</si>
  <si>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</si>
  <si>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</si>
  <si>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9.2.20</t>
  </si>
  <si>
    <t>9.2.21</t>
  </si>
  <si>
    <t>9.2.22</t>
  </si>
  <si>
    <t>9.2.23</t>
  </si>
  <si>
    <t>9.2.24</t>
  </si>
  <si>
    <t>9.3</t>
  </si>
  <si>
    <t>COMBATE A  INCÊNDIO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</si>
  <si>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</si>
  <si>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</si>
  <si>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</si>
  <si>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</si>
  <si>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</si>
  <si>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</si>
  <si>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</si>
  <si>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</si>
  <si>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9.3.9</t>
  </si>
  <si>
    <t>9.3.10</t>
  </si>
  <si>
    <t>9.3.11</t>
  </si>
  <si>
    <t>9.3.12</t>
  </si>
  <si>
    <t>9.3.13</t>
  </si>
  <si>
    <t>9.3.14</t>
  </si>
  <si>
    <t>9.3.15</t>
  </si>
  <si>
    <t>9.3.16</t>
  </si>
  <si>
    <t>INSTALAÇÕES ELÉTRICAS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</si>
  <si>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</si>
  <si>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</si>
  <si>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</si>
  <si>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</si>
  <si>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</si>
  <si>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</si>
  <si>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</si>
  <si>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</si>
  <si>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</si>
  <si>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</si>
  <si>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</si>
  <si>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</si>
  <si>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</si>
  <si>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</si>
  <si>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</si>
  <si>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</si>
  <si>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</si>
  <si>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</si>
  <si>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</si>
  <si>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</si>
  <si>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</si>
  <si>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</si>
  <si>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</si>
  <si>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</si>
  <si>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</si>
  <si>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PINTURA</t>
  </si>
  <si>
    <t>11.1</t>
  </si>
  <si>
    <t>11.2</t>
  </si>
  <si>
    <t>11.3</t>
  </si>
  <si>
    <t>11.4</t>
  </si>
  <si>
    <t>11.5</t>
  </si>
  <si>
    <t>11.6</t>
  </si>
  <si>
    <t>BANCADAS, LOUÇAS, METAIS E ACESSÓRIOS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</si>
  <si>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</si>
  <si>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</si>
  <si>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</si>
  <si>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</si>
  <si>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</si>
  <si>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</si>
  <si>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</si>
  <si>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</si>
  <si>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</si>
  <si>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</si>
  <si>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</si>
  <si>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</si>
  <si>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SERVIÇOS COMPLEMENTARES</t>
  </si>
  <si>
    <t>13.1</t>
  </si>
  <si>
    <t>13.2</t>
  </si>
  <si>
    <t>13.3</t>
  </si>
  <si>
    <t>13.4</t>
  </si>
  <si>
    <t>13.5</t>
  </si>
  <si>
    <t>TARJETA TIPO LIVRE/OCUPADO PARA PORTA DE BANHEIRO. AF_12/2019</t>
  </si>
  <si>
    <t>MASSA ÚNICA, PARA RECEBIMENTO DE PINTURA, EM ARGAMASSA TRAÇO 1:2:8, PREPARO MECÂNICO COM BETONEIRA 400L, APLICADA MANUALMENTE EM FACES INTERNAS DE PAREDES, ESPESSURA DE 20MM, COM EXECUÇÃO DE TALISCAS. AF_06/2014</t>
  </si>
  <si>
    <t>CHAPISCO APLICADO EM ALVENARIAS E ESTRUTURAS DE CONCRETO INTERNAS, COM COLHER DE PEDREIRO.  ARGAMASSA TRAÇO 1:3 COM PREPARO EM BETONEIRA 400L. AF_06/2014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</si>
  <si>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</si>
  <si>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PORCELANATO DE DIMENSÕES 60X60 CM APLICADA EM AMBIENTES DE ÁREA MAIOR QUE 10 M². AF_06/2014</t>
  </si>
  <si>
    <t>PLANTIO DE GRAMA EM PLACAS. AF_05/2018</t>
  </si>
  <si>
    <t>RECOMPOSIÇÃO DE PAVIMENTO EM PARALELEPÍPEDOS, REJUNTAMENTO COM ARGAMASSA, COM REAPROVEITAMENTO DOS PARALELEPÍPEDOS, PARA O FECHAMENTO DE VALAS - INCLUSO RETIRADA E COLOCAÇÃO DO MATERIAL. AF_12/2020</t>
  </si>
  <si>
    <t>CAIXA SIFONADA, PVC, DN 100 X 100 X 50 MM, JUNTA ELÁSTICA, FORNECIDA E INSTALADA EM RAMAL DE DESCARGA OU EM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</si>
  <si>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</si>
  <si>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</si>
  <si>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</si>
  <si>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</si>
  <si>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</si>
  <si>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</si>
  <si>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</si>
  <si>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TE, PVC, SERIE NORMAL, ESGOTO PREDIAL, DN 50 X 50 MM, JUNTA ELÁSTICA, FORNECIDO E INSTALADO EM RAMAL DE DESCARGA OU RAMAL DE ESGOTO SANITÁRIO. AF_12/2014</t>
  </si>
  <si>
    <t>TE, PVC, SERIE NORMAL, ESGOTO PREDIAL, DN 100 X 100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</si>
  <si>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</si>
  <si>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</si>
  <si>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40 MM, FORNECIDO E INSTALADO EM RAMAL DE DESCARGA OU RAMAL DE ESGOTO SANITÁRIO. AF_12/2014</t>
  </si>
  <si>
    <t>RALO SIFONADO, PVC, DN 100 X 40 MM, JUNTA SOLDÁVEL, FORNECIDO E INSTALADO EM RAMAL DE DESCARGA OU EM RAMAL DE ESGOTO SANITÁRIO. AF_12/2014</t>
  </si>
  <si>
    <t>CAIXA ENTERRADA HIDRÁULICA RETANGULAR EM ALVENARIA COM TIJOLOS CERÂMICOS MACIÇOS, DIMENSÕES INTERNAS: 0,6X0,6X0,6 M PARA REDE DE ESGOTO. AF_12/2020</t>
  </si>
  <si>
    <t>TUBO PVC, SERIE NORMAL, ESGOTO PREDIAL, DN 150 MM, FORNECIDO E INSTALADO EM SUBCOLETOR AÉREO DE ESGOTO SANITÁRIO. AF_12/2014</t>
  </si>
  <si>
    <t>TUBO PVC, SERIE NORMAL, ESGOTO PREDIAL, DN 75 MM, FORNECIDO E INSTALADO EM RAMAL DE DESCARGA OU RAMAL DE ESGOTO SANITÁRIO. AF_12/2014</t>
  </si>
  <si>
    <t>JOELHO 45 GRAUS, PVC, SERIE NORMAL, ESGOTO PREDIAL, DN 75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</si>
  <si>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</si>
  <si>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LUVA SIMPLES, PVC, SERIE NORMAL, ESGOTO PREDIAL, DN 75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</si>
  <si>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</si>
  <si>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LUVA SIMPLES, PVC, SERIE NORMAL, ESGOTO PREDIAL, DN 50 MM, JUNTA ELÁSTICA, FORNECIDO E INSTALADO EM RAMAL DE DESCARGA OU RAMAL DE ESGOTO SANITÁRIO. AF_12/2014</t>
  </si>
  <si>
    <t>CAIXA DE GORDURA SIMPLES (CAPACIDADE: 36L), RETANGULAR, EM ALVENARIA COM TIJOLOS CERÂMICOS MACIÇOS, DIMENSÕES INTERNAS = 0,2X0,4 M, ALTURA INTERNA = 0,8 M. AF_12/2020</t>
  </si>
  <si>
    <t>REDUÇÃO EXCÊNTRICA, PVC, SERIE R, ÁGUA PLUVIAL, DN 75 X 50 MM, JUNTA ELÁSTICA, FORNECIDO E INSTALADO EM RAMAL DE ENCAMINHAMENTO. AF_12/2014</t>
  </si>
  <si>
    <t>TUBO, PVC, SOLDÁVEL, DN 60MM, INSTALADO EM PRUMADA DE ÁGUA - FORNECIMENTO E INSTALAÇÃO. AF_12/2014</t>
  </si>
  <si>
    <t>TUBO, PVC, SOLDÁVEL, DN 50MM, INSTALADO EM PRUMADA DE ÁGUA - FORNECIMENTO E INSTALAÇÃO. AF_12/2014</t>
  </si>
  <si>
    <t>TUBO, PVC, SOLDÁVEL, DN 25MM,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</si>
  <si>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</si>
  <si>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LUVA DE REDUÇÃO, PVC, SOLDÁVEL, DN 60MM X 50MM, INSTALADO EM PRUMADA DE ÁGUA - FORNECIMENTO E INSTALAÇÃO. AF_12/2014</t>
  </si>
  <si>
    <t>LUVA DE REDUÇÃO, PVC, SOLDÁVEL, DN 50MM X 25MM, INSTALADO EM PRUMADA DE ÁGUA   FORNECIMENTO E INSTALAÇÃO. AF_12/2014</t>
  </si>
  <si>
    <t>JOELHO 90 GRAUS COM BUCHA DE LATÃO, PVC, SOLDÁVEL, DN 25MM, X 1/2 INSTALADO EM RAMAL OU SUB-RAMAL DE ÁGUA - FORNECIMENTO E INSTALAÇÃO. AF_12/2014</t>
  </si>
  <si>
    <t>JOELHO 90 GRAUS, PVC, SOLDÁVEL, DN 60MM, INSTALADO EM PRUMADA DE ÁGUA - FORNECIMENTO E INSTALAÇÃO. AF_12/2014</t>
  </si>
  <si>
    <t>JOELHO 90 GRAUS, PVC, SOLDÁVEL, DN 25MM, INSTALADO EM RAMAL DE DISTRIBUIÇÃO DE ÁGUA - FORNECIMENTO E INSTALAÇÃO. AF_12/2014</t>
  </si>
  <si>
    <t>JOELHO 90 GRAUS, PVC, SOLDÁVEL, DN 50MM, INSTALADO EM PRUMADA DE ÁGUA - FORNECIMENTO E INSTALAÇÃO. AF_12/2014</t>
  </si>
  <si>
    <t>JOELHO 90 GRAUS, PVC, SOLDÁVEL, DN 20MM, INSTALADO EM RAMAL DE DISTRIBUIÇÃO DE ÁGUA - FORNECIMENTO E INSTALAÇÃO. AF_12/2014</t>
  </si>
  <si>
    <t>LUVA SOLDÁVEL E COM ROSCA, PVC, SOLDÁVEL, DN 25MM X 3/4, INSTALADO EM PRUMADA DE ÁGUA - FORNECIMENTO E INSTALAÇÃO. AF_12/2014</t>
  </si>
  <si>
    <t>LUVA, PVC, SOLDÁVEL, DN 25MM, INSTALADO EM RAMAL OU SUB-RAMAL DE ÁGUA - FORNECIMENTO E INSTALAÇÃO. AF_12/2014</t>
  </si>
  <si>
    <t>LUVA, PVC, SOLDÁVEL, DN 60MM, INSTALADO EM PRUMADA DE ÁGUA - FORNECIMENTO E INSTALAÇÃO. AF_12/2014</t>
  </si>
  <si>
    <t>LUVA, PVC, SOLDÁVEL, DN 20MM, INSTALADO EM RAMAL OU SUB-RAMAL DE ÁGUA - FORNECIMENTO E INSTALAÇÃO. AF_12/2014</t>
  </si>
  <si>
    <t>TÊ COM BUCHA DE LATÃO NA BOLSA CENTRAL, PVC, SOLDÁVEL, DN 25MM X 1/2, INSTALADO EM RAMAL OU SUB-RAMAL DE ÁGUA - FORNECIMENTO E INSTALAÇÃO. AF_12/2014</t>
  </si>
  <si>
    <t>TE, PVC, SOLDÁVEL, DN 60MM,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</si>
  <si>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</si>
  <si>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</si>
  <si>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</si>
  <si>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</si>
  <si>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</si>
  <si>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TUBO DE AÇO GALVANIZADO COM COSTURA, CLASSE MÉDIA, DN 65 (2 1/2"), CONEXÃO ROSQUEADA, INSTALADO EM REDE DE ALIMENTAÇÃO PARA HIDRANTE - FORNECIMENTO E INSTALAÇÃO. AF_10/2020</t>
  </si>
  <si>
    <t>COTOVELO 90 GRAUS, EM FERRO GALVANIZADO, CONEXÃO ROSQUEADA, DN 65 (2 1/2), INSTALADO EM RESERVAÇÃO DE ÁGUA DE EDIFICAÇÃO QUE POSSUA RESERVATÓRIO DE FIBRA/FIBROCIMENTO  FORNECIMENTO E INSTALAÇÃO. AF_06/2016</t>
  </si>
  <si>
    <t>LUVA, EM FERRO GALVANIZADO, CONEXÃO ROSQUEADA, DN 65 (2 1/2), INSTALADO EM RESERVAÇÃO DE ÁGUA DE EDIFICAÇÃO QUE POSSUA RESERVATÓRIO DE FIBRA/FIBROCIMENTO  FORNECIMENTO E INSTALAÇÃO. AF_06/2016</t>
  </si>
  <si>
    <t>TÊ, EM FERRO GALVANIZADO, CONEXÃO ROSQUEADA, DN 65 (2 1/2), INSTALADO EM RESERVAÇÃO DE ÁGUA DE EDIFICAÇÃO QUE POSSUA RESERVATÓRIO DE FIBRA/FIBROCIMENTO  FORNECIMENTO E INSTALAÇÃO. AF_06/2016</t>
  </si>
  <si>
    <t>REGISTRO DE GAVETA BRUTO, LATÃO, ROSCÁVEL, 2 1/2" - FORNECIMENTO E INSTALAÇÃO. AF_08/2021</t>
  </si>
  <si>
    <t>VÁLVULA DE RETENÇÃO HORIZONTAL, DE BRONZE, ROSCÁVEL, 2 1/2" - FORNECIMENTO E INSTALAÇÃO. AF_08/2021</t>
  </si>
  <si>
    <t>ABRIGO PARA HIDRANTE, 90X60X17CM, COM REGISTRO GLOBO ANGULAR 45 GRAUS 2 1/2", ADAPTADOR STORZ 2 1/2", MANGUEIRA DE INCÊNDIO 20M, REDUÇÃO 2 1/2" X 1 1/2" E ESGUICHO EM LATÃO 1 1/2" - FORNECIMENTO E INSTALAÇÃO. AF_10/2020</t>
  </si>
  <si>
    <t>HIDRANTE SUBTERRÂNEO PREDIAL (COM CURVA LONGA E CAIXA), DN 75 MM - FORNECIMENTO E INSTALAÇÃO. AF_10/2020</t>
  </si>
  <si>
    <t>EXTINTOR DE INCÊNDIO PORTÁTIL COM CARGA DE ÁGUA PRESSURIZADA DE 10 L, CLASSE A - FORNECIMENTO E INSTALAÇÃO. AF_10/2020_P</t>
  </si>
  <si>
    <t>EXTINTOR DE INCÊNDIO PORTÁTIL COM CARGA DE CO2 DE 6 KG, CLASSE BC - FORNECIMENTO E INSTALAÇÃO. AF_10/2020_P</t>
  </si>
  <si>
    <t>EXTINTOR DE INCÊNDIO PORTÁTIL COM CARGA DE PQS DE 8 KG, CLASSE BC - FORNECIMENTO E INSTALAÇÃO. AF_10/2020_P</t>
  </si>
  <si>
    <t>LUMINÁRIA DE EMERGÊNCIA, COM 30 LÂMPADAS LED DE 2 W, SEM REATOR - FORNECIMENTO E INSTALAÇÃO. AF_02/2020</t>
  </si>
  <si>
    <t>CAIXA RETANGULAR 4" X 2" MÉDIA (1,30 M DO PISO), PVC, INSTALADA EM PAREDE - FORNECIMENTO E INSTALAÇÃO. AF_12/20</t>
  </si>
  <si>
    <t>TOMADA MÉDIA DE EMBUTIR (1 MÓDULO), 2P+T 20 A, INCLUINDO SUPORTE E PLACA - FORNECIMENTO E INSTALAÇÃO. AF_12/2015</t>
  </si>
  <si>
    <t>TOMADA MÉDIA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</si>
  <si>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</si>
  <si>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</si>
  <si>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CAIXA OCTOGONAL 4" X 4", PVC, INSTALADA EM LAJE - FORNECIMENTO E INSTALAÇÃO. AF_12/2015</t>
  </si>
  <si>
    <t>LUVA PARA ELETRODUTO, PVC, ROSCÁVEL, DN 25 MM (3/4"), PARA CIRCUITOS TERMINAIS, INSTALADA EM FORRO - FORNECIMENTO E INSTALAÇÃO. AF_12/2015</t>
  </si>
  <si>
    <t>ELETRODUTO FLEXÍVEL CORRUGADO, PVC, DN 25 MM (3/4"), PARA CIRCUITOS TERMINAIS, INSTALADO EM PAREDE - FORNECIMENTO E INSTALAÇÃO. AF_12/2015</t>
  </si>
  <si>
    <t>ELETRODUTO RÍGIDO SOLDÁVEL, PVC, DN 32 MM (1), APARENTE, INSTALADO EM PAREDE - FORNECIMENTO E INSTALAÇÃO. AF_11/2016_P</t>
  </si>
  <si>
    <t>CURVA 90 GRAUS PARA ELETRODUTO, PVC, ROSCÁVEL, DN 32 MM (1"), PARA CIRCUITOS TERMINAIS, INSTALADA EM PAREDE - FORNECIMENTO E INSTALAÇÃO. AF_12/2015</t>
  </si>
  <si>
    <t>LUVA PARA ELETRODUTO, PVC, SOLDÁVEL, DN 32 MM (1), APARENTE, INSTALADA EM PAREDE - FORNECIMENTO E INSTALAÇÃO. AF_11/2016_P</t>
  </si>
  <si>
    <t>ENTRADA DE ENERGIA ELÉTRICA, AÉREA, TRIFÁSICA, COM CAIXA DE EMBUTIR, CABO DE 35 MM2 E DISJUNTOR DIN 50A (NÃO INCLUSO O POSTE DE CONCRETO). AF_07/2020</t>
  </si>
  <si>
    <t>LUMINÁRIA TIPO PLAFON EM PLÁSTICO, DE SOBREPOR, COM 1 LÂMPADA FLUORESCENTE DE 15 W, SEM REATOR - FORNECIMENTO E INSTALAÇÃO. AF_02/2020</t>
  </si>
  <si>
    <t>CABO DE COBRE FLEXÍVEL ISOLADO, 2,5 MM², ANTI-CHAMA 0,6/1,0 KV, PARA CIRCUITOS TERMINAIS - FORNECIMENTO E INSTALAÇÃO. AF_12/2015</t>
  </si>
  <si>
    <t>CABO DE COBRE FLEXÍVEL ISOLADO, 4 MM², ANTI-CHAMA 0,6/1,0 KV, PARA CIRCUITOS TERMINAIS - FORNECIMENTO E INSTALAÇÃO. AF_12/2015</t>
  </si>
  <si>
    <t>CORDOALHA DE COBRE NU 25 MM², NÃO ENTERRADA, COM ISOLADOR - FORNECIMENTO E INSTALAÇÃO. AF_12/2017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</si>
  <si>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</si>
  <si>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</si>
  <si>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</si>
  <si>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</si>
  <si>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TERMOMAGNÉTICO TRIPOLAR , CORRENTE NOMINAL DE 125A - FORNECIMENTO E INSTALAÇÃO. AF_10/2020</t>
  </si>
  <si>
    <t>SUPORTE PARA ELETROCALHA LISA OU PERFURADA EM AÇO GALVANIZADO, LARGURA 200 OU 400 MM E ALTURA 50 MM, ESPAÇADO A CADA 1,5 M, EM PERFILADO DE SEÇÃO 38X76 MM, POR METRO DE ELETRECOLHA FIXADA. AF_07/2017</t>
  </si>
  <si>
    <t>APLICAÇÃO MANUAL DE PINTURA COM TINTA LÁTEX ACRÍLICA EM PAREDES, DUAS DEMÃOS. AF_06/2014</t>
  </si>
  <si>
    <t>APLICAÇÃO MANUAL DE MASSA ACRÍLICA EM PAREDES EXTERNAS DE CASAS, DUAS DEMÃOS. AF_05/2017</t>
  </si>
  <si>
    <t>APLICAÇÃO DE FUNDO SELADOR ACRÍLICO EM PAREDES, UMA DEMÃO. AF_06/2014</t>
  </si>
  <si>
    <t>APLICAÇÃO E LIXAMENTO DE MASSA LÁTEX EM PAREDES, DUAS DEMÃOS. AF_06/2014</t>
  </si>
  <si>
    <t>PINTURA VERNIZ (INCOLOR) ALQUÍDICO EM MADEIRA, USO INTERNO E EXTERNO, 1 DEMÃO. AF_01/2021</t>
  </si>
  <si>
    <t>PINTURA COM TINTA ALQUÍDICA DE FUNDO E ACABAMENTO (ESMALTE SINTÉTICO GRAFITE) PULVERIZADA SOBRE SUPERFÍCIES METÁLICAS (EXCETO PERFIL) EXECUTADO EM OBRA (POR DEMÃO). AF_01/2020_P</t>
  </si>
  <si>
    <t>CUBA DE EMBUTIR OVAL EM LOUÇA BRANCA, 35 X 50CM OU EQUIVALENTE, INCLUSO VÁLVULA EM METAL CROMADO E SIFÃO FLEXÍVEL EM PVC - FORNECIMENTO E INSTALAÇÃO. AF_01/2020</t>
  </si>
  <si>
    <t>TORNEIRA CROMADA DE MESA, 1/2 OU 3/4, PARA LAVATÓRIO, PADRÃO POPULAR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</si>
  <si>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</si>
  <si>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BARRA DE APOIO RETA, EM ACO INOX POLIDO, COMPRIMENTO 90 CM,  FIXADA NA PAREDE - FORNECIMENTO E INSTALAÇÃO. AF_01/2020</t>
  </si>
  <si>
    <t>ASSENTO SANITÁRIO CONVENCIONAL - FORNECIMENTO E INSTALACAO. AF_01/2020</t>
  </si>
  <si>
    <t>VASO SANITÁRIO SIFONADO COM CAIXA ACOPLADA LOUÇA BRANCA, INCLUSO ENGATE FLEXÍVEL EM PLÁSTICO BRANCO, 1/2  X 40CM -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</si>
  <si>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</si>
  <si>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KIT DE ACESSORIOS PARA BANHEIRO EM METAL CROMADO, 5 PECAS, INCLUSO FIXAÇÃO. AF_01/2020</t>
  </si>
  <si>
    <t>TANQUE DE MÁRMORE SINTÉTICO SUSPENSO, 22L OU EQUIVALENTE, INCLUSO SIFÃO FLEXÍVEL EM PVC, VÁLVULA PLÁSTICA E TORNEIRA DE METAL CROMADO PADRÃO POPULAR - FORNECIMENTO E INSTALAÇÃO. AF_01/2020</t>
  </si>
  <si>
    <t>LIMPEZA DE PISO CERÂMICO OU PORCELANATO COM PANO ÚMIDO. AF_04/2019</t>
  </si>
  <si>
    <t>PORTA DE CORRER DE ALUMÍNIO, COM DUAS FOLHAS PARA VIDRO, INCLUSO VIDRO LISO INCOLOR, FECHADURA E PUXADOR, SEM ALIZAR. AF_12/2019</t>
  </si>
  <si>
    <t>JANELA DE ALUMÍNIO TIPO MAXIM-AR, COM VIDROS, BATENTE E FERRAGENS. EXCLUSIVE ALIZAR, ACABAMENTO E CONTRAMARCO. FORNECIMENTO E INSTALAÇÃO. AF_12/2019</t>
  </si>
  <si>
    <t>PORTA EM ALUMÍNIO DE ABRIR TIPO VENEZIANA COM GUARNIÇÃO, FIXAÇÃO COM PARAFUSOS - FORNECIMENTO E INSTALAÇÃO. AF_12/2019</t>
  </si>
  <si>
    <t>PORTA DE FERRO, DE ABRIR, TIPO GRADE COM CHAPA, COM GUARNIÇÕES. AF_12/2019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</si>
  <si>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</si>
  <si>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</si>
  <si>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SERVIÇOS PRELIMINARES</t>
  </si>
  <si>
    <t xml:space="preserve">SISTEMA PREDIAL DE ESGOTO SANITÁRIO -NBR 9160 </t>
  </si>
  <si>
    <t>ITEM</t>
  </si>
  <si>
    <t>FONTE</t>
  </si>
  <si>
    <t>CÓDIGO</t>
  </si>
  <si>
    <t>DISCRIMINAÇÃO DO SERVIÇOS</t>
  </si>
  <si>
    <t>UNID.</t>
  </si>
  <si>
    <t>QUANT.</t>
  </si>
  <si>
    <t>VALOR UNIT. (R$)</t>
  </si>
  <si>
    <t>VALOR TOTAL (R$)</t>
  </si>
  <si>
    <t>PREFEITURA MUNICIPAL DE SOUSA</t>
  </si>
  <si>
    <t>Empresa: COMPACTO CONSTRUÇÕES E SERVIÇOS - EIRELE - CNPJ: 09.545.520/0001-54 - Telefone: (83) 9 9117-7810 - Email: compactoconstrucoes1@gmail.com</t>
  </si>
  <si>
    <t>Responsável Técnico: LÚCIO LAURO BARBOSA - CREA/PB Nº 160.594.868-3</t>
  </si>
  <si>
    <t>DISCRIMINAÇÃO</t>
  </si>
  <si>
    <t>VALOR C/BDI</t>
  </si>
  <si>
    <t>PESO %</t>
  </si>
  <si>
    <t>TOTAL (R$)</t>
  </si>
  <si>
    <t>%</t>
  </si>
  <si>
    <t>R$</t>
  </si>
  <si>
    <t>TOTAL MENSAL</t>
  </si>
  <si>
    <t>TOTAL ACUMULADO</t>
  </si>
  <si>
    <t>PERCENTUAL MENSAL</t>
  </si>
  <si>
    <t>PERCENTUAL ACUMULADO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</si>
  <si>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</si>
  <si>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</si>
  <si>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</si>
  <si>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</si>
  <si>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</si>
  <si>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</si>
  <si>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</si>
  <si>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</si>
  <si>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Forma plana para fundações, em tábua de pinho, 07 usos.</t>
  </si>
  <si>
    <t>Forma plana para estruturas, em compensado plastificado de 12mm, 07 usos.</t>
  </si>
  <si>
    <t>Divisória em granito cinza andorinha polido, e=2cm, inclusive com montagem em ferragem - Rev 02.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</si>
  <si>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</si>
  <si>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</si>
  <si>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</si>
  <si>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</si>
  <si>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</si>
  <si>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</si>
  <si>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</si>
  <si>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</si>
  <si>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</si>
  <si>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</si>
  <si>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</si>
  <si>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</si>
  <si>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</si>
  <si>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</si>
  <si>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</si>
  <si>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</si>
  <si>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</si>
  <si>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</si>
  <si>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</si>
  <si>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</si>
  <si>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</si>
  <si>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</si>
  <si>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</si>
  <si>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</si>
  <si>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(O,65%), COFINS (3,00%), ISS (variável até 5,00% conforme o município), FAZER NEGÓCIO (1,5%) e CPRB (4,5%).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</si>
  <si>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</si>
  <si>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</si>
  <si>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</si>
  <si>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</si>
  <si>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</si>
  <si>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</si>
  <si>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</si>
  <si>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</si>
  <si>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CONSTRUÇÃO DE EDIFÍCIOS - ESCOLAS, CASAS E ETC.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</si>
  <si>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</si>
  <si>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</si>
  <si>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</si>
  <si>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ENCARGOS SOCIAIS SOBRE PREÇOS DA MÃO-DE-OBRA HORISTA E MENSALISTA</t>
  </si>
  <si>
    <t>COM DESONERAÇÃO</t>
  </si>
  <si>
    <t>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</si>
  <si>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</si>
  <si>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</si>
  <si>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</si>
  <si>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</si>
  <si>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</si>
  <si>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</si>
  <si>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</si>
  <si>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</si>
  <si>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</si>
  <si>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</si>
  <si>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</si>
  <si>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</si>
  <si>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</si>
  <si>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</si>
  <si>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</si>
  <si>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</si>
  <si>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</si>
  <si>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</si>
  <si>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</si>
  <si>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</si>
  <si>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</si>
  <si>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</si>
  <si>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</si>
  <si>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</si>
  <si>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</si>
  <si>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</si>
  <si>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</si>
  <si>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</si>
  <si>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</si>
  <si>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</si>
  <si>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</si>
  <si>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</si>
  <si>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</si>
  <si>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</si>
  <si>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</si>
  <si>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</si>
  <si>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</si>
  <si>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</si>
  <si>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</si>
  <si>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</si>
  <si>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</si>
  <si>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</si>
  <si>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</si>
  <si>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</si>
  <si>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</si>
  <si>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de Encargos Sociais que recebem incidências de A</t>
  </si>
  <si>
    <t>GRUPO C</t>
  </si>
  <si>
    <t>C1</t>
  </si>
  <si>
    <t>Aviso Prévio Indenizado</t>
  </si>
  <si>
    <t>C2</t>
  </si>
  <si>
    <t>Aviso Prévio Trabalhado</t>
  </si>
  <si>
    <t>C3</t>
  </si>
  <si>
    <t>Férias Indenizadas+1/3</t>
  </si>
  <si>
    <t>C4</t>
  </si>
  <si>
    <t>Depósito Rescisão Sem Justa Causa</t>
  </si>
  <si>
    <t>C5</t>
  </si>
  <si>
    <t>Indenização Adicional</t>
  </si>
  <si>
    <t>C</t>
  </si>
  <si>
    <t>Total de Encargos Sociais que não recebem incidências de A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</si>
  <si>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</si>
  <si>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</si>
  <si>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</si>
  <si>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</si>
  <si>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</si>
  <si>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</si>
  <si>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de Reincidências de um grupo sobre o outro</t>
  </si>
  <si>
    <t>*GRUPO E</t>
  </si>
  <si>
    <t>TOTAL(A+B+C+D)</t>
  </si>
  <si>
    <t>Portão em ferro, em tubo de aço galvanizado 2" e tela ondulada, malha 3/8".</t>
  </si>
  <si>
    <t>Porta em madeira compensada (canela), lisa e semi-oca, 1,00 x 2,10 m, inclusive batentes e ferragens.</t>
  </si>
  <si>
    <t>Porta em vidro temperado 10mm, incolor,inclusive ferragens de fixação e instalação, exclusive puxador.</t>
  </si>
  <si>
    <t xml:space="preserve"> </t>
  </si>
  <si>
    <t>Puxador duplo para porta, em alumínio polido, d = 1", I = 40mm, ref. 3008, Vesfer</t>
  </si>
  <si>
    <t>Junção simples em pvc rígido soldável, para esgoto primário, diâm = 75 x 50 mm.</t>
  </si>
  <si>
    <t>Junção simples em pvc rígido soldável, para esgoto primário, diâm = 100 x 50 mm.</t>
  </si>
  <si>
    <t>Caixa sifonada em pvc, 150 x150 x50 mm, com tampa cega, acabamento branco, akros ou similar.</t>
  </si>
  <si>
    <t>Caixa de espuma em alvenaria 40x40x50cm - Rer 01.</t>
  </si>
  <si>
    <t>Joelho de 90º pvc rígido soldável c/ bucha de latão, d=20mmx1/2".</t>
  </si>
  <si>
    <t>Conjunto moto bomba com motor 1/2 cv, monofásico, bomba centrífuga, sucção = 3/4", recalque=3/4", pr. Máx 23mca, faixas hm (m), q (m³/h) : (20-2,1)(17-2,9)(14-3,4)(11-3,9)(8-4,3)(5-4,7), inclusive chave de partida direta.</t>
  </si>
  <si>
    <t>Válvula de fluxo contínuo galvanizada (p/incêndio)</t>
  </si>
  <si>
    <t>Placa de sinalização de segurança contra incêndio, fotoluminescente, retangular, (20x40)cm, em pvc de 2cm anti-chamas (simblos, cores, e pictograma conforme nbr 13434)</t>
  </si>
  <si>
    <t>Placa de sinalização, fotoluminescente, em pvc, com logotipo "Extintor de incêndio portátil"- Placa E5</t>
  </si>
  <si>
    <t>Placa de sinalização, fotoluminescente, em pvc, com logotipo "Hidrante de incêndio"- Placa E9</t>
  </si>
  <si>
    <t>Dispositivo DR tetrapolar 100A, tipo AC, 30MA</t>
  </si>
  <si>
    <t>Fornecimento e instalação de eletrocalha perfurada 200x70x3000mm (ref. Mopa ou similar).</t>
  </si>
  <si>
    <t>Cantoneira "ZZ" para fixação de perfilado, ref. Mopa ou similar.</t>
  </si>
  <si>
    <t>Pia de cozinha com bancada em granito cinza andorinha, e=2cm, dim 3,40x0,60m, com duas cubas de aço inóx, sifão cromado, válvula cromada, torneira cromada 1/2", inclusive rodopia 10cm, assentada.</t>
  </si>
  <si>
    <t>Bancada em granito cinza andorinha, e=2cm.</t>
  </si>
  <si>
    <t>Chuveiro plástico sem registro.</t>
  </si>
  <si>
    <t>Corrimão em tubo de aço galvanizado (altura = 1,05 m), com barras verticais a cada 2,00m (1.1/2"), barra horizontal  superior (2"), barra horizontal intermediária (dupla) (1.1/2") e barra horizontal inferior (1").</t>
  </si>
  <si>
    <t>Banco de concreto em alvenaria de tijolo maciço, assento em concreto simples, sem encosto, revestido em todas as faces com cerâmica Elizabeth 20x20cm ou similar.</t>
  </si>
  <si>
    <t>Letra em alumínio 50x50cm - instalado</t>
  </si>
  <si>
    <t>Letra em alumínio 25x25cm - instalado</t>
  </si>
  <si>
    <t>REFERÊNCIA: ORSE, SEINFRA-CE E SINAPI-PB(FEVEREIRO/2022) C/DESONERAÇÃO - ENCARGOS SOCIAIS : 86,59% (HORA) - 48,16 % (MÊS)</t>
  </si>
  <si>
    <t>BDI = 26,63%</t>
  </si>
  <si>
    <t>ENDEREÇO: RUA LUIZ PEREIRA DA SILVA, S/N, CENTRO, SOUSA-PB</t>
  </si>
  <si>
    <t>OBRA : CENTRO DE ONCOLOGIA DE SOUSA</t>
  </si>
  <si>
    <t>PLANILHA ORÇAMENTÁRIA SINTÉTICA</t>
  </si>
  <si>
    <t>ORÇAMENTO RESUMO</t>
  </si>
  <si>
    <t>CRONOGRAMA FÍSICO FINANCEIRO</t>
  </si>
  <si>
    <t>COMPOSIÇÃO DE BDI</t>
  </si>
  <si>
    <t>BDI =  { (1+CI) / [1-(CT+MC+FE)] } -1</t>
  </si>
  <si>
    <t>VALOR TOTAL</t>
  </si>
  <si>
    <t>TOTAL ITEM (R$)</t>
  </si>
  <si>
    <t>VALOR PARCIAL</t>
  </si>
  <si>
    <t>BDI (26,63%)</t>
  </si>
  <si>
    <t>ENCARGOS SOCIAIS</t>
  </si>
  <si>
    <t>O ORÇAMENTO É DE R$ 989.890,42 (NOVECENTOS E OITENTA E NOVE MIL, OITOCENTOS E NOVENTA REAIS E QUARENTA E DOIS CENTAVOS)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</si>
</sst>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* #,##0.00\ ;* \(#,##0.00\);* \-#\ ;@\ "/>
    <numFmt numFmtId="166" formatCode="0.0%"/>
  </numFmts>
  <fonts count="2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6"/>
      <name val="Arial"/>
      <family val="1"/>
    </font>
    <font>
      <b/>
      <sz val="10"/>
      <name val="Arial"/>
      <family val="1"/>
    </font>
    <font>
      <b/>
      <sz val="11"/>
      <name val="Arial"/>
      <family val="1"/>
    </font>
    <font>
      <b/>
      <sz val="11"/>
      <name val="Arial MT"/>
    </font>
    <font>
      <sz val="10"/>
      <name val="Arial"/>
      <family val="2"/>
    </font>
    <font>
      <b/>
      <sz val="14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6"/>
      <name val="Arial Narrow"/>
      <family val="2"/>
    </font>
    <font>
      <b/>
      <u/>
      <sz val="10"/>
      <name val="Arial Narrow"/>
      <family val="2"/>
    </font>
    <font>
      <sz val="10"/>
      <name val="Courier New"/>
      <family val="3"/>
    </font>
    <font>
      <sz val="10"/>
      <name val="Times New Roman"/>
      <family val="1"/>
    </font>
    <font>
      <b/>
      <sz val="10.5"/>
      <name val="Tahoma"/>
      <family val="2"/>
    </font>
    <font>
      <b/>
      <sz val="8.5"/>
      <name val="Tahoma"/>
      <family val="2"/>
    </font>
    <font>
      <b/>
      <sz val="8.5"/>
      <color rgb="FFFF0000"/>
      <name val="Tahoma"/>
      <family val="2"/>
    </font>
    <font>
      <b/>
      <sz val="8"/>
      <name val="Tahoma"/>
      <family val="2"/>
    </font>
    <font>
      <sz val="12"/>
      <name val="Times New Roman"/>
      <family val="1"/>
    </font>
    <font>
      <sz val="8.5"/>
      <name val="Tahoma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52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10" fillId="0" borderId="0"/>
    <xf numFmtId="0" fontId="10" fillId="0" borderId="0" applyFill="0" applyBorder="0" applyAlignment="0" applyProtection="0"/>
    <xf numFmtId="0" fontId="10" fillId="0" borderId="0"/>
    <xf numFmtId="165" fontId="10" fillId="0" borderId="0"/>
    <xf numFmtId="0" fontId="10" fillId="0" borderId="0">
      <alignment horizontal="justify" wrapText="1"/>
    </xf>
  </cellStyleXfs>
  <cellXfs count="205">
    <xf numFmtId="0" fontId="0" fillId="0" borderId="0" xfId="0"/>
    <xf numFmtId="4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4" fontId="4" fillId="0" borderId="0" xfId="0" applyNumberFormat="1" applyFont="1"/>
    <xf numFmtId="9" fontId="3" fillId="0" borderId="0" xfId="1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4" fontId="3" fillId="3" borderId="1" xfId="0" applyNumberFormat="1" applyFont="1" applyFill="1" applyBorder="1"/>
    <xf numFmtId="0" fontId="6" fillId="4" borderId="0" xfId="0" applyFont="1" applyFill="1" applyAlignment="1">
      <alignment vertical="top" wrapText="1"/>
    </xf>
    <xf numFmtId="0" fontId="0" fillId="0" borderId="6" xfId="0" applyBorder="1"/>
    <xf numFmtId="4" fontId="8" fillId="4" borderId="0" xfId="0" applyNumberFormat="1" applyFont="1" applyFill="1" applyAlignment="1">
      <alignment vertical="top" wrapText="1"/>
    </xf>
    <xf numFmtId="0" fontId="8" fillId="4" borderId="0" xfId="0" applyFont="1" applyFill="1" applyAlignment="1">
      <alignment vertical="top" wrapText="1"/>
    </xf>
    <xf numFmtId="4" fontId="7" fillId="4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5" borderId="1" xfId="0" applyNumberFormat="1" applyFill="1" applyBorder="1"/>
    <xf numFmtId="10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/>
    <xf numFmtId="10" fontId="12" fillId="0" borderId="1" xfId="1" applyNumberFormat="1" applyFont="1" applyBorder="1"/>
    <xf numFmtId="10" fontId="8" fillId="4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/>
    <xf numFmtId="0" fontId="0" fillId="0" borderId="7" xfId="0" applyBorder="1"/>
    <xf numFmtId="0" fontId="13" fillId="6" borderId="19" xfId="2" applyFont="1" applyFill="1" applyBorder="1" applyAlignment="1">
      <alignment vertical="center"/>
    </xf>
    <xf numFmtId="0" fontId="13" fillId="6" borderId="20" xfId="2" applyFont="1" applyFill="1" applyBorder="1" applyAlignment="1">
      <alignment vertical="center"/>
    </xf>
    <xf numFmtId="0" fontId="13" fillId="6" borderId="20" xfId="2" applyFont="1" applyFill="1" applyBorder="1" applyAlignment="1">
      <alignment horizontal="center" vertical="center"/>
    </xf>
    <xf numFmtId="0" fontId="13" fillId="6" borderId="21" xfId="2" applyFont="1" applyFill="1" applyBorder="1" applyAlignment="1">
      <alignment horizontal="center" vertical="center"/>
    </xf>
    <xf numFmtId="0" fontId="14" fillId="7" borderId="19" xfId="2" applyFont="1" applyFill="1" applyBorder="1" applyAlignment="1">
      <alignment vertical="center"/>
    </xf>
    <xf numFmtId="0" fontId="14" fillId="7" borderId="20" xfId="2" applyFont="1" applyFill="1" applyBorder="1" applyAlignment="1">
      <alignment vertical="center"/>
    </xf>
    <xf numFmtId="39" fontId="14" fillId="8" borderId="20" xfId="3" applyNumberFormat="1" applyFont="1" applyFill="1" applyBorder="1" applyAlignment="1" applyProtection="1">
      <alignment horizontal="center" vertical="center"/>
    </xf>
    <xf numFmtId="2" fontId="14" fillId="9" borderId="20" xfId="2" applyNumberFormat="1" applyFont="1" applyFill="1" applyBorder="1" applyAlignment="1">
      <alignment horizontal="center" vertical="center"/>
    </xf>
    <xf numFmtId="2" fontId="14" fillId="9" borderId="21" xfId="2" applyNumberFormat="1" applyFont="1" applyFill="1" applyBorder="1" applyAlignment="1">
      <alignment horizontal="center" vertical="center"/>
    </xf>
    <xf numFmtId="0" fontId="14" fillId="7" borderId="6" xfId="2" applyFont="1" applyFill="1" applyBorder="1" applyAlignment="1">
      <alignment vertical="center"/>
    </xf>
    <xf numFmtId="0" fontId="14" fillId="7" borderId="22" xfId="2" applyFont="1" applyFill="1" applyBorder="1" applyAlignment="1">
      <alignment vertical="center"/>
    </xf>
    <xf numFmtId="0" fontId="14" fillId="7" borderId="23" xfId="2" applyFont="1" applyFill="1" applyBorder="1" applyAlignment="1">
      <alignment vertical="center"/>
    </xf>
    <xf numFmtId="0" fontId="14" fillId="7" borderId="17" xfId="2" applyFont="1" applyFill="1" applyBorder="1" applyAlignment="1">
      <alignment vertical="center"/>
    </xf>
    <xf numFmtId="39" fontId="14" fillId="8" borderId="14" xfId="3" applyNumberFormat="1" applyFont="1" applyFill="1" applyBorder="1" applyAlignment="1" applyProtection="1">
      <alignment horizontal="center" vertical="center"/>
    </xf>
    <xf numFmtId="2" fontId="14" fillId="9" borderId="14" xfId="2" applyNumberFormat="1" applyFont="1" applyFill="1" applyBorder="1" applyAlignment="1">
      <alignment horizontal="center" vertical="center"/>
    </xf>
    <xf numFmtId="2" fontId="14" fillId="9" borderId="18" xfId="2" applyNumberFormat="1" applyFont="1" applyFill="1" applyBorder="1" applyAlignment="1">
      <alignment horizontal="center" vertical="center"/>
    </xf>
    <xf numFmtId="0" fontId="14" fillId="7" borderId="24" xfId="2" applyFont="1" applyFill="1" applyBorder="1" applyAlignment="1">
      <alignment vertical="center"/>
    </xf>
    <xf numFmtId="0" fontId="14" fillId="7" borderId="25" xfId="2" applyFont="1" applyFill="1" applyBorder="1" applyAlignment="1">
      <alignment vertical="center"/>
    </xf>
    <xf numFmtId="39" fontId="14" fillId="8" borderId="25" xfId="3" applyNumberFormat="1" applyFont="1" applyFill="1" applyBorder="1" applyAlignment="1" applyProtection="1">
      <alignment horizontal="center" vertical="center"/>
    </xf>
    <xf numFmtId="0" fontId="13" fillId="0" borderId="32" xfId="2" applyFont="1" applyBorder="1" applyAlignment="1">
      <alignment horizontal="center" vertical="center"/>
    </xf>
    <xf numFmtId="0" fontId="13" fillId="0" borderId="33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164" fontId="14" fillId="10" borderId="38" xfId="3" applyNumberFormat="1" applyFont="1" applyFill="1" applyBorder="1" applyAlignment="1">
      <alignment horizontal="center" vertical="center"/>
    </xf>
    <xf numFmtId="164" fontId="14" fillId="10" borderId="44" xfId="3" applyNumberFormat="1" applyFont="1" applyFill="1" applyBorder="1" applyAlignment="1">
      <alignment horizontal="center" vertical="center"/>
    </xf>
    <xf numFmtId="164" fontId="14" fillId="10" borderId="48" xfId="3" applyNumberFormat="1" applyFont="1" applyFill="1" applyBorder="1" applyAlignment="1">
      <alignment horizontal="center" vertical="center"/>
    </xf>
    <xf numFmtId="0" fontId="13" fillId="11" borderId="8" xfId="2" applyFont="1" applyFill="1" applyBorder="1" applyAlignment="1">
      <alignment vertical="center"/>
    </xf>
    <xf numFmtId="0" fontId="13" fillId="11" borderId="9" xfId="2" applyFont="1" applyFill="1" applyBorder="1" applyAlignment="1">
      <alignment vertical="center"/>
    </xf>
    <xf numFmtId="0" fontId="14" fillId="11" borderId="9" xfId="2" applyFont="1" applyFill="1" applyBorder="1" applyAlignment="1">
      <alignment vertical="center"/>
    </xf>
    <xf numFmtId="0" fontId="14" fillId="11" borderId="10" xfId="2" applyFont="1" applyFill="1" applyBorder="1" applyAlignment="1">
      <alignment vertical="center"/>
    </xf>
    <xf numFmtId="0" fontId="16" fillId="0" borderId="6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7" fillId="0" borderId="3" xfId="4" applyFont="1" applyBorder="1" applyAlignment="1">
      <alignment horizontal="justify"/>
    </xf>
    <xf numFmtId="0" fontId="17" fillId="0" borderId="4" xfId="4" applyFont="1" applyBorder="1" applyAlignment="1">
      <alignment horizontal="justify"/>
    </xf>
    <xf numFmtId="165" fontId="17" fillId="0" borderId="4" xfId="5" applyFont="1" applyBorder="1" applyAlignment="1">
      <alignment horizontal="center"/>
    </xf>
    <xf numFmtId="165" fontId="18" fillId="0" borderId="0" xfId="5" applyFont="1" applyAlignment="1">
      <alignment horizontal="justify"/>
    </xf>
    <xf numFmtId="0" fontId="5" fillId="0" borderId="4" xfId="0" applyFont="1" applyBorder="1"/>
    <xf numFmtId="0" fontId="5" fillId="0" borderId="5" xfId="0" applyFont="1" applyBorder="1"/>
    <xf numFmtId="0" fontId="6" fillId="4" borderId="7" xfId="0" applyFont="1" applyFill="1" applyBorder="1" applyAlignment="1">
      <alignment vertical="top" wrapText="1"/>
    </xf>
    <xf numFmtId="0" fontId="8" fillId="4" borderId="7" xfId="0" applyFont="1" applyFill="1" applyBorder="1" applyAlignment="1">
      <alignment vertical="top" wrapText="1"/>
    </xf>
    <xf numFmtId="0" fontId="9" fillId="0" borderId="7" xfId="0" applyFont="1" applyBorder="1" applyAlignment="1">
      <alignment vertical="center" wrapText="1"/>
    </xf>
    <xf numFmtId="165" fontId="20" fillId="12" borderId="1" xfId="5" applyFont="1" applyFill="1" applyBorder="1" applyAlignment="1">
      <alignment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1" xfId="4" applyFont="1" applyBorder="1" applyAlignment="1">
      <alignment horizontal="left" vertical="center" wrapText="1" indent="15"/>
    </xf>
    <xf numFmtId="165" fontId="22" fillId="0" borderId="1" xfId="5" applyFont="1" applyBorder="1" applyAlignment="1">
      <alignment horizontal="right" vertical="center" wrapText="1"/>
    </xf>
    <xf numFmtId="165" fontId="22" fillId="0" borderId="1" xfId="5" applyFont="1" applyBorder="1" applyAlignment="1">
      <alignment horizontal="center" vertical="center" wrapText="1"/>
    </xf>
    <xf numFmtId="0" fontId="23" fillId="0" borderId="1" xfId="4" applyFont="1" applyBorder="1" applyAlignment="1">
      <alignment vertical="center" wrapText="1"/>
    </xf>
    <xf numFmtId="165" fontId="23" fillId="0" borderId="1" xfId="5" applyFont="1" applyBorder="1" applyAlignment="1">
      <alignment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1" xfId="4" applyFont="1" applyBorder="1" applyAlignment="1">
      <alignment vertical="center" wrapText="1"/>
    </xf>
    <xf numFmtId="165" fontId="24" fillId="0" borderId="1" xfId="5" applyFont="1" applyBorder="1" applyAlignment="1">
      <alignment horizontal="right" vertical="center" wrapText="1"/>
    </xf>
    <xf numFmtId="0" fontId="24" fillId="0" borderId="49" xfId="4" applyFont="1" applyBorder="1" applyAlignment="1">
      <alignment horizontal="center" vertical="center" wrapText="1"/>
    </xf>
    <xf numFmtId="0" fontId="24" fillId="0" borderId="50" xfId="4" applyFont="1" applyBorder="1" applyAlignment="1">
      <alignment vertical="center" wrapText="1"/>
    </xf>
    <xf numFmtId="165" fontId="24" fillId="0" borderId="50" xfId="5" applyFont="1" applyBorder="1" applyAlignment="1">
      <alignment horizontal="right" vertical="center" wrapText="1"/>
    </xf>
    <xf numFmtId="165" fontId="24" fillId="0" borderId="51" xfId="5" applyFont="1" applyBorder="1" applyAlignment="1">
      <alignment horizontal="right" vertical="center" wrapText="1"/>
    </xf>
    <xf numFmtId="0" fontId="24" fillId="0" borderId="52" xfId="4" applyFont="1" applyBorder="1" applyAlignment="1">
      <alignment horizontal="center" vertical="center" wrapText="1"/>
    </xf>
    <xf numFmtId="0" fontId="24" fillId="0" borderId="53" xfId="4" applyFont="1" applyBorder="1" applyAlignment="1">
      <alignment vertical="center" wrapText="1"/>
    </xf>
    <xf numFmtId="165" fontId="24" fillId="0" borderId="53" xfId="5" applyFont="1" applyBorder="1" applyAlignment="1">
      <alignment horizontal="right" vertical="center" wrapText="1"/>
    </xf>
    <xf numFmtId="165" fontId="24" fillId="0" borderId="54" xfId="5" applyFont="1" applyBorder="1" applyAlignment="1">
      <alignment horizontal="right" vertical="center" wrapText="1"/>
    </xf>
    <xf numFmtId="0" fontId="20" fillId="0" borderId="52" xfId="4" applyFont="1" applyBorder="1" applyAlignment="1">
      <alignment horizontal="center" vertical="center" wrapText="1"/>
    </xf>
    <xf numFmtId="0" fontId="20" fillId="0" borderId="53" xfId="4" applyFont="1" applyBorder="1" applyAlignment="1">
      <alignment vertical="center" wrapText="1"/>
    </xf>
    <xf numFmtId="165" fontId="20" fillId="0" borderId="53" xfId="5" applyFont="1" applyBorder="1" applyAlignment="1">
      <alignment horizontal="right" vertical="center" wrapText="1"/>
    </xf>
    <xf numFmtId="165" fontId="20" fillId="0" borderId="54" xfId="5" applyFont="1" applyBorder="1" applyAlignment="1">
      <alignment horizontal="right" vertical="center" wrapText="1"/>
    </xf>
    <xf numFmtId="0" fontId="23" fillId="0" borderId="52" xfId="4" applyFont="1" applyBorder="1" applyAlignment="1">
      <alignment vertical="center" wrapText="1"/>
    </xf>
    <xf numFmtId="0" fontId="20" fillId="0" borderId="53" xfId="4" applyFont="1" applyBorder="1" applyAlignment="1">
      <alignment horizontal="center" vertical="center" wrapText="1"/>
    </xf>
    <xf numFmtId="165" fontId="23" fillId="0" borderId="53" xfId="5" applyFont="1" applyBorder="1" applyAlignment="1">
      <alignment vertical="center" wrapText="1"/>
    </xf>
    <xf numFmtId="165" fontId="23" fillId="0" borderId="54" xfId="5" applyFont="1" applyBorder="1" applyAlignment="1">
      <alignment vertical="center" wrapText="1"/>
    </xf>
    <xf numFmtId="0" fontId="23" fillId="12" borderId="55" xfId="4" applyFont="1" applyFill="1" applyBorder="1" applyAlignment="1">
      <alignment vertical="center" wrapText="1"/>
    </xf>
    <xf numFmtId="0" fontId="20" fillId="12" borderId="56" xfId="4" applyFont="1" applyFill="1" applyBorder="1" applyAlignment="1">
      <alignment horizontal="left" vertical="center" wrapText="1" indent="15"/>
    </xf>
    <xf numFmtId="165" fontId="20" fillId="12" borderId="56" xfId="5" applyFont="1" applyFill="1" applyBorder="1" applyAlignment="1">
      <alignment horizontal="right" vertical="center" wrapText="1"/>
    </xf>
    <xf numFmtId="165" fontId="20" fillId="12" borderId="57" xfId="5" applyFont="1" applyFill="1" applyBorder="1" applyAlignment="1">
      <alignment horizontal="right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6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3" fillId="0" borderId="39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4" fillId="0" borderId="2" xfId="2" applyFont="1" applyBorder="1" applyAlignment="1">
      <alignment vertical="center"/>
    </xf>
    <xf numFmtId="0" fontId="0" fillId="0" borderId="2" xfId="0" applyBorder="1"/>
    <xf numFmtId="0" fontId="0" fillId="0" borderId="40" xfId="0" applyBorder="1"/>
    <xf numFmtId="0" fontId="3" fillId="0" borderId="10" xfId="0" applyFont="1" applyBorder="1" applyAlignment="1">
      <alignment wrapText="1"/>
    </xf>
    <xf numFmtId="0" fontId="4" fillId="0" borderId="8" xfId="0" applyFont="1" applyBorder="1"/>
    <xf numFmtId="0" fontId="4" fillId="0" borderId="10" xfId="0" applyFont="1" applyBorder="1" applyAlignment="1">
      <alignment wrapText="1"/>
    </xf>
    <xf numFmtId="10" fontId="3" fillId="0" borderId="1" xfId="1" applyNumberFormat="1" applyFont="1" applyFill="1" applyBorder="1"/>
    <xf numFmtId="166" fontId="3" fillId="0" borderId="0" xfId="1" applyNumberFormat="1" applyFont="1"/>
    <xf numFmtId="10" fontId="3" fillId="0" borderId="1" xfId="1" applyNumberFormat="1" applyFont="1" applyBorder="1"/>
    <xf numFmtId="4" fontId="3" fillId="0" borderId="1" xfId="1" applyNumberFormat="1" applyFont="1" applyBorder="1"/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" fontId="0" fillId="0" borderId="11" xfId="1" applyNumberFormat="1" applyFont="1" applyBorder="1" applyAlignment="1">
      <alignment horizontal="center" vertical="center"/>
    </xf>
    <xf numFmtId="4" fontId="0" fillId="0" borderId="12" xfId="1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1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2" fillId="0" borderId="1" xfId="1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14" fillId="0" borderId="41" xfId="2" applyFont="1" applyBorder="1" applyAlignment="1">
      <alignment horizontal="left" vertical="center"/>
    </xf>
    <xf numFmtId="0" fontId="14" fillId="0" borderId="42" xfId="2" applyFont="1" applyBorder="1" applyAlignment="1">
      <alignment horizontal="left" vertical="center"/>
    </xf>
    <xf numFmtId="0" fontId="14" fillId="0" borderId="43" xfId="2" applyFont="1" applyBorder="1" applyAlignment="1">
      <alignment horizontal="left" vertical="center"/>
    </xf>
    <xf numFmtId="0" fontId="14" fillId="0" borderId="45" xfId="2" applyFont="1" applyBorder="1" applyAlignment="1">
      <alignment horizontal="left" vertical="center"/>
    </xf>
    <xf numFmtId="0" fontId="14" fillId="0" borderId="46" xfId="2" applyFont="1" applyBorder="1" applyAlignment="1">
      <alignment horizontal="left" vertical="center"/>
    </xf>
    <xf numFmtId="0" fontId="14" fillId="0" borderId="47" xfId="2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10" fontId="15" fillId="0" borderId="1" xfId="3" applyNumberFormat="1" applyFont="1" applyFill="1" applyBorder="1" applyAlignment="1" applyProtection="1">
      <alignment horizontal="center" vertical="center"/>
    </xf>
    <xf numFmtId="2" fontId="14" fillId="10" borderId="26" xfId="2" applyNumberFormat="1" applyFont="1" applyFill="1" applyBorder="1" applyAlignment="1">
      <alignment horizontal="center" vertical="center"/>
    </xf>
    <xf numFmtId="2" fontId="14" fillId="10" borderId="27" xfId="2" applyNumberFormat="1" applyFont="1" applyFill="1" applyBorder="1" applyAlignment="1">
      <alignment horizontal="center" vertical="center"/>
    </xf>
    <xf numFmtId="2" fontId="14" fillId="10" borderId="28" xfId="2" applyNumberFormat="1" applyFont="1" applyFill="1" applyBorder="1" applyAlignment="1">
      <alignment horizontal="center" vertical="center"/>
    </xf>
    <xf numFmtId="0" fontId="13" fillId="8" borderId="3" xfId="2" applyFont="1" applyFill="1" applyBorder="1" applyAlignment="1">
      <alignment horizontal="center" vertical="center"/>
    </xf>
    <xf numFmtId="0" fontId="13" fillId="8" borderId="4" xfId="2" applyFont="1" applyFill="1" applyBorder="1" applyAlignment="1">
      <alignment horizontal="center" vertical="center"/>
    </xf>
    <xf numFmtId="0" fontId="13" fillId="8" borderId="5" xfId="2" applyFont="1" applyFill="1" applyBorder="1" applyAlignment="1">
      <alignment horizontal="center" vertical="center"/>
    </xf>
    <xf numFmtId="0" fontId="14" fillId="8" borderId="6" xfId="2" applyFont="1" applyFill="1" applyBorder="1" applyAlignment="1">
      <alignment vertical="center"/>
    </xf>
    <xf numFmtId="0" fontId="14" fillId="8" borderId="0" xfId="2" applyFont="1" applyFill="1" applyAlignment="1">
      <alignment vertical="center"/>
    </xf>
    <xf numFmtId="0" fontId="14" fillId="8" borderId="7" xfId="2" applyFont="1" applyFill="1" applyBorder="1" applyAlignment="1">
      <alignment vertical="center"/>
    </xf>
    <xf numFmtId="0" fontId="14" fillId="8" borderId="6" xfId="2" applyFont="1" applyFill="1" applyBorder="1" applyAlignment="1">
      <alignment vertical="center" wrapText="1"/>
    </xf>
    <xf numFmtId="0" fontId="14" fillId="8" borderId="0" xfId="2" applyFont="1" applyFill="1" applyAlignment="1">
      <alignment vertical="center" wrapText="1"/>
    </xf>
    <xf numFmtId="0" fontId="14" fillId="8" borderId="7" xfId="2" applyFont="1" applyFill="1" applyBorder="1" applyAlignment="1">
      <alignment vertical="center" wrapText="1"/>
    </xf>
    <xf numFmtId="0" fontId="14" fillId="8" borderId="39" xfId="2" applyFont="1" applyFill="1" applyBorder="1" applyAlignment="1">
      <alignment vertical="center" wrapText="1"/>
    </xf>
    <xf numFmtId="0" fontId="14" fillId="8" borderId="2" xfId="2" applyFont="1" applyFill="1" applyBorder="1" applyAlignment="1">
      <alignment vertical="center" wrapText="1"/>
    </xf>
    <xf numFmtId="0" fontId="14" fillId="8" borderId="40" xfId="2" applyFont="1" applyFill="1" applyBorder="1" applyAlignment="1">
      <alignment vertical="center" wrapText="1"/>
    </xf>
    <xf numFmtId="0" fontId="13" fillId="0" borderId="29" xfId="2" applyFont="1" applyBorder="1" applyAlignment="1">
      <alignment horizontal="center" vertical="center"/>
    </xf>
    <xf numFmtId="0" fontId="13" fillId="0" borderId="30" xfId="2" applyFont="1" applyBorder="1" applyAlignment="1">
      <alignment horizontal="center" vertical="center"/>
    </xf>
    <xf numFmtId="0" fontId="13" fillId="0" borderId="31" xfId="2" applyFont="1" applyBorder="1" applyAlignment="1">
      <alignment horizontal="center" vertical="center"/>
    </xf>
    <xf numFmtId="0" fontId="14" fillId="0" borderId="35" xfId="2" applyFont="1" applyBorder="1" applyAlignment="1">
      <alignment horizontal="left" vertical="center"/>
    </xf>
    <xf numFmtId="0" fontId="14" fillId="0" borderId="36" xfId="2" applyFont="1" applyBorder="1" applyAlignment="1">
      <alignment horizontal="left" vertical="center"/>
    </xf>
    <xf numFmtId="0" fontId="14" fillId="0" borderId="37" xfId="2" applyFont="1" applyBorder="1" applyAlignment="1">
      <alignment horizontal="left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/>
    </xf>
    <xf numFmtId="0" fontId="13" fillId="2" borderId="14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3" fillId="2" borderId="17" xfId="2" applyFont="1" applyFill="1" applyBorder="1" applyAlignment="1">
      <alignment horizontal="center" vertical="center" wrapText="1"/>
    </xf>
    <xf numFmtId="0" fontId="13" fillId="2" borderId="14" xfId="2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8" xfId="4" applyFont="1" applyBorder="1" applyAlignment="1">
      <alignment horizontal="center" vertical="center"/>
    </xf>
    <xf numFmtId="0" fontId="19" fillId="0" borderId="9" xfId="4" applyFont="1" applyBorder="1" applyAlignment="1">
      <alignment horizontal="center" vertical="center"/>
    </xf>
    <xf numFmtId="0" fontId="19" fillId="0" borderId="10" xfId="4" applyFont="1" applyBorder="1" applyAlignment="1">
      <alignment horizontal="center" vertical="center"/>
    </xf>
    <xf numFmtId="165" fontId="21" fillId="12" borderId="1" xfId="5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7">
    <cellStyle name="Excel Built-in Normal 2 2 2" xfId="4" xr:uid="{E1F72F9A-0034-4417-9EA9-677A1065DE2E}"/>
    <cellStyle name="Excel Built-in Normal_Acompanhamento - CHÃ GRANDE - GABARITO" xfId="6" xr:uid="{F61EF3A6-613B-405B-A239-91CB92F49348}"/>
    <cellStyle name="Excel Built-in Vírgula 2" xfId="5" xr:uid="{4E2BB78E-ADFB-4896-B12A-1B55E17696CB}"/>
    <cellStyle name="Normal" xfId="0" builtinId="0"/>
    <cellStyle name="Normal 2 10" xfId="2" xr:uid="{351BCFEA-1CF4-4D6B-94DC-81749473DF35}"/>
    <cellStyle name="Porcentagem" xfId="1" builtinId="5"/>
    <cellStyle name="Separador de milhares 2_ORÇAMENTO matureia corrigido (DEZ 2009)" xfId="3" xr:uid="{2DCEE740-7966-4E7A-AF7C-1C365983B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0</xdr:rowOff>
    </xdr:from>
    <xdr:to>
      <xdr:col>3</xdr:col>
      <xdr:colOff>3505200</xdr:colOff>
      <xdr:row>1</xdr:row>
      <xdr:rowOff>133350</xdr:rowOff>
    </xdr:to>
    <xdr:pic>
      <xdr:nvPicPr>
        <xdr:cNvPr id="2" name="Picture 2" descr="Aguiar-PB">
          <a:extLst>
            <a:ext uri="{FF2B5EF4-FFF2-40B4-BE49-F238E27FC236}">
              <a16:creationId xmlns:a16="http://schemas.microsoft.com/office/drawing/2014/main" id="{FCC40179-96C1-43CC-94D4-BFE76412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809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0</xdr:rowOff>
    </xdr:from>
    <xdr:to>
      <xdr:col>3</xdr:col>
      <xdr:colOff>3505200</xdr:colOff>
      <xdr:row>1</xdr:row>
      <xdr:rowOff>133350</xdr:rowOff>
    </xdr:to>
    <xdr:pic>
      <xdr:nvPicPr>
        <xdr:cNvPr id="2" name="Picture 2" descr="Aguiar-PB">
          <a:extLst>
            <a:ext uri="{FF2B5EF4-FFF2-40B4-BE49-F238E27FC236}">
              <a16:creationId xmlns:a16="http://schemas.microsoft.com/office/drawing/2014/main" id="{DE33EA3D-7352-4F11-BA4D-07347C16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90500"/>
          <a:ext cx="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0</xdr:rowOff>
    </xdr:from>
    <xdr:to>
      <xdr:col>3</xdr:col>
      <xdr:colOff>3505200</xdr:colOff>
      <xdr:row>2</xdr:row>
      <xdr:rowOff>133350</xdr:rowOff>
    </xdr:to>
    <xdr:pic>
      <xdr:nvPicPr>
        <xdr:cNvPr id="2" name="Picture 2" descr="Aguiar-PB">
          <a:extLst>
            <a:ext uri="{FF2B5EF4-FFF2-40B4-BE49-F238E27FC236}">
              <a16:creationId xmlns:a16="http://schemas.microsoft.com/office/drawing/2014/main" id="{F065E605-140F-4717-8AFC-44A8578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90500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.LICITA&#199;&#195;O%20DO%20SERT&#195;O\SOUSA\ESCOLA%20DO%20ALTO%20CRUZEIRO\OR&#199;AMENTO,%20CRONOGRAMA,%20BDI,%20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CRONOGRAMA"/>
      <sheetName val="B.D.I"/>
      <sheetName val="E.S."/>
      <sheetName val="memorial"/>
    </sheetNames>
    <sheetDataSet>
      <sheetData sheetId="0">
        <row r="14">
          <cell r="A14" t="str">
            <v xml:space="preserve"> 1 </v>
          </cell>
        </row>
        <row r="19">
          <cell r="A19" t="str">
            <v xml:space="preserve"> 2 </v>
          </cell>
        </row>
        <row r="26">
          <cell r="A26">
            <v>3</v>
          </cell>
        </row>
        <row r="31">
          <cell r="A31">
            <v>4</v>
          </cell>
        </row>
        <row r="67">
          <cell r="A67">
            <v>5</v>
          </cell>
        </row>
        <row r="76">
          <cell r="A76">
            <v>6</v>
          </cell>
        </row>
        <row r="79">
          <cell r="A79">
            <v>7</v>
          </cell>
        </row>
        <row r="86">
          <cell r="A86">
            <v>8</v>
          </cell>
        </row>
        <row r="102">
          <cell r="A102">
            <v>9</v>
          </cell>
        </row>
        <row r="110">
          <cell r="A110">
            <v>10</v>
          </cell>
        </row>
        <row r="141">
          <cell r="A141">
            <v>11</v>
          </cell>
        </row>
        <row r="156">
          <cell r="A156">
            <v>12</v>
          </cell>
        </row>
        <row r="173">
          <cell r="A173">
            <v>13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A543-0F5C-4201-93AF-B52E5657D145}">
  <dimension ref="A2:P213"/>
  <sheetViews>
    <sheetView topLeftCell="A18" zoomScale="77" zoomScaleNormal="77" workbookViewId="0">
      <selection activeCell="Q49" sqref="Q49"/>
    </sheetView>
  </sheetViews>
  <sheetFormatPr defaultRowHeight="14.25"/>
  <cols>
    <col min="1" max="3" width="9.140625" style="4"/>
    <col min="4" max="4" width="79" style="5" customWidth="1"/>
    <col min="5" max="5" width="16.42578125" style="4" customWidth="1"/>
    <col min="6" max="6" width="10" style="6" customWidth="1"/>
    <col min="7" max="7" width="13" style="6" customWidth="1"/>
    <col min="8" max="8" width="16" style="6" customWidth="1"/>
    <col min="9" max="9" width="9.140625" style="6"/>
    <col min="10" max="10" width="9.140625" style="6" hidden="1" customWidth="1"/>
    <col min="11" max="12" width="11.7109375" style="6" hidden="1" customWidth="1"/>
    <col min="13" max="13" width="9.140625" style="4" customWidth="1"/>
    <col min="14" max="16384" width="9.140625" style="4"/>
  </cols>
  <sheetData>
    <row r="2" spans="1:12" ht="23.25">
      <c r="A2" s="127" t="s">
        <v>343</v>
      </c>
      <c r="B2" s="127"/>
      <c r="C2" s="127"/>
      <c r="D2" s="127"/>
      <c r="E2" s="127"/>
      <c r="F2" s="127"/>
      <c r="G2" s="127"/>
      <c r="H2" s="127"/>
    </row>
    <row r="3" spans="1:12" ht="18">
      <c r="A3" s="128" t="s">
        <v>505</v>
      </c>
      <c r="B3" s="128"/>
      <c r="C3" s="128"/>
      <c r="D3" s="128"/>
      <c r="E3" s="128"/>
      <c r="F3" s="128"/>
      <c r="G3" s="128"/>
      <c r="H3" s="128"/>
    </row>
    <row r="4" spans="1:12" ht="15">
      <c r="A4" s="129" t="s">
        <v>503</v>
      </c>
      <c r="B4" s="129"/>
      <c r="C4" s="129"/>
      <c r="D4" s="129"/>
      <c r="E4" s="129"/>
      <c r="F4" s="129"/>
      <c r="G4" s="129"/>
      <c r="H4" s="129"/>
    </row>
    <row r="5" spans="1:12" ht="15">
      <c r="A5" s="129" t="s">
        <v>502</v>
      </c>
      <c r="B5" s="129"/>
      <c r="C5" s="129"/>
      <c r="D5" s="129"/>
      <c r="E5" s="129"/>
      <c r="F5" s="129"/>
      <c r="G5" s="129"/>
      <c r="H5" s="129"/>
    </row>
    <row r="6" spans="1:12" ht="15">
      <c r="A6" s="130" t="s">
        <v>500</v>
      </c>
      <c r="B6" s="131"/>
      <c r="C6" s="131"/>
      <c r="D6" s="131"/>
      <c r="E6" s="131"/>
      <c r="F6" s="131"/>
      <c r="G6" s="132"/>
      <c r="H6" s="123">
        <v>0.26629999999999998</v>
      </c>
    </row>
    <row r="7" spans="1:12" ht="15">
      <c r="A7" s="125" t="s">
        <v>344</v>
      </c>
      <c r="B7" s="125"/>
      <c r="C7" s="125"/>
      <c r="D7" s="125"/>
      <c r="E7" s="125"/>
      <c r="F7" s="125"/>
      <c r="G7" s="125"/>
      <c r="H7" s="125"/>
    </row>
    <row r="8" spans="1:12" ht="15">
      <c r="A8" s="125" t="s">
        <v>345</v>
      </c>
      <c r="B8" s="125"/>
      <c r="C8" s="125"/>
      <c r="D8" s="125"/>
      <c r="E8" s="125"/>
      <c r="F8" s="125"/>
      <c r="G8" s="125"/>
      <c r="H8" s="125"/>
    </row>
    <row r="9" spans="1:12" s="2" customFormat="1" ht="15">
      <c r="A9" s="133" t="s">
        <v>335</v>
      </c>
      <c r="B9" s="133" t="s">
        <v>336</v>
      </c>
      <c r="C9" s="133" t="s">
        <v>337</v>
      </c>
      <c r="D9" s="134" t="s">
        <v>338</v>
      </c>
      <c r="E9" s="134" t="s">
        <v>510</v>
      </c>
      <c r="F9" s="136" t="s">
        <v>350</v>
      </c>
      <c r="G9" s="137" t="s">
        <v>341</v>
      </c>
      <c r="H9" s="137" t="s">
        <v>342</v>
      </c>
      <c r="I9" s="3"/>
      <c r="J9" s="3"/>
      <c r="K9" s="3"/>
      <c r="L9" s="3"/>
    </row>
    <row r="10" spans="1:12">
      <c r="A10" s="133"/>
      <c r="B10" s="133"/>
      <c r="C10" s="133"/>
      <c r="D10" s="134"/>
      <c r="E10" s="134"/>
      <c r="F10" s="136"/>
      <c r="G10" s="137"/>
      <c r="H10" s="137"/>
    </row>
    <row r="11" spans="1:12" s="2" customFormat="1" ht="15">
      <c r="A11" s="8">
        <v>1</v>
      </c>
      <c r="B11" s="8" t="s">
        <v>333</v>
      </c>
      <c r="C11" s="8"/>
      <c r="D11" s="9"/>
      <c r="E11" s="10">
        <f>SUM(E12:E16)</f>
        <v>18776.639999999996</v>
      </c>
      <c r="F11" s="121">
        <f>CRONOGRAMA!D10</f>
        <v>2.4E-2</v>
      </c>
      <c r="G11" s="10">
        <f>CRONOGRAMA!E10</f>
        <v>5000.22</v>
      </c>
      <c r="H11" s="10">
        <f>E11+G11</f>
        <v>23776.859999999997</v>
      </c>
      <c r="I11" s="3"/>
      <c r="J11" s="7">
        <v>0.96499999999999997</v>
      </c>
      <c r="K11" s="3"/>
      <c r="L11" s="3"/>
    </row>
    <row r="12" spans="1:12" hidden="1">
      <c r="A12" s="11" t="s">
        <v>0</v>
      </c>
      <c r="B12" s="11" t="s">
        <v>1</v>
      </c>
      <c r="C12" s="11">
        <v>51</v>
      </c>
      <c r="D12" s="12" t="s">
        <v>2</v>
      </c>
      <c r="E12" s="13">
        <f>ROUND(F12*G12,2)</f>
        <v>1503.63</v>
      </c>
      <c r="F12" s="13">
        <v>4.5</v>
      </c>
      <c r="G12" s="13">
        <f>L12</f>
        <v>334.14</v>
      </c>
      <c r="H12" s="13"/>
      <c r="K12" s="6">
        <v>346.26</v>
      </c>
      <c r="L12" s="6">
        <f>ROUND(K12*$J$11,2)</f>
        <v>334.14</v>
      </c>
    </row>
    <row r="13" spans="1:12" ht="28.5" hidden="1">
      <c r="A13" s="11" t="s">
        <v>3</v>
      </c>
      <c r="B13" s="11" t="s">
        <v>7</v>
      </c>
      <c r="C13" s="11">
        <v>97622</v>
      </c>
      <c r="D13" s="12" t="s">
        <v>8</v>
      </c>
      <c r="E13" s="13">
        <f>ROUND(F13*G13,2)</f>
        <v>2327.15</v>
      </c>
      <c r="F13" s="13">
        <v>63.41</v>
      </c>
      <c r="G13" s="13">
        <f t="shared" ref="G13:G16" si="0">L13</f>
        <v>36.700000000000003</v>
      </c>
      <c r="H13" s="13"/>
      <c r="K13" s="6">
        <v>38.03</v>
      </c>
      <c r="L13" s="6">
        <f t="shared" ref="L13:L76" si="1">ROUND(K13*$J$11,2)</f>
        <v>36.700000000000003</v>
      </c>
    </row>
    <row r="14" spans="1:12" ht="25.5" hidden="1" customHeight="1">
      <c r="A14" s="11" t="s">
        <v>4</v>
      </c>
      <c r="B14" s="11" t="s">
        <v>1</v>
      </c>
      <c r="C14" s="11">
        <v>3240</v>
      </c>
      <c r="D14" s="12" t="s">
        <v>11</v>
      </c>
      <c r="E14" s="13">
        <f>ROUND(F14*G14,2)</f>
        <v>12738.21</v>
      </c>
      <c r="F14" s="13">
        <v>774.83</v>
      </c>
      <c r="G14" s="13">
        <f t="shared" si="0"/>
        <v>16.440000000000001</v>
      </c>
      <c r="H14" s="13"/>
      <c r="K14" s="6">
        <v>17.04</v>
      </c>
      <c r="L14" s="6">
        <f t="shared" si="1"/>
        <v>16.440000000000001</v>
      </c>
    </row>
    <row r="15" spans="1:12" ht="28.5" hidden="1">
      <c r="A15" s="11" t="s">
        <v>5</v>
      </c>
      <c r="B15" s="11" t="s">
        <v>7</v>
      </c>
      <c r="C15" s="11">
        <v>97650</v>
      </c>
      <c r="D15" s="12" t="s">
        <v>12</v>
      </c>
      <c r="E15" s="13">
        <f>ROUND(F15*G15,2)</f>
        <v>1472.17</v>
      </c>
      <c r="F15" s="13">
        <v>309.93</v>
      </c>
      <c r="G15" s="13">
        <f t="shared" si="0"/>
        <v>4.75</v>
      </c>
      <c r="H15" s="13"/>
      <c r="K15" s="6">
        <v>4.92</v>
      </c>
      <c r="L15" s="6">
        <f t="shared" si="1"/>
        <v>4.75</v>
      </c>
    </row>
    <row r="16" spans="1:12" ht="42.75" hidden="1">
      <c r="A16" s="11" t="s">
        <v>6</v>
      </c>
      <c r="B16" s="11" t="s">
        <v>7</v>
      </c>
      <c r="C16" s="11">
        <v>100981</v>
      </c>
      <c r="D16" s="12" t="s">
        <v>13</v>
      </c>
      <c r="E16" s="13">
        <f>ROUND(F16*G16,2)</f>
        <v>735.48</v>
      </c>
      <c r="F16" s="13">
        <v>102.15</v>
      </c>
      <c r="G16" s="13">
        <f t="shared" si="0"/>
        <v>7.2</v>
      </c>
      <c r="H16" s="13"/>
      <c r="K16" s="6">
        <v>7.46</v>
      </c>
      <c r="L16" s="6">
        <f t="shared" si="1"/>
        <v>7.2</v>
      </c>
    </row>
    <row r="17" spans="1:12" hidden="1">
      <c r="A17" s="11"/>
      <c r="B17" s="11"/>
      <c r="C17" s="11"/>
      <c r="D17" s="12"/>
      <c r="E17" s="13"/>
      <c r="F17" s="13"/>
      <c r="G17" s="13"/>
      <c r="H17" s="13"/>
      <c r="L17" s="6">
        <f t="shared" si="1"/>
        <v>0</v>
      </c>
    </row>
    <row r="18" spans="1:12" s="2" customFormat="1" ht="15">
      <c r="A18" s="8">
        <v>2</v>
      </c>
      <c r="B18" s="8" t="s">
        <v>14</v>
      </c>
      <c r="C18" s="8"/>
      <c r="D18" s="9"/>
      <c r="E18" s="10">
        <f>SUM(E19:E34)</f>
        <v>92960.22</v>
      </c>
      <c r="F18" s="121">
        <f>ROUND(E18/$E$212,4)</f>
        <v>0.11890000000000001</v>
      </c>
      <c r="G18" s="10">
        <f>CRONOGRAMA!E12</f>
        <v>24755.31</v>
      </c>
      <c r="H18" s="10">
        <f>E18+G18</f>
        <v>117715.53</v>
      </c>
      <c r="I18" s="3"/>
      <c r="J18" s="3"/>
      <c r="K18" s="3"/>
      <c r="L18" s="3">
        <f t="shared" si="1"/>
        <v>0</v>
      </c>
    </row>
    <row r="19" spans="1:12" ht="34.5" hidden="1" customHeight="1">
      <c r="A19" s="11" t="s">
        <v>15</v>
      </c>
      <c r="B19" s="11" t="s">
        <v>7</v>
      </c>
      <c r="C19" s="11">
        <v>96523</v>
      </c>
      <c r="D19" s="12" t="s">
        <v>21</v>
      </c>
      <c r="E19" s="13">
        <f t="shared" ref="E19:E34" si="2">ROUND(F19*G19,2)</f>
        <v>1843</v>
      </c>
      <c r="F19" s="13">
        <v>28.86</v>
      </c>
      <c r="G19" s="13">
        <f t="shared" ref="G19:G34" si="3">L19</f>
        <v>63.86</v>
      </c>
      <c r="H19" s="13"/>
      <c r="K19" s="6">
        <v>66.180000000000007</v>
      </c>
      <c r="L19" s="6">
        <f t="shared" si="1"/>
        <v>63.86</v>
      </c>
    </row>
    <row r="20" spans="1:12" ht="30.75" hidden="1" customHeight="1">
      <c r="A20" s="11" t="s">
        <v>16</v>
      </c>
      <c r="B20" s="11" t="s">
        <v>7</v>
      </c>
      <c r="C20" s="11">
        <v>101964</v>
      </c>
      <c r="D20" s="12" t="s">
        <v>22</v>
      </c>
      <c r="E20" s="13">
        <f t="shared" si="2"/>
        <v>8199.2800000000007</v>
      </c>
      <c r="F20" s="13">
        <v>57.88</v>
      </c>
      <c r="G20" s="13">
        <f t="shared" si="3"/>
        <v>141.66</v>
      </c>
      <c r="H20" s="13"/>
      <c r="K20" s="6">
        <v>146.80000000000001</v>
      </c>
      <c r="L20" s="6">
        <f t="shared" si="1"/>
        <v>141.66</v>
      </c>
    </row>
    <row r="21" spans="1:12" ht="28.5" hidden="1">
      <c r="A21" s="11" t="s">
        <v>17</v>
      </c>
      <c r="B21" s="11" t="s">
        <v>7</v>
      </c>
      <c r="C21" s="11">
        <v>96619</v>
      </c>
      <c r="D21" s="12" t="s">
        <v>23</v>
      </c>
      <c r="E21" s="13">
        <f t="shared" si="2"/>
        <v>437.71</v>
      </c>
      <c r="F21" s="13">
        <v>19.239999999999998</v>
      </c>
      <c r="G21" s="13">
        <f t="shared" si="3"/>
        <v>22.75</v>
      </c>
      <c r="H21" s="13"/>
      <c r="K21" s="6">
        <v>23.57</v>
      </c>
      <c r="L21" s="6">
        <f t="shared" si="1"/>
        <v>22.75</v>
      </c>
    </row>
    <row r="22" spans="1:12" ht="42.75" hidden="1">
      <c r="A22" s="11" t="s">
        <v>18</v>
      </c>
      <c r="B22" s="11" t="s">
        <v>7</v>
      </c>
      <c r="C22" s="11">
        <v>94971</v>
      </c>
      <c r="D22" s="12" t="s">
        <v>24</v>
      </c>
      <c r="E22" s="13">
        <f t="shared" si="2"/>
        <v>2049.08</v>
      </c>
      <c r="F22" s="13">
        <v>5.8</v>
      </c>
      <c r="G22" s="13">
        <f t="shared" si="3"/>
        <v>353.29</v>
      </c>
      <c r="H22" s="13"/>
      <c r="K22" s="6">
        <v>366.1</v>
      </c>
      <c r="L22" s="6">
        <f t="shared" si="1"/>
        <v>353.29</v>
      </c>
    </row>
    <row r="23" spans="1:12" ht="42.75" hidden="1">
      <c r="A23" s="11" t="s">
        <v>19</v>
      </c>
      <c r="B23" s="11" t="s">
        <v>7</v>
      </c>
      <c r="C23" s="11">
        <v>94972</v>
      </c>
      <c r="D23" s="12" t="s">
        <v>26</v>
      </c>
      <c r="E23" s="13">
        <f t="shared" si="2"/>
        <v>10980.78</v>
      </c>
      <c r="F23" s="13">
        <v>30.1</v>
      </c>
      <c r="G23" s="13">
        <f t="shared" si="3"/>
        <v>364.81</v>
      </c>
      <c r="H23" s="13"/>
      <c r="K23" s="6">
        <v>378.04</v>
      </c>
      <c r="L23" s="6">
        <f t="shared" si="1"/>
        <v>364.81</v>
      </c>
    </row>
    <row r="24" spans="1:12" ht="28.5" hidden="1">
      <c r="A24" s="11" t="s">
        <v>20</v>
      </c>
      <c r="B24" s="11" t="s">
        <v>7</v>
      </c>
      <c r="C24" s="11">
        <v>92873</v>
      </c>
      <c r="D24" s="12" t="s">
        <v>25</v>
      </c>
      <c r="E24" s="13">
        <f t="shared" si="2"/>
        <v>6868.75</v>
      </c>
      <c r="F24" s="13">
        <v>35.9</v>
      </c>
      <c r="G24" s="13">
        <f t="shared" si="3"/>
        <v>191.33</v>
      </c>
      <c r="H24" s="13"/>
      <c r="K24" s="6">
        <v>198.27</v>
      </c>
      <c r="L24" s="6">
        <f t="shared" si="1"/>
        <v>191.33</v>
      </c>
    </row>
    <row r="25" spans="1:12" hidden="1">
      <c r="A25" s="11" t="s">
        <v>27</v>
      </c>
      <c r="B25" s="11" t="s">
        <v>1</v>
      </c>
      <c r="C25" s="11">
        <v>90</v>
      </c>
      <c r="D25" s="12" t="s">
        <v>364</v>
      </c>
      <c r="E25" s="13">
        <f t="shared" si="2"/>
        <v>1261.45</v>
      </c>
      <c r="F25" s="13">
        <v>19.3</v>
      </c>
      <c r="G25" s="13">
        <f t="shared" si="3"/>
        <v>65.36</v>
      </c>
      <c r="H25" s="13"/>
      <c r="K25" s="6">
        <v>67.73</v>
      </c>
      <c r="L25" s="6">
        <f t="shared" si="1"/>
        <v>65.36</v>
      </c>
    </row>
    <row r="26" spans="1:12" hidden="1">
      <c r="A26" s="11" t="s">
        <v>28</v>
      </c>
      <c r="B26" s="11" t="s">
        <v>1</v>
      </c>
      <c r="C26" s="11">
        <v>3366</v>
      </c>
      <c r="D26" s="12" t="s">
        <v>365</v>
      </c>
      <c r="E26" s="13">
        <f t="shared" si="2"/>
        <v>23247.33</v>
      </c>
      <c r="F26" s="13">
        <v>421.3</v>
      </c>
      <c r="G26" s="13">
        <f t="shared" si="3"/>
        <v>55.18</v>
      </c>
      <c r="H26" s="13"/>
      <c r="K26" s="6">
        <v>57.18</v>
      </c>
      <c r="L26" s="6">
        <f t="shared" si="1"/>
        <v>55.18</v>
      </c>
    </row>
    <row r="27" spans="1:12" ht="42.75" hidden="1">
      <c r="A27" s="11" t="s">
        <v>29</v>
      </c>
      <c r="B27" s="11" t="s">
        <v>7</v>
      </c>
      <c r="C27" s="11">
        <v>92763</v>
      </c>
      <c r="D27" s="12" t="s">
        <v>39</v>
      </c>
      <c r="E27" s="13">
        <f t="shared" si="2"/>
        <v>4956.7</v>
      </c>
      <c r="F27" s="13">
        <v>480.3</v>
      </c>
      <c r="G27" s="13">
        <f t="shared" si="3"/>
        <v>10.32</v>
      </c>
      <c r="H27" s="13"/>
      <c r="K27" s="6">
        <v>10.69</v>
      </c>
      <c r="L27" s="6">
        <f t="shared" si="1"/>
        <v>10.32</v>
      </c>
    </row>
    <row r="28" spans="1:12" ht="42.75" hidden="1">
      <c r="A28" s="11" t="s">
        <v>30</v>
      </c>
      <c r="B28" s="11" t="s">
        <v>7</v>
      </c>
      <c r="C28" s="11">
        <v>92762</v>
      </c>
      <c r="D28" s="12" t="s">
        <v>40</v>
      </c>
      <c r="E28" s="13">
        <f t="shared" si="2"/>
        <v>19443.14</v>
      </c>
      <c r="F28" s="13">
        <v>1608.2</v>
      </c>
      <c r="G28" s="13">
        <f t="shared" si="3"/>
        <v>12.09</v>
      </c>
      <c r="H28" s="13"/>
      <c r="K28" s="6">
        <v>12.53</v>
      </c>
      <c r="L28" s="6">
        <f t="shared" si="1"/>
        <v>12.09</v>
      </c>
    </row>
    <row r="29" spans="1:12" ht="42.75" hidden="1">
      <c r="A29" s="11" t="s">
        <v>31</v>
      </c>
      <c r="B29" s="11" t="s">
        <v>7</v>
      </c>
      <c r="C29" s="11">
        <v>92764</v>
      </c>
      <c r="D29" s="12" t="s">
        <v>41</v>
      </c>
      <c r="E29" s="13">
        <f t="shared" si="2"/>
        <v>629.11</v>
      </c>
      <c r="F29" s="13">
        <v>63.1</v>
      </c>
      <c r="G29" s="13">
        <f t="shared" si="3"/>
        <v>9.9700000000000006</v>
      </c>
      <c r="H29" s="13"/>
      <c r="K29" s="6">
        <v>10.33</v>
      </c>
      <c r="L29" s="6">
        <f t="shared" si="1"/>
        <v>9.9700000000000006</v>
      </c>
    </row>
    <row r="30" spans="1:12" ht="42.75" hidden="1">
      <c r="A30" s="11" t="s">
        <v>32</v>
      </c>
      <c r="B30" s="11" t="s">
        <v>7</v>
      </c>
      <c r="C30" s="11">
        <v>92759</v>
      </c>
      <c r="D30" s="12" t="s">
        <v>42</v>
      </c>
      <c r="E30" s="13">
        <f t="shared" si="2"/>
        <v>9120.08</v>
      </c>
      <c r="F30" s="13">
        <v>651.9</v>
      </c>
      <c r="G30" s="13">
        <f t="shared" si="3"/>
        <v>13.99</v>
      </c>
      <c r="H30" s="13"/>
      <c r="K30" s="6">
        <v>14.5</v>
      </c>
      <c r="L30" s="6">
        <f t="shared" si="1"/>
        <v>13.99</v>
      </c>
    </row>
    <row r="31" spans="1:12" hidden="1">
      <c r="A31" s="11" t="s">
        <v>33</v>
      </c>
      <c r="B31" s="11" t="s">
        <v>7</v>
      </c>
      <c r="C31" s="11">
        <v>96995</v>
      </c>
      <c r="D31" s="12" t="s">
        <v>43</v>
      </c>
      <c r="E31" s="13">
        <f t="shared" si="2"/>
        <v>820.85</v>
      </c>
      <c r="F31" s="13">
        <v>24.3</v>
      </c>
      <c r="G31" s="13">
        <f t="shared" si="3"/>
        <v>33.78</v>
      </c>
      <c r="H31" s="13"/>
      <c r="K31" s="6">
        <v>35.01</v>
      </c>
      <c r="L31" s="6">
        <f t="shared" si="1"/>
        <v>33.78</v>
      </c>
    </row>
    <row r="32" spans="1:12" hidden="1">
      <c r="A32" s="11" t="s">
        <v>34</v>
      </c>
      <c r="B32" s="11" t="s">
        <v>7</v>
      </c>
      <c r="C32" s="11">
        <v>93184</v>
      </c>
      <c r="D32" s="12" t="s">
        <v>44</v>
      </c>
      <c r="E32" s="13">
        <f t="shared" si="2"/>
        <v>1734.9</v>
      </c>
      <c r="F32" s="13">
        <v>58.14</v>
      </c>
      <c r="G32" s="13">
        <f t="shared" si="3"/>
        <v>29.84</v>
      </c>
      <c r="H32" s="13"/>
      <c r="K32" s="6">
        <v>30.92</v>
      </c>
      <c r="L32" s="6">
        <f t="shared" si="1"/>
        <v>29.84</v>
      </c>
    </row>
    <row r="33" spans="1:12" hidden="1">
      <c r="A33" s="11" t="s">
        <v>35</v>
      </c>
      <c r="B33" s="11" t="s">
        <v>7</v>
      </c>
      <c r="C33" s="11">
        <v>93182</v>
      </c>
      <c r="D33" s="12" t="s">
        <v>45</v>
      </c>
      <c r="E33" s="13">
        <f t="shared" si="2"/>
        <v>696.45</v>
      </c>
      <c r="F33" s="13">
        <v>16.899999999999999</v>
      </c>
      <c r="G33" s="13">
        <f t="shared" si="3"/>
        <v>41.21</v>
      </c>
      <c r="H33" s="13"/>
      <c r="K33" s="6">
        <v>42.7</v>
      </c>
      <c r="L33" s="6">
        <f t="shared" si="1"/>
        <v>41.21</v>
      </c>
    </row>
    <row r="34" spans="1:12" ht="28.5" hidden="1">
      <c r="A34" s="11" t="s">
        <v>36</v>
      </c>
      <c r="B34" s="11" t="s">
        <v>7</v>
      </c>
      <c r="C34" s="11">
        <v>93194</v>
      </c>
      <c r="D34" s="12" t="s">
        <v>46</v>
      </c>
      <c r="E34" s="13">
        <f t="shared" si="2"/>
        <v>671.61</v>
      </c>
      <c r="F34" s="13">
        <v>16.899999999999999</v>
      </c>
      <c r="G34" s="13">
        <f t="shared" si="3"/>
        <v>39.74</v>
      </c>
      <c r="H34" s="13"/>
      <c r="K34" s="6">
        <v>41.18</v>
      </c>
      <c r="L34" s="6">
        <f t="shared" si="1"/>
        <v>39.74</v>
      </c>
    </row>
    <row r="35" spans="1:12" hidden="1">
      <c r="A35" s="11"/>
      <c r="B35" s="11"/>
      <c r="C35" s="11"/>
      <c r="D35" s="12"/>
      <c r="E35" s="13"/>
      <c r="F35" s="13"/>
      <c r="G35" s="13"/>
      <c r="H35" s="13"/>
      <c r="L35" s="6">
        <f t="shared" si="1"/>
        <v>0</v>
      </c>
    </row>
    <row r="36" spans="1:12" s="2" customFormat="1" ht="15">
      <c r="A36" s="8">
        <v>3</v>
      </c>
      <c r="B36" s="8" t="s">
        <v>47</v>
      </c>
      <c r="C36" s="8"/>
      <c r="D36" s="9"/>
      <c r="E36" s="10">
        <f>SUM(E37:E38)</f>
        <v>43303.58</v>
      </c>
      <c r="F36" s="121">
        <f>ROUND(E36/$E$212,4)</f>
        <v>5.5399999999999998E-2</v>
      </c>
      <c r="G36" s="10">
        <f>CRONOGRAMA!E14</f>
        <v>11531.74</v>
      </c>
      <c r="H36" s="10">
        <f>E36+G36</f>
        <v>54835.32</v>
      </c>
      <c r="I36" s="3"/>
      <c r="J36" s="3"/>
      <c r="K36" s="3"/>
      <c r="L36" s="3">
        <f t="shared" si="1"/>
        <v>0</v>
      </c>
    </row>
    <row r="37" spans="1:12" ht="42.75" hidden="1">
      <c r="A37" s="11" t="s">
        <v>48</v>
      </c>
      <c r="B37" s="11" t="s">
        <v>7</v>
      </c>
      <c r="C37" s="11">
        <v>103326</v>
      </c>
      <c r="D37" s="12" t="s">
        <v>50</v>
      </c>
      <c r="E37" s="13">
        <f>ROUND(F37*G37,2)</f>
        <v>12977.52</v>
      </c>
      <c r="F37" s="13">
        <v>209.45</v>
      </c>
      <c r="G37" s="13">
        <f t="shared" ref="G37:G38" si="4">L37</f>
        <v>61.96</v>
      </c>
      <c r="H37" s="13"/>
      <c r="K37" s="6">
        <v>64.209999999999994</v>
      </c>
      <c r="L37" s="6">
        <f t="shared" si="1"/>
        <v>61.96</v>
      </c>
    </row>
    <row r="38" spans="1:12" ht="28.5" hidden="1">
      <c r="A38" s="11" t="s">
        <v>49</v>
      </c>
      <c r="B38" s="11" t="s">
        <v>1</v>
      </c>
      <c r="C38" s="11">
        <v>191</v>
      </c>
      <c r="D38" s="12" t="s">
        <v>366</v>
      </c>
      <c r="E38" s="13">
        <f>ROUND(F38*G38,2)</f>
        <v>30326.06</v>
      </c>
      <c r="F38" s="13">
        <v>53.89</v>
      </c>
      <c r="G38" s="13">
        <f t="shared" si="4"/>
        <v>562.74</v>
      </c>
      <c r="H38" s="13"/>
      <c r="K38" s="6">
        <v>583.15</v>
      </c>
      <c r="L38" s="6">
        <f t="shared" si="1"/>
        <v>562.74</v>
      </c>
    </row>
    <row r="39" spans="1:12" hidden="1">
      <c r="A39" s="11"/>
      <c r="B39" s="11"/>
      <c r="C39" s="11"/>
      <c r="D39" s="12"/>
      <c r="E39" s="13"/>
      <c r="F39" s="13"/>
      <c r="G39" s="13"/>
      <c r="H39" s="13"/>
      <c r="L39" s="6">
        <f t="shared" si="1"/>
        <v>0</v>
      </c>
    </row>
    <row r="40" spans="1:12" s="2" customFormat="1" ht="15">
      <c r="A40" s="8">
        <v>4</v>
      </c>
      <c r="B40" s="8" t="s">
        <v>51</v>
      </c>
      <c r="C40" s="8"/>
      <c r="D40" s="9"/>
      <c r="E40" s="10">
        <f>SUM(E41:E42)</f>
        <v>6503.26</v>
      </c>
      <c r="F40" s="121">
        <f>ROUND(E40/$E$212,4)</f>
        <v>8.3000000000000001E-3</v>
      </c>
      <c r="G40" s="10">
        <f>CRONOGRAMA!E16</f>
        <v>1731.82</v>
      </c>
      <c r="H40" s="10">
        <f>E40+G40</f>
        <v>8235.08</v>
      </c>
      <c r="I40" s="3"/>
      <c r="J40" s="3"/>
      <c r="K40" s="3"/>
      <c r="L40" s="3">
        <f t="shared" si="1"/>
        <v>0</v>
      </c>
    </row>
    <row r="41" spans="1:12" ht="28.5" hidden="1">
      <c r="A41" s="11" t="s">
        <v>52</v>
      </c>
      <c r="B41" s="11" t="s">
        <v>7</v>
      </c>
      <c r="C41" s="11">
        <v>98557</v>
      </c>
      <c r="D41" s="12" t="s">
        <v>54</v>
      </c>
      <c r="E41" s="13">
        <f>ROUND(F41*G41,2)</f>
        <v>967.62</v>
      </c>
      <c r="F41" s="13">
        <v>25.12</v>
      </c>
      <c r="G41" s="13">
        <f t="shared" ref="G41:G42" si="5">L41</f>
        <v>38.520000000000003</v>
      </c>
      <c r="H41" s="13"/>
      <c r="K41" s="6">
        <v>39.92</v>
      </c>
      <c r="L41" s="6">
        <f t="shared" si="1"/>
        <v>38.520000000000003</v>
      </c>
    </row>
    <row r="42" spans="1:12" ht="42.75" hidden="1">
      <c r="A42" s="11" t="s">
        <v>53</v>
      </c>
      <c r="B42" s="11" t="s">
        <v>7</v>
      </c>
      <c r="C42" s="11">
        <v>98546</v>
      </c>
      <c r="D42" s="12" t="s">
        <v>55</v>
      </c>
      <c r="E42" s="13">
        <f>ROUND(F42*G42,2)</f>
        <v>5535.64</v>
      </c>
      <c r="F42" s="13">
        <v>57.88</v>
      </c>
      <c r="G42" s="13">
        <f t="shared" si="5"/>
        <v>95.64</v>
      </c>
      <c r="H42" s="13"/>
      <c r="K42" s="6">
        <v>99.11</v>
      </c>
      <c r="L42" s="6">
        <f t="shared" si="1"/>
        <v>95.64</v>
      </c>
    </row>
    <row r="43" spans="1:12" hidden="1">
      <c r="A43" s="11"/>
      <c r="B43" s="11"/>
      <c r="C43" s="11"/>
      <c r="D43" s="12"/>
      <c r="E43" s="13"/>
      <c r="F43" s="13"/>
      <c r="G43" s="13"/>
      <c r="H43" s="13"/>
      <c r="L43" s="6">
        <f t="shared" si="1"/>
        <v>0</v>
      </c>
    </row>
    <row r="44" spans="1:12" s="2" customFormat="1" ht="15">
      <c r="A44" s="8">
        <v>5</v>
      </c>
      <c r="B44" s="8" t="s">
        <v>56</v>
      </c>
      <c r="C44" s="8"/>
      <c r="D44" s="9"/>
      <c r="E44" s="10">
        <f>SUM(E45:E47)</f>
        <v>51264.130000000005</v>
      </c>
      <c r="F44" s="121">
        <f>ROUND(E44/$E$212,4)</f>
        <v>6.5600000000000006E-2</v>
      </c>
      <c r="G44" s="10">
        <f>CRONOGRAMA!E18</f>
        <v>13651.64</v>
      </c>
      <c r="H44" s="10">
        <f>E44+G44</f>
        <v>64915.770000000004</v>
      </c>
      <c r="I44" s="3"/>
      <c r="J44" s="3"/>
      <c r="K44" s="3"/>
      <c r="L44" s="3">
        <f t="shared" si="1"/>
        <v>0</v>
      </c>
    </row>
    <row r="45" spans="1:12" ht="42.75" hidden="1">
      <c r="A45" s="11" t="s">
        <v>57</v>
      </c>
      <c r="B45" s="11" t="s">
        <v>7</v>
      </c>
      <c r="C45" s="11">
        <v>92539</v>
      </c>
      <c r="D45" s="12" t="s">
        <v>60</v>
      </c>
      <c r="E45" s="13">
        <f>ROUND(F45*G45,2)</f>
        <v>18741.47</v>
      </c>
      <c r="F45" s="13">
        <v>309.93</v>
      </c>
      <c r="G45" s="13">
        <f t="shared" ref="G45:G47" si="6">L45</f>
        <v>60.47</v>
      </c>
      <c r="H45" s="13"/>
      <c r="K45" s="6">
        <v>62.66</v>
      </c>
      <c r="L45" s="6">
        <f t="shared" si="1"/>
        <v>60.47</v>
      </c>
    </row>
    <row r="46" spans="1:12" ht="28.5" hidden="1">
      <c r="A46" s="11" t="s">
        <v>58</v>
      </c>
      <c r="B46" s="11" t="s">
        <v>7</v>
      </c>
      <c r="C46" s="11">
        <v>94201</v>
      </c>
      <c r="D46" s="12" t="s">
        <v>61</v>
      </c>
      <c r="E46" s="13">
        <f>ROUND(F46*G46,2)</f>
        <v>9177.0300000000007</v>
      </c>
      <c r="F46" s="13">
        <v>309.93</v>
      </c>
      <c r="G46" s="13">
        <f t="shared" si="6"/>
        <v>29.61</v>
      </c>
      <c r="H46" s="13"/>
      <c r="K46" s="6">
        <v>30.68</v>
      </c>
      <c r="L46" s="6">
        <f t="shared" si="1"/>
        <v>29.61</v>
      </c>
    </row>
    <row r="47" spans="1:12" ht="28.5" hidden="1">
      <c r="A47" s="11" t="s">
        <v>59</v>
      </c>
      <c r="B47" s="11" t="s">
        <v>7</v>
      </c>
      <c r="C47" s="11">
        <v>96113</v>
      </c>
      <c r="D47" s="12" t="s">
        <v>62</v>
      </c>
      <c r="E47" s="13">
        <f>ROUND(F47*G47,2)</f>
        <v>23345.63</v>
      </c>
      <c r="F47" s="13">
        <v>774.83</v>
      </c>
      <c r="G47" s="13">
        <f t="shared" si="6"/>
        <v>30.13</v>
      </c>
      <c r="H47" s="13"/>
      <c r="K47" s="6">
        <v>31.22</v>
      </c>
      <c r="L47" s="6">
        <f t="shared" si="1"/>
        <v>30.13</v>
      </c>
    </row>
    <row r="48" spans="1:12" hidden="1">
      <c r="A48" s="11"/>
      <c r="B48" s="11"/>
      <c r="C48" s="11"/>
      <c r="D48" s="12"/>
      <c r="E48" s="13"/>
      <c r="F48" s="13"/>
      <c r="G48" s="13"/>
      <c r="H48" s="13"/>
      <c r="L48" s="6">
        <f t="shared" si="1"/>
        <v>0</v>
      </c>
    </row>
    <row r="49" spans="1:16" s="2" customFormat="1" ht="15">
      <c r="A49" s="8">
        <v>6</v>
      </c>
      <c r="B49" s="8" t="s">
        <v>63</v>
      </c>
      <c r="C49" s="107"/>
      <c r="D49" s="118"/>
      <c r="E49" s="10">
        <f>E50+E62+E66</f>
        <v>90991.079999999987</v>
      </c>
      <c r="F49" s="121">
        <f>ROUND(E49/$E$212,4)</f>
        <v>0.1164</v>
      </c>
      <c r="G49" s="10">
        <f>CRONOGRAMA!E20</f>
        <v>24230.92</v>
      </c>
      <c r="H49" s="10">
        <f>E49+G49</f>
        <v>115221.99999999999</v>
      </c>
      <c r="I49" s="3"/>
      <c r="J49" s="3"/>
      <c r="K49" s="3"/>
      <c r="L49" s="3">
        <f t="shared" si="1"/>
        <v>0</v>
      </c>
    </row>
    <row r="50" spans="1:16" s="2" customFormat="1" ht="15" hidden="1">
      <c r="A50" s="8" t="s">
        <v>64</v>
      </c>
      <c r="B50" s="8" t="s">
        <v>65</v>
      </c>
      <c r="C50" s="107"/>
      <c r="D50" s="118"/>
      <c r="E50" s="10">
        <f>SUM(E51:E60)</f>
        <v>66276.939999999988</v>
      </c>
      <c r="F50" s="10"/>
      <c r="G50" s="10"/>
      <c r="H50" s="8"/>
      <c r="I50" s="3"/>
      <c r="J50" s="3"/>
      <c r="K50" s="3"/>
      <c r="L50" s="3">
        <f t="shared" si="1"/>
        <v>0</v>
      </c>
    </row>
    <row r="51" spans="1:16" ht="43.5" hidden="1" customHeight="1">
      <c r="A51" s="11" t="s">
        <v>66</v>
      </c>
      <c r="B51" s="11" t="s">
        <v>7</v>
      </c>
      <c r="C51" s="119">
        <v>94570</v>
      </c>
      <c r="D51" s="120" t="s">
        <v>67</v>
      </c>
      <c r="E51" s="13">
        <f t="shared" ref="E51:E60" si="7">ROUND(F51*G51,2)</f>
        <v>10089.68</v>
      </c>
      <c r="F51" s="13">
        <v>16.559999999999999</v>
      </c>
      <c r="G51" s="13">
        <f t="shared" ref="G51:G60" si="8">L51</f>
        <v>609.28</v>
      </c>
      <c r="H51" s="13"/>
      <c r="K51" s="6">
        <v>631.38</v>
      </c>
      <c r="L51" s="6">
        <f t="shared" si="1"/>
        <v>609.28</v>
      </c>
    </row>
    <row r="52" spans="1:16" ht="42.75" hidden="1">
      <c r="A52" s="11" t="s">
        <v>68</v>
      </c>
      <c r="B52" s="11" t="s">
        <v>7</v>
      </c>
      <c r="C52" s="119">
        <v>94569</v>
      </c>
      <c r="D52" s="120" t="s">
        <v>328</v>
      </c>
      <c r="E52" s="13">
        <f t="shared" si="7"/>
        <v>2860.58</v>
      </c>
      <c r="F52" s="13">
        <v>2.5</v>
      </c>
      <c r="G52" s="13">
        <f t="shared" si="8"/>
        <v>1144.23</v>
      </c>
      <c r="H52" s="13"/>
      <c r="K52" s="6">
        <v>1185.73</v>
      </c>
      <c r="L52" s="6">
        <f t="shared" si="1"/>
        <v>1144.23</v>
      </c>
    </row>
    <row r="53" spans="1:16" ht="28.5" hidden="1">
      <c r="A53" s="11" t="s">
        <v>69</v>
      </c>
      <c r="B53" s="11" t="s">
        <v>7</v>
      </c>
      <c r="C53" s="119">
        <v>91341</v>
      </c>
      <c r="D53" s="120" t="s">
        <v>329</v>
      </c>
      <c r="E53" s="13">
        <f t="shared" si="7"/>
        <v>6063.79</v>
      </c>
      <c r="F53" s="13">
        <v>7.92</v>
      </c>
      <c r="G53" s="13">
        <f t="shared" si="8"/>
        <v>765.63</v>
      </c>
      <c r="H53" s="13"/>
      <c r="K53" s="6">
        <v>793.4</v>
      </c>
      <c r="L53" s="6">
        <f t="shared" si="1"/>
        <v>765.63</v>
      </c>
    </row>
    <row r="54" spans="1:16" ht="28.5" hidden="1">
      <c r="A54" s="11" t="s">
        <v>70</v>
      </c>
      <c r="B54" s="11" t="s">
        <v>7</v>
      </c>
      <c r="C54" s="119">
        <v>100701</v>
      </c>
      <c r="D54" s="120" t="s">
        <v>330</v>
      </c>
      <c r="E54" s="13">
        <f t="shared" si="7"/>
        <v>3036.47</v>
      </c>
      <c r="F54" s="13">
        <v>5.31</v>
      </c>
      <c r="G54" s="13">
        <f t="shared" si="8"/>
        <v>571.84</v>
      </c>
      <c r="H54" s="13"/>
      <c r="K54" s="6">
        <v>592.58000000000004</v>
      </c>
      <c r="L54" s="6">
        <f t="shared" si="1"/>
        <v>571.84</v>
      </c>
    </row>
    <row r="55" spans="1:16" hidden="1">
      <c r="A55" s="11" t="s">
        <v>71</v>
      </c>
      <c r="B55" s="11" t="s">
        <v>1</v>
      </c>
      <c r="C55" s="119">
        <v>12036</v>
      </c>
      <c r="D55" s="120" t="s">
        <v>475</v>
      </c>
      <c r="E55" s="13">
        <f t="shared" si="7"/>
        <v>4918.7299999999996</v>
      </c>
      <c r="F55" s="13">
        <v>6.62</v>
      </c>
      <c r="G55" s="13">
        <f t="shared" si="8"/>
        <v>743.01</v>
      </c>
      <c r="H55" s="13"/>
      <c r="K55" s="6">
        <v>769.96</v>
      </c>
      <c r="L55" s="6">
        <f t="shared" si="1"/>
        <v>743.01</v>
      </c>
    </row>
    <row r="56" spans="1:16" ht="57" hidden="1">
      <c r="A56" s="11" t="s">
        <v>72</v>
      </c>
      <c r="B56" s="11" t="s">
        <v>7</v>
      </c>
      <c r="C56" s="119">
        <v>90841</v>
      </c>
      <c r="D56" s="120" t="s">
        <v>331</v>
      </c>
      <c r="E56" s="13">
        <f t="shared" si="7"/>
        <v>6405.76</v>
      </c>
      <c r="F56" s="13">
        <v>8</v>
      </c>
      <c r="G56" s="13">
        <f t="shared" si="8"/>
        <v>800.72</v>
      </c>
      <c r="H56" s="13"/>
      <c r="K56" s="6">
        <v>829.76</v>
      </c>
      <c r="L56" s="6">
        <f t="shared" si="1"/>
        <v>800.72</v>
      </c>
    </row>
    <row r="57" spans="1:16" ht="57" hidden="1">
      <c r="A57" s="11" t="s">
        <v>73</v>
      </c>
      <c r="B57" s="11" t="s">
        <v>7</v>
      </c>
      <c r="C57" s="119">
        <v>90842</v>
      </c>
      <c r="D57" s="120" t="s">
        <v>332</v>
      </c>
      <c r="E57" s="13">
        <f t="shared" si="7"/>
        <v>2421.63</v>
      </c>
      <c r="F57" s="13">
        <v>3</v>
      </c>
      <c r="G57" s="13">
        <f t="shared" si="8"/>
        <v>807.21</v>
      </c>
      <c r="H57" s="13"/>
      <c r="K57" s="6">
        <v>836.49</v>
      </c>
      <c r="L57" s="6">
        <f t="shared" si="1"/>
        <v>807.21</v>
      </c>
      <c r="P57" s="4" t="s">
        <v>478</v>
      </c>
    </row>
    <row r="58" spans="1:16" ht="57" hidden="1">
      <c r="A58" s="11" t="s">
        <v>74</v>
      </c>
      <c r="B58" s="11" t="s">
        <v>7</v>
      </c>
      <c r="C58" s="119">
        <v>90843</v>
      </c>
      <c r="D58" s="120" t="s">
        <v>77</v>
      </c>
      <c r="E58" s="13">
        <f t="shared" si="7"/>
        <v>1686.92</v>
      </c>
      <c r="F58" s="13">
        <v>2</v>
      </c>
      <c r="G58" s="13">
        <f t="shared" si="8"/>
        <v>843.46</v>
      </c>
      <c r="H58" s="13"/>
      <c r="K58" s="6">
        <v>874.05</v>
      </c>
      <c r="L58" s="6">
        <f t="shared" si="1"/>
        <v>843.46</v>
      </c>
    </row>
    <row r="59" spans="1:16" ht="57" hidden="1">
      <c r="A59" s="11" t="s">
        <v>75</v>
      </c>
      <c r="B59" s="11" t="s">
        <v>7</v>
      </c>
      <c r="C59" s="119">
        <v>90844</v>
      </c>
      <c r="D59" s="120" t="s">
        <v>78</v>
      </c>
      <c r="E59" s="13">
        <f t="shared" si="7"/>
        <v>19966.759999999998</v>
      </c>
      <c r="F59" s="13">
        <v>22</v>
      </c>
      <c r="G59" s="13">
        <f t="shared" si="8"/>
        <v>907.58</v>
      </c>
      <c r="H59" s="13"/>
      <c r="K59" s="6">
        <v>940.5</v>
      </c>
      <c r="L59" s="6">
        <f t="shared" si="1"/>
        <v>907.58</v>
      </c>
    </row>
    <row r="60" spans="1:16" ht="28.5" hidden="1">
      <c r="A60" s="11" t="s">
        <v>76</v>
      </c>
      <c r="B60" s="11" t="s">
        <v>1</v>
      </c>
      <c r="C60" s="119">
        <v>3629</v>
      </c>
      <c r="D60" s="120" t="s">
        <v>476</v>
      </c>
      <c r="E60" s="13">
        <f t="shared" si="7"/>
        <v>8826.6200000000008</v>
      </c>
      <c r="F60" s="13">
        <v>11</v>
      </c>
      <c r="G60" s="13">
        <f t="shared" si="8"/>
        <v>802.42</v>
      </c>
      <c r="H60" s="13"/>
      <c r="K60" s="6">
        <v>831.52</v>
      </c>
      <c r="L60" s="6">
        <f t="shared" si="1"/>
        <v>802.42</v>
      </c>
    </row>
    <row r="61" spans="1:16" hidden="1">
      <c r="A61" s="11"/>
      <c r="B61" s="11"/>
      <c r="C61" s="119"/>
      <c r="D61" s="120"/>
      <c r="E61" s="13"/>
      <c r="F61" s="13"/>
      <c r="G61" s="13"/>
      <c r="H61" s="13"/>
      <c r="L61" s="6">
        <f t="shared" si="1"/>
        <v>0</v>
      </c>
    </row>
    <row r="62" spans="1:16" s="2" customFormat="1" ht="15" hidden="1">
      <c r="A62" s="8" t="s">
        <v>80</v>
      </c>
      <c r="B62" s="8" t="s">
        <v>81</v>
      </c>
      <c r="C62" s="107"/>
      <c r="D62" s="118"/>
      <c r="E62" s="10">
        <f>SUM(E63:E64)</f>
        <v>23917.040000000001</v>
      </c>
      <c r="F62" s="10"/>
      <c r="G62" s="10"/>
      <c r="H62" s="8"/>
      <c r="I62" s="3"/>
      <c r="J62" s="3"/>
      <c r="K62" s="3"/>
      <c r="L62" s="3">
        <f t="shared" si="1"/>
        <v>0</v>
      </c>
    </row>
    <row r="63" spans="1:16" ht="28.5" hidden="1">
      <c r="A63" s="11" t="s">
        <v>82</v>
      </c>
      <c r="B63" s="11" t="s">
        <v>1</v>
      </c>
      <c r="C63" s="119">
        <v>13096</v>
      </c>
      <c r="D63" s="120" t="s">
        <v>477</v>
      </c>
      <c r="E63" s="13">
        <f>ROUND(F63*G63,2)</f>
        <v>12192.64</v>
      </c>
      <c r="F63" s="13">
        <v>23.1</v>
      </c>
      <c r="G63" s="13">
        <f t="shared" ref="G63:G64" si="9">L63</f>
        <v>527.82000000000005</v>
      </c>
      <c r="H63" s="13"/>
      <c r="K63" s="6">
        <v>546.96</v>
      </c>
      <c r="L63" s="6">
        <f t="shared" si="1"/>
        <v>527.82000000000005</v>
      </c>
    </row>
    <row r="64" spans="1:16" ht="42.75" hidden="1">
      <c r="A64" s="11" t="s">
        <v>83</v>
      </c>
      <c r="B64" s="11" t="s">
        <v>7</v>
      </c>
      <c r="C64" s="119">
        <v>100702</v>
      </c>
      <c r="D64" s="120" t="s">
        <v>327</v>
      </c>
      <c r="E64" s="13">
        <f>ROUND(F64*G64,2)</f>
        <v>11724.4</v>
      </c>
      <c r="F64" s="13">
        <v>25.08</v>
      </c>
      <c r="G64" s="13">
        <f t="shared" si="9"/>
        <v>467.48</v>
      </c>
      <c r="H64" s="13"/>
      <c r="K64" s="6">
        <v>484.44</v>
      </c>
      <c r="L64" s="6">
        <f t="shared" si="1"/>
        <v>467.48</v>
      </c>
    </row>
    <row r="65" spans="1:12" hidden="1">
      <c r="A65" s="11"/>
      <c r="B65" s="11"/>
      <c r="C65" s="119"/>
      <c r="D65" s="120"/>
      <c r="E65" s="13"/>
      <c r="F65" s="13"/>
      <c r="G65" s="13"/>
      <c r="H65" s="13"/>
      <c r="L65" s="6">
        <f t="shared" si="1"/>
        <v>0</v>
      </c>
    </row>
    <row r="66" spans="1:12" s="2" customFormat="1" ht="15" hidden="1">
      <c r="A66" s="8" t="s">
        <v>84</v>
      </c>
      <c r="B66" s="8" t="s">
        <v>85</v>
      </c>
      <c r="C66" s="107"/>
      <c r="D66" s="118"/>
      <c r="E66" s="10">
        <f>SUM(E67:E68)</f>
        <v>797.09999999999991</v>
      </c>
      <c r="F66" s="10"/>
      <c r="G66" s="10"/>
      <c r="H66" s="8"/>
      <c r="I66" s="3"/>
      <c r="J66" s="3"/>
      <c r="K66" s="3"/>
      <c r="L66" s="3">
        <f t="shared" si="1"/>
        <v>0</v>
      </c>
    </row>
    <row r="67" spans="1:12" hidden="1">
      <c r="A67" s="11" t="s">
        <v>86</v>
      </c>
      <c r="B67" s="11" t="s">
        <v>1</v>
      </c>
      <c r="C67" s="119">
        <v>9733</v>
      </c>
      <c r="D67" s="120" t="s">
        <v>479</v>
      </c>
      <c r="E67" s="13">
        <f>ROUND(F67*G67,2)</f>
        <v>401.7</v>
      </c>
      <c r="F67" s="13">
        <v>2</v>
      </c>
      <c r="G67" s="13">
        <f t="shared" ref="G67:G68" si="10">L67</f>
        <v>200.85</v>
      </c>
      <c r="H67" s="13"/>
      <c r="K67" s="6">
        <v>208.13</v>
      </c>
      <c r="L67" s="6">
        <f t="shared" si="1"/>
        <v>200.85</v>
      </c>
    </row>
    <row r="68" spans="1:12" hidden="1">
      <c r="A68" s="11" t="s">
        <v>87</v>
      </c>
      <c r="B68" s="11" t="s">
        <v>7</v>
      </c>
      <c r="C68" s="119">
        <v>100705</v>
      </c>
      <c r="D68" s="120" t="s">
        <v>224</v>
      </c>
      <c r="E68" s="13">
        <f>ROUND(F68*G68,2)</f>
        <v>395.4</v>
      </c>
      <c r="F68" s="13">
        <v>6</v>
      </c>
      <c r="G68" s="13">
        <f t="shared" si="10"/>
        <v>65.900000000000006</v>
      </c>
      <c r="H68" s="13"/>
      <c r="K68" s="6">
        <v>68.290000000000006</v>
      </c>
      <c r="L68" s="6">
        <f t="shared" si="1"/>
        <v>65.900000000000006</v>
      </c>
    </row>
    <row r="69" spans="1:12" hidden="1">
      <c r="A69" s="11"/>
      <c r="B69" s="11"/>
      <c r="C69" s="119"/>
      <c r="D69" s="120"/>
      <c r="E69" s="13"/>
      <c r="F69" s="13"/>
      <c r="G69" s="13"/>
      <c r="H69" s="13"/>
      <c r="L69" s="6">
        <f t="shared" si="1"/>
        <v>0</v>
      </c>
    </row>
    <row r="70" spans="1:12" s="2" customFormat="1" ht="15">
      <c r="A70" s="8">
        <v>7</v>
      </c>
      <c r="B70" s="8" t="s">
        <v>88</v>
      </c>
      <c r="C70" s="107"/>
      <c r="D70" s="118"/>
      <c r="E70" s="10">
        <f>SUM(E71:E74)</f>
        <v>77673.48000000001</v>
      </c>
      <c r="F70" s="121">
        <f>ROUND(E70/$E$212,4)</f>
        <v>9.9400000000000002E-2</v>
      </c>
      <c r="G70" s="10">
        <f>CRONOGRAMA!E22</f>
        <v>20684.45</v>
      </c>
      <c r="H70" s="10">
        <f>E70+G70</f>
        <v>98357.930000000008</v>
      </c>
      <c r="I70" s="3"/>
      <c r="J70" s="3"/>
      <c r="K70" s="3"/>
      <c r="L70" s="3">
        <f t="shared" si="1"/>
        <v>0</v>
      </c>
    </row>
    <row r="71" spans="1:12" ht="57" hidden="1">
      <c r="A71" s="11" t="s">
        <v>89</v>
      </c>
      <c r="B71" s="11" t="s">
        <v>7</v>
      </c>
      <c r="C71" s="119">
        <v>87529</v>
      </c>
      <c r="D71" s="120" t="s">
        <v>225</v>
      </c>
      <c r="E71" s="13">
        <f>ROUND(F71*G71,2)</f>
        <v>10459.93</v>
      </c>
      <c r="F71" s="13">
        <v>418.9</v>
      </c>
      <c r="G71" s="13">
        <f t="shared" ref="G71:G74" si="11">L71</f>
        <v>24.97</v>
      </c>
      <c r="H71" s="13"/>
      <c r="K71" s="6">
        <v>25.88</v>
      </c>
      <c r="L71" s="6">
        <f t="shared" si="1"/>
        <v>24.97</v>
      </c>
    </row>
    <row r="72" spans="1:12" ht="42.75" hidden="1">
      <c r="A72" s="11" t="s">
        <v>90</v>
      </c>
      <c r="B72" s="11" t="s">
        <v>7</v>
      </c>
      <c r="C72" s="119">
        <v>87879</v>
      </c>
      <c r="D72" s="120" t="s">
        <v>226</v>
      </c>
      <c r="E72" s="13">
        <f>ROUND(F72*G72,2)</f>
        <v>1252.51</v>
      </c>
      <c r="F72" s="13">
        <v>418.9</v>
      </c>
      <c r="G72" s="13">
        <v>2.99</v>
      </c>
      <c r="H72" s="13"/>
      <c r="K72" s="6">
        <v>2099</v>
      </c>
      <c r="L72" s="6">
        <f t="shared" si="1"/>
        <v>2025.54</v>
      </c>
    </row>
    <row r="73" spans="1:12" hidden="1">
      <c r="A73" s="11" t="s">
        <v>91</v>
      </c>
      <c r="B73" s="11" t="s">
        <v>7</v>
      </c>
      <c r="C73" s="119">
        <v>87273</v>
      </c>
      <c r="D73" s="120"/>
      <c r="E73" s="13">
        <f>ROUND(F73*G73,2)</f>
        <v>25991.42</v>
      </c>
      <c r="F73" s="13">
        <v>423.52</v>
      </c>
      <c r="G73" s="13">
        <f t="shared" si="11"/>
        <v>61.37</v>
      </c>
      <c r="H73" s="13"/>
      <c r="K73" s="6">
        <v>63.6</v>
      </c>
      <c r="L73" s="6">
        <f t="shared" si="1"/>
        <v>61.37</v>
      </c>
    </row>
    <row r="74" spans="1:12" hidden="1">
      <c r="A74" s="11" t="s">
        <v>92</v>
      </c>
      <c r="B74" s="11" t="s">
        <v>1</v>
      </c>
      <c r="C74" s="119">
        <v>12420</v>
      </c>
      <c r="D74" s="120"/>
      <c r="E74" s="13">
        <f>ROUND(F74*G74,2)</f>
        <v>39969.620000000003</v>
      </c>
      <c r="F74" s="13">
        <v>99.65</v>
      </c>
      <c r="G74" s="13">
        <f t="shared" si="11"/>
        <v>401.1</v>
      </c>
      <c r="H74" s="13"/>
      <c r="K74" s="6">
        <v>415.65</v>
      </c>
      <c r="L74" s="6">
        <f t="shared" si="1"/>
        <v>401.1</v>
      </c>
    </row>
    <row r="75" spans="1:12" hidden="1">
      <c r="A75" s="11"/>
      <c r="B75" s="11"/>
      <c r="C75" s="119"/>
      <c r="D75" s="120"/>
      <c r="E75" s="13"/>
      <c r="F75" s="13"/>
      <c r="G75" s="13"/>
      <c r="H75" s="13"/>
      <c r="L75" s="6">
        <f t="shared" si="1"/>
        <v>0</v>
      </c>
    </row>
    <row r="76" spans="1:12" s="2" customFormat="1" ht="15">
      <c r="A76" s="8">
        <v>8</v>
      </c>
      <c r="B76" s="8" t="s">
        <v>97</v>
      </c>
      <c r="C76" s="107"/>
      <c r="D76" s="118"/>
      <c r="E76" s="10">
        <f>SUM(E77:E80)</f>
        <v>139210.14000000001</v>
      </c>
      <c r="F76" s="121">
        <f>ROUND(E76/$E$212,4)</f>
        <v>0.17810000000000001</v>
      </c>
      <c r="G76" s="10">
        <f>CRONOGRAMA!E24</f>
        <v>37071.660000000003</v>
      </c>
      <c r="H76" s="10">
        <f>E76+G76</f>
        <v>176281.80000000002</v>
      </c>
      <c r="I76" s="3"/>
      <c r="J76" s="3"/>
      <c r="K76" s="3"/>
      <c r="L76" s="3">
        <f t="shared" si="1"/>
        <v>0</v>
      </c>
    </row>
    <row r="77" spans="1:12" ht="57" hidden="1">
      <c r="A77" s="11" t="s">
        <v>93</v>
      </c>
      <c r="B77" s="11" t="s">
        <v>7</v>
      </c>
      <c r="C77" s="11">
        <v>87620</v>
      </c>
      <c r="D77" s="12" t="s">
        <v>227</v>
      </c>
      <c r="E77" s="13">
        <f>ROUND(F77*G77,2)</f>
        <v>17278.71</v>
      </c>
      <c r="F77" s="13">
        <v>774.83</v>
      </c>
      <c r="G77" s="13">
        <f t="shared" ref="G77:G80" si="12">L77</f>
        <v>22.3</v>
      </c>
      <c r="H77" s="13"/>
      <c r="K77" s="6">
        <v>23.11</v>
      </c>
      <c r="L77" s="6">
        <f t="shared" ref="L77:L140" si="13">ROUND(K77*$J$11,2)</f>
        <v>22.3</v>
      </c>
    </row>
    <row r="78" spans="1:12" ht="42.75" hidden="1">
      <c r="A78" s="11" t="s">
        <v>94</v>
      </c>
      <c r="B78" s="11" t="s">
        <v>7</v>
      </c>
      <c r="C78" s="11">
        <v>87263</v>
      </c>
      <c r="D78" s="12" t="s">
        <v>228</v>
      </c>
      <c r="E78" s="13">
        <f>ROUND(F78*G78,2)</f>
        <v>112598.3</v>
      </c>
      <c r="F78" s="13">
        <v>774.83</v>
      </c>
      <c r="G78" s="13">
        <f t="shared" si="12"/>
        <v>145.32</v>
      </c>
      <c r="H78" s="13"/>
      <c r="K78" s="6">
        <v>150.59</v>
      </c>
      <c r="L78" s="6">
        <f t="shared" si="13"/>
        <v>145.32</v>
      </c>
    </row>
    <row r="79" spans="1:12" hidden="1">
      <c r="A79" s="11" t="s">
        <v>95</v>
      </c>
      <c r="B79" s="11" t="s">
        <v>7</v>
      </c>
      <c r="C79" s="11">
        <v>98504</v>
      </c>
      <c r="D79" s="12" t="s">
        <v>229</v>
      </c>
      <c r="E79" s="13">
        <f>ROUND(F79*G79,2)</f>
        <v>2311.9499999999998</v>
      </c>
      <c r="F79" s="13">
        <v>176.89</v>
      </c>
      <c r="G79" s="13">
        <f t="shared" si="12"/>
        <v>13.07</v>
      </c>
      <c r="H79" s="13"/>
      <c r="K79" s="6">
        <v>13.54</v>
      </c>
      <c r="L79" s="6">
        <f t="shared" si="13"/>
        <v>13.07</v>
      </c>
    </row>
    <row r="80" spans="1:12" ht="57" hidden="1">
      <c r="A80" s="11" t="s">
        <v>96</v>
      </c>
      <c r="B80" s="11" t="s">
        <v>7</v>
      </c>
      <c r="C80" s="11">
        <v>101819</v>
      </c>
      <c r="D80" s="12" t="s">
        <v>230</v>
      </c>
      <c r="E80" s="13">
        <f>ROUND(F80*G80,2)</f>
        <v>7021.18</v>
      </c>
      <c r="F80" s="13">
        <v>155.13</v>
      </c>
      <c r="G80" s="13">
        <f t="shared" si="12"/>
        <v>45.26</v>
      </c>
      <c r="H80" s="13"/>
      <c r="K80" s="6">
        <v>46.9</v>
      </c>
      <c r="L80" s="6">
        <f t="shared" si="13"/>
        <v>45.26</v>
      </c>
    </row>
    <row r="81" spans="1:12" hidden="1">
      <c r="A81" s="11"/>
      <c r="B81" s="11"/>
      <c r="C81" s="11"/>
      <c r="D81" s="12"/>
      <c r="E81" s="13"/>
      <c r="F81" s="13"/>
      <c r="G81" s="13"/>
      <c r="H81" s="13"/>
      <c r="L81" s="6">
        <f t="shared" si="13"/>
        <v>0</v>
      </c>
    </row>
    <row r="82" spans="1:12" s="2" customFormat="1" ht="15">
      <c r="A82" s="8">
        <v>9</v>
      </c>
      <c r="B82" s="8" t="s">
        <v>99</v>
      </c>
      <c r="C82" s="8"/>
      <c r="D82" s="9"/>
      <c r="E82" s="10">
        <f>E83+E113+E139</f>
        <v>76924.92</v>
      </c>
      <c r="F82" s="121">
        <f>ROUND(E82/$E$212,4)</f>
        <v>9.8400000000000001E-2</v>
      </c>
      <c r="G82" s="10">
        <f>CRONOGRAMA!E26</f>
        <v>20485.11</v>
      </c>
      <c r="H82" s="10">
        <f>E82+G82</f>
        <v>97410.03</v>
      </c>
      <c r="I82" s="3"/>
      <c r="J82" s="3"/>
      <c r="K82" s="3"/>
      <c r="L82" s="3">
        <f t="shared" si="13"/>
        <v>0</v>
      </c>
    </row>
    <row r="83" spans="1:12" s="2" customFormat="1" ht="15" hidden="1">
      <c r="A83" s="8" t="s">
        <v>98</v>
      </c>
      <c r="B83" s="8" t="s">
        <v>334</v>
      </c>
      <c r="C83" s="8"/>
      <c r="D83" s="9"/>
      <c r="E83" s="10">
        <f>SUM(E84:E111)</f>
        <v>26869.970000000005</v>
      </c>
      <c r="F83" s="10"/>
      <c r="G83" s="10"/>
      <c r="H83" s="8"/>
      <c r="I83" s="3"/>
      <c r="J83" s="3"/>
      <c r="K83" s="3"/>
      <c r="L83" s="3">
        <f t="shared" si="13"/>
        <v>0</v>
      </c>
    </row>
    <row r="84" spans="1:12" ht="42.75" hidden="1">
      <c r="A84" s="11" t="s">
        <v>100</v>
      </c>
      <c r="B84" s="11" t="s">
        <v>7</v>
      </c>
      <c r="C84" s="11">
        <v>89707</v>
      </c>
      <c r="D84" s="12" t="s">
        <v>231</v>
      </c>
      <c r="E84" s="13">
        <f t="shared" ref="E84:E111" si="14">ROUND(F84*G84,2)</f>
        <v>907.48</v>
      </c>
      <c r="F84" s="13">
        <v>28</v>
      </c>
      <c r="G84" s="13">
        <v>32.409999999999997</v>
      </c>
      <c r="H84" s="13"/>
      <c r="K84" s="6">
        <v>34.71</v>
      </c>
      <c r="L84" s="6">
        <f t="shared" si="13"/>
        <v>33.5</v>
      </c>
    </row>
    <row r="85" spans="1:12" ht="42.75" hidden="1">
      <c r="A85" s="11" t="s">
        <v>101</v>
      </c>
      <c r="B85" s="11" t="s">
        <v>7</v>
      </c>
      <c r="C85" s="11">
        <v>89744</v>
      </c>
      <c r="D85" s="12" t="s">
        <v>232</v>
      </c>
      <c r="E85" s="13">
        <f t="shared" si="14"/>
        <v>273</v>
      </c>
      <c r="F85" s="13">
        <v>13</v>
      </c>
      <c r="G85" s="13">
        <f t="shared" ref="G85:G111" si="15">L85</f>
        <v>21</v>
      </c>
      <c r="H85" s="13"/>
      <c r="K85" s="6">
        <v>21.76</v>
      </c>
      <c r="L85" s="6">
        <f t="shared" si="13"/>
        <v>21</v>
      </c>
    </row>
    <row r="86" spans="1:12" ht="42.75" hidden="1">
      <c r="A86" s="11" t="s">
        <v>102</v>
      </c>
      <c r="B86" s="11" t="s">
        <v>7</v>
      </c>
      <c r="C86" s="11">
        <v>89724</v>
      </c>
      <c r="D86" s="12" t="s">
        <v>233</v>
      </c>
      <c r="E86" s="13">
        <f t="shared" si="14"/>
        <v>532.98</v>
      </c>
      <c r="F86" s="13">
        <v>63</v>
      </c>
      <c r="G86" s="13">
        <f t="shared" si="15"/>
        <v>8.4600000000000009</v>
      </c>
      <c r="H86" s="13"/>
      <c r="K86" s="6">
        <v>8.77</v>
      </c>
      <c r="L86" s="6">
        <f t="shared" si="13"/>
        <v>8.4600000000000009</v>
      </c>
    </row>
    <row r="87" spans="1:12" ht="42.75" hidden="1">
      <c r="A87" s="11" t="s">
        <v>103</v>
      </c>
      <c r="B87" s="11" t="s">
        <v>7</v>
      </c>
      <c r="C87" s="11">
        <v>89731</v>
      </c>
      <c r="D87" s="12" t="s">
        <v>234</v>
      </c>
      <c r="E87" s="13">
        <f t="shared" si="14"/>
        <v>338.96</v>
      </c>
      <c r="F87" s="13">
        <v>38</v>
      </c>
      <c r="G87" s="13">
        <f t="shared" si="15"/>
        <v>8.92</v>
      </c>
      <c r="H87" s="13"/>
      <c r="K87" s="6">
        <v>9.24</v>
      </c>
      <c r="L87" s="6">
        <f t="shared" si="13"/>
        <v>8.92</v>
      </c>
    </row>
    <row r="88" spans="1:12" ht="42.75" hidden="1">
      <c r="A88" s="11" t="s">
        <v>104</v>
      </c>
      <c r="B88" s="11" t="s">
        <v>7</v>
      </c>
      <c r="C88" s="11">
        <v>89726</v>
      </c>
      <c r="D88" s="12" t="s">
        <v>235</v>
      </c>
      <c r="E88" s="13">
        <f t="shared" si="14"/>
        <v>165</v>
      </c>
      <c r="F88" s="13">
        <v>30</v>
      </c>
      <c r="G88" s="13">
        <f t="shared" si="15"/>
        <v>5.5</v>
      </c>
      <c r="H88" s="13"/>
      <c r="K88" s="6">
        <v>5.7</v>
      </c>
      <c r="L88" s="6">
        <f t="shared" si="13"/>
        <v>5.5</v>
      </c>
    </row>
    <row r="89" spans="1:12" ht="42.75" hidden="1">
      <c r="A89" s="11" t="s">
        <v>105</v>
      </c>
      <c r="B89" s="11" t="s">
        <v>7</v>
      </c>
      <c r="C89" s="11">
        <v>89732</v>
      </c>
      <c r="D89" s="12" t="s">
        <v>236</v>
      </c>
      <c r="E89" s="13">
        <f t="shared" si="14"/>
        <v>240.5</v>
      </c>
      <c r="F89" s="13">
        <v>25</v>
      </c>
      <c r="G89" s="13">
        <f t="shared" si="15"/>
        <v>9.6199999999999992</v>
      </c>
      <c r="H89" s="13"/>
      <c r="K89" s="6">
        <v>9.9700000000000006</v>
      </c>
      <c r="L89" s="6">
        <f t="shared" si="13"/>
        <v>9.6199999999999992</v>
      </c>
    </row>
    <row r="90" spans="1:12" ht="42.75" hidden="1">
      <c r="A90" s="11" t="s">
        <v>106</v>
      </c>
      <c r="B90" s="11" t="s">
        <v>7</v>
      </c>
      <c r="C90" s="11">
        <v>89746</v>
      </c>
      <c r="D90" s="12" t="s">
        <v>237</v>
      </c>
      <c r="E90" s="13">
        <f t="shared" si="14"/>
        <v>230.23</v>
      </c>
      <c r="F90" s="13">
        <v>11</v>
      </c>
      <c r="G90" s="13">
        <f t="shared" si="15"/>
        <v>20.93</v>
      </c>
      <c r="H90" s="13"/>
      <c r="K90" s="6">
        <v>21.69</v>
      </c>
      <c r="L90" s="6">
        <f t="shared" si="13"/>
        <v>20.93</v>
      </c>
    </row>
    <row r="91" spans="1:12" ht="42.75" hidden="1">
      <c r="A91" s="11" t="s">
        <v>107</v>
      </c>
      <c r="B91" s="11" t="s">
        <v>7</v>
      </c>
      <c r="C91" s="11">
        <v>89797</v>
      </c>
      <c r="D91" s="12" t="s">
        <v>238</v>
      </c>
      <c r="E91" s="13">
        <f t="shared" si="14"/>
        <v>85</v>
      </c>
      <c r="F91" s="13">
        <v>2</v>
      </c>
      <c r="G91" s="13">
        <f t="shared" si="15"/>
        <v>42.5</v>
      </c>
      <c r="H91" s="13"/>
      <c r="K91" s="6">
        <v>44.04</v>
      </c>
      <c r="L91" s="6">
        <f t="shared" si="13"/>
        <v>42.5</v>
      </c>
    </row>
    <row r="92" spans="1:12" hidden="1">
      <c r="A92" s="11" t="s">
        <v>108</v>
      </c>
      <c r="B92" s="11" t="s">
        <v>1</v>
      </c>
      <c r="C92" s="11">
        <v>1560</v>
      </c>
      <c r="D92" s="12" t="s">
        <v>480</v>
      </c>
      <c r="E92" s="13">
        <f t="shared" si="14"/>
        <v>98.91</v>
      </c>
      <c r="F92" s="13">
        <v>3</v>
      </c>
      <c r="G92" s="13">
        <f t="shared" si="15"/>
        <v>32.97</v>
      </c>
      <c r="H92" s="13"/>
      <c r="K92" s="6">
        <v>34.17</v>
      </c>
      <c r="L92" s="6">
        <f t="shared" si="13"/>
        <v>32.97</v>
      </c>
    </row>
    <row r="93" spans="1:12" ht="28.5" hidden="1">
      <c r="A93" s="11" t="s">
        <v>109</v>
      </c>
      <c r="B93" s="11" t="s">
        <v>1</v>
      </c>
      <c r="C93" s="11">
        <v>1562</v>
      </c>
      <c r="D93" s="12" t="s">
        <v>481</v>
      </c>
      <c r="E93" s="13">
        <f t="shared" si="14"/>
        <v>702.27</v>
      </c>
      <c r="F93" s="13">
        <v>17</v>
      </c>
      <c r="G93" s="13">
        <f t="shared" si="15"/>
        <v>41.31</v>
      </c>
      <c r="H93" s="13"/>
      <c r="K93" s="6">
        <v>42.81</v>
      </c>
      <c r="L93" s="6">
        <f t="shared" si="13"/>
        <v>41.31</v>
      </c>
    </row>
    <row r="94" spans="1:12" ht="42.75" hidden="1">
      <c r="A94" s="11" t="s">
        <v>110</v>
      </c>
      <c r="B94" s="11" t="s">
        <v>7</v>
      </c>
      <c r="C94" s="11">
        <v>89784</v>
      </c>
      <c r="D94" s="12" t="s">
        <v>239</v>
      </c>
      <c r="E94" s="13">
        <f t="shared" si="14"/>
        <v>488.6</v>
      </c>
      <c r="F94" s="13">
        <v>28</v>
      </c>
      <c r="G94" s="13">
        <f t="shared" si="15"/>
        <v>17.45</v>
      </c>
      <c r="H94" s="13"/>
      <c r="K94" s="6">
        <v>18.079999999999998</v>
      </c>
      <c r="L94" s="6">
        <f t="shared" si="13"/>
        <v>17.45</v>
      </c>
    </row>
    <row r="95" spans="1:12" ht="42.75" hidden="1">
      <c r="A95" s="11" t="s">
        <v>111</v>
      </c>
      <c r="B95" s="11" t="s">
        <v>7</v>
      </c>
      <c r="C95" s="11">
        <v>89796</v>
      </c>
      <c r="D95" s="12" t="s">
        <v>240</v>
      </c>
      <c r="E95" s="13">
        <f t="shared" si="14"/>
        <v>180.3</v>
      </c>
      <c r="F95" s="13">
        <v>5</v>
      </c>
      <c r="G95" s="13">
        <f t="shared" si="15"/>
        <v>36.06</v>
      </c>
      <c r="H95" s="13"/>
      <c r="K95" s="6">
        <v>37.369999999999997</v>
      </c>
      <c r="L95" s="6">
        <f t="shared" si="13"/>
        <v>36.06</v>
      </c>
    </row>
    <row r="96" spans="1:12" ht="42.75" hidden="1">
      <c r="A96" s="11" t="s">
        <v>112</v>
      </c>
      <c r="B96" s="11" t="s">
        <v>7</v>
      </c>
      <c r="C96" s="11">
        <v>89714</v>
      </c>
      <c r="D96" s="12" t="s">
        <v>241</v>
      </c>
      <c r="E96" s="13">
        <f t="shared" si="14"/>
        <v>8595.6</v>
      </c>
      <c r="F96" s="13">
        <v>190</v>
      </c>
      <c r="G96" s="13">
        <f t="shared" si="15"/>
        <v>45.24</v>
      </c>
      <c r="H96" s="13"/>
      <c r="K96" s="6">
        <v>46.88</v>
      </c>
      <c r="L96" s="6">
        <f t="shared" si="13"/>
        <v>45.24</v>
      </c>
    </row>
    <row r="97" spans="1:12" ht="42.75" hidden="1">
      <c r="A97" s="11" t="s">
        <v>113</v>
      </c>
      <c r="B97" s="11" t="s">
        <v>7</v>
      </c>
      <c r="C97" s="11">
        <v>89712</v>
      </c>
      <c r="D97" s="12" t="s">
        <v>242</v>
      </c>
      <c r="E97" s="13">
        <f t="shared" si="14"/>
        <v>2385</v>
      </c>
      <c r="F97" s="13">
        <v>100</v>
      </c>
      <c r="G97" s="13">
        <f t="shared" si="15"/>
        <v>23.85</v>
      </c>
      <c r="H97" s="13"/>
      <c r="K97" s="6">
        <v>24.72</v>
      </c>
      <c r="L97" s="6">
        <f t="shared" si="13"/>
        <v>23.85</v>
      </c>
    </row>
    <row r="98" spans="1:12" ht="42.75" hidden="1">
      <c r="A98" s="11" t="s">
        <v>114</v>
      </c>
      <c r="B98" s="11" t="s">
        <v>7</v>
      </c>
      <c r="C98" s="11">
        <v>89711</v>
      </c>
      <c r="D98" s="12" t="s">
        <v>243</v>
      </c>
      <c r="E98" s="13">
        <f t="shared" si="14"/>
        <v>280.98</v>
      </c>
      <c r="F98" s="13">
        <v>18</v>
      </c>
      <c r="G98" s="13">
        <f t="shared" si="15"/>
        <v>15.61</v>
      </c>
      <c r="H98" s="13"/>
      <c r="K98" s="6">
        <v>16.18</v>
      </c>
      <c r="L98" s="6">
        <f t="shared" si="13"/>
        <v>15.61</v>
      </c>
    </row>
    <row r="99" spans="1:12" ht="42.75" hidden="1">
      <c r="A99" s="11" t="s">
        <v>115</v>
      </c>
      <c r="B99" s="11" t="s">
        <v>7</v>
      </c>
      <c r="C99" s="11">
        <v>89709</v>
      </c>
      <c r="D99" s="12" t="s">
        <v>244</v>
      </c>
      <c r="E99" s="13">
        <f t="shared" si="14"/>
        <v>25.16</v>
      </c>
      <c r="F99" s="13">
        <v>2</v>
      </c>
      <c r="G99" s="13">
        <f t="shared" si="15"/>
        <v>12.58</v>
      </c>
      <c r="H99" s="13"/>
      <c r="K99" s="6">
        <v>13.04</v>
      </c>
      <c r="L99" s="6">
        <f t="shared" si="13"/>
        <v>12.58</v>
      </c>
    </row>
    <row r="100" spans="1:12" ht="42.75" hidden="1">
      <c r="A100" s="11" t="s">
        <v>116</v>
      </c>
      <c r="B100" s="11" t="s">
        <v>7</v>
      </c>
      <c r="C100" s="11">
        <v>97902</v>
      </c>
      <c r="D100" s="12" t="s">
        <v>245</v>
      </c>
      <c r="E100" s="13">
        <f t="shared" si="14"/>
        <v>8238.9599999999991</v>
      </c>
      <c r="F100" s="13">
        <v>18</v>
      </c>
      <c r="G100" s="13">
        <f t="shared" si="15"/>
        <v>457.72</v>
      </c>
      <c r="H100" s="13"/>
      <c r="K100" s="6">
        <v>474.32</v>
      </c>
      <c r="L100" s="6">
        <f t="shared" si="13"/>
        <v>457.72</v>
      </c>
    </row>
    <row r="101" spans="1:12" ht="28.5" hidden="1">
      <c r="A101" s="11" t="s">
        <v>117</v>
      </c>
      <c r="B101" s="11" t="s">
        <v>7</v>
      </c>
      <c r="C101" s="11">
        <v>89849</v>
      </c>
      <c r="D101" s="12" t="s">
        <v>246</v>
      </c>
      <c r="E101" s="13">
        <f t="shared" si="14"/>
        <v>701.52</v>
      </c>
      <c r="F101" s="13">
        <v>12</v>
      </c>
      <c r="G101" s="13">
        <f t="shared" si="15"/>
        <v>58.46</v>
      </c>
      <c r="H101" s="13"/>
      <c r="K101" s="6">
        <v>60.58</v>
      </c>
      <c r="L101" s="6">
        <f t="shared" si="13"/>
        <v>58.46</v>
      </c>
    </row>
    <row r="102" spans="1:12" ht="42.75" hidden="1">
      <c r="A102" s="11" t="s">
        <v>118</v>
      </c>
      <c r="B102" s="11" t="s">
        <v>7</v>
      </c>
      <c r="C102" s="11">
        <v>89713</v>
      </c>
      <c r="D102" s="12" t="s">
        <v>247</v>
      </c>
      <c r="E102" s="13">
        <f t="shared" si="14"/>
        <v>504.28</v>
      </c>
      <c r="F102" s="13">
        <v>14</v>
      </c>
      <c r="G102" s="13">
        <f t="shared" si="15"/>
        <v>36.020000000000003</v>
      </c>
      <c r="H102" s="13"/>
      <c r="K102" s="6">
        <v>37.33</v>
      </c>
      <c r="L102" s="6">
        <f t="shared" si="13"/>
        <v>36.020000000000003</v>
      </c>
    </row>
    <row r="103" spans="1:12" ht="28.5" hidden="1">
      <c r="A103" s="11" t="s">
        <v>119</v>
      </c>
      <c r="B103" s="11" t="s">
        <v>1</v>
      </c>
      <c r="C103" s="11">
        <v>4282</v>
      </c>
      <c r="D103" s="12" t="s">
        <v>482</v>
      </c>
      <c r="E103" s="13">
        <f t="shared" si="14"/>
        <v>92.82</v>
      </c>
      <c r="F103" s="13">
        <v>2</v>
      </c>
      <c r="G103" s="13">
        <f t="shared" si="15"/>
        <v>46.41</v>
      </c>
      <c r="H103" s="13"/>
      <c r="K103" s="6">
        <v>48.09</v>
      </c>
      <c r="L103" s="6">
        <f t="shared" si="13"/>
        <v>46.41</v>
      </c>
    </row>
    <row r="104" spans="1:12" ht="42.75" hidden="1">
      <c r="A104" s="11" t="s">
        <v>120</v>
      </c>
      <c r="B104" s="11" t="s">
        <v>7</v>
      </c>
      <c r="C104" s="11">
        <v>89739</v>
      </c>
      <c r="D104" s="12" t="s">
        <v>248</v>
      </c>
      <c r="E104" s="13">
        <f t="shared" si="14"/>
        <v>17.309999999999999</v>
      </c>
      <c r="F104" s="13">
        <v>1</v>
      </c>
      <c r="G104" s="13">
        <f t="shared" si="15"/>
        <v>17.309999999999999</v>
      </c>
      <c r="H104" s="13"/>
      <c r="K104" s="6">
        <v>17.940000000000001</v>
      </c>
      <c r="L104" s="6">
        <f t="shared" si="13"/>
        <v>17.309999999999999</v>
      </c>
    </row>
    <row r="105" spans="1:12" ht="42.75" hidden="1">
      <c r="A105" s="11" t="s">
        <v>121</v>
      </c>
      <c r="B105" s="11" t="s">
        <v>7</v>
      </c>
      <c r="C105" s="11">
        <v>89785</v>
      </c>
      <c r="D105" s="12" t="s">
        <v>249</v>
      </c>
      <c r="E105" s="13">
        <f t="shared" si="14"/>
        <v>213.84</v>
      </c>
      <c r="F105" s="13">
        <v>11</v>
      </c>
      <c r="G105" s="13">
        <f t="shared" si="15"/>
        <v>19.440000000000001</v>
      </c>
      <c r="H105" s="13"/>
      <c r="K105" s="6">
        <v>20.149999999999999</v>
      </c>
      <c r="L105" s="6">
        <f t="shared" si="13"/>
        <v>19.440000000000001</v>
      </c>
    </row>
    <row r="106" spans="1:12" ht="42.75" hidden="1">
      <c r="A106" s="11" t="s">
        <v>122</v>
      </c>
      <c r="B106" s="11" t="s">
        <v>7</v>
      </c>
      <c r="C106" s="11">
        <v>89774</v>
      </c>
      <c r="D106" s="12" t="s">
        <v>250</v>
      </c>
      <c r="E106" s="13">
        <f t="shared" si="14"/>
        <v>53.08</v>
      </c>
      <c r="F106" s="13">
        <v>4</v>
      </c>
      <c r="G106" s="13">
        <f t="shared" si="15"/>
        <v>13.27</v>
      </c>
      <c r="H106" s="13"/>
      <c r="K106" s="6">
        <v>13.75</v>
      </c>
      <c r="L106" s="6">
        <f t="shared" si="13"/>
        <v>13.27</v>
      </c>
    </row>
    <row r="107" spans="1:12" ht="42.75" hidden="1">
      <c r="A107" s="11" t="s">
        <v>123</v>
      </c>
      <c r="B107" s="11" t="s">
        <v>7</v>
      </c>
      <c r="C107" s="11">
        <v>89778</v>
      </c>
      <c r="D107" s="12" t="s">
        <v>251</v>
      </c>
      <c r="E107" s="13">
        <f t="shared" si="14"/>
        <v>635.70000000000005</v>
      </c>
      <c r="F107" s="13">
        <v>39</v>
      </c>
      <c r="G107" s="13">
        <f t="shared" si="15"/>
        <v>16.3</v>
      </c>
      <c r="H107" s="13"/>
      <c r="K107" s="6">
        <v>16.89</v>
      </c>
      <c r="L107" s="6">
        <f t="shared" si="13"/>
        <v>16.3</v>
      </c>
    </row>
    <row r="108" spans="1:12" ht="42.75" hidden="1">
      <c r="A108" s="11" t="s">
        <v>124</v>
      </c>
      <c r="B108" s="11" t="s">
        <v>7</v>
      </c>
      <c r="C108" s="11">
        <v>89753</v>
      </c>
      <c r="D108" s="12" t="s">
        <v>252</v>
      </c>
      <c r="E108" s="13">
        <f t="shared" si="14"/>
        <v>359.72</v>
      </c>
      <c r="F108" s="13">
        <v>46</v>
      </c>
      <c r="G108" s="13">
        <f t="shared" si="15"/>
        <v>7.82</v>
      </c>
      <c r="H108" s="13"/>
      <c r="K108" s="6">
        <v>8.1</v>
      </c>
      <c r="L108" s="6">
        <f t="shared" si="13"/>
        <v>7.82</v>
      </c>
    </row>
    <row r="109" spans="1:12" hidden="1">
      <c r="A109" s="11" t="s">
        <v>125</v>
      </c>
      <c r="B109" s="11" t="s">
        <v>1</v>
      </c>
      <c r="C109" s="11">
        <v>11551</v>
      </c>
      <c r="D109" s="12" t="s">
        <v>483</v>
      </c>
      <c r="E109" s="13">
        <f t="shared" si="14"/>
        <v>171.16</v>
      </c>
      <c r="F109" s="13">
        <v>1</v>
      </c>
      <c r="G109" s="13">
        <f t="shared" si="15"/>
        <v>171.16</v>
      </c>
      <c r="H109" s="13"/>
      <c r="K109" s="6">
        <v>177.37</v>
      </c>
      <c r="L109" s="6">
        <f t="shared" si="13"/>
        <v>171.16</v>
      </c>
    </row>
    <row r="110" spans="1:12" ht="42.75" hidden="1">
      <c r="A110" s="11" t="s">
        <v>126</v>
      </c>
      <c r="B110" s="11" t="s">
        <v>7</v>
      </c>
      <c r="C110" s="11">
        <v>98104</v>
      </c>
      <c r="D110" s="12" t="s">
        <v>253</v>
      </c>
      <c r="E110" s="13">
        <f t="shared" si="14"/>
        <v>309.49</v>
      </c>
      <c r="F110" s="13">
        <v>1</v>
      </c>
      <c r="G110" s="13">
        <f t="shared" si="15"/>
        <v>309.49</v>
      </c>
      <c r="H110" s="13"/>
      <c r="K110" s="6">
        <v>320.72000000000003</v>
      </c>
      <c r="L110" s="6">
        <f t="shared" si="13"/>
        <v>309.49</v>
      </c>
    </row>
    <row r="111" spans="1:12" ht="42.75" hidden="1">
      <c r="A111" s="11" t="s">
        <v>127</v>
      </c>
      <c r="B111" s="11" t="s">
        <v>7</v>
      </c>
      <c r="C111" s="11">
        <v>89549</v>
      </c>
      <c r="D111" s="12" t="s">
        <v>254</v>
      </c>
      <c r="E111" s="13">
        <f t="shared" si="14"/>
        <v>42.12</v>
      </c>
      <c r="F111" s="13">
        <v>3</v>
      </c>
      <c r="G111" s="13">
        <f t="shared" si="15"/>
        <v>14.04</v>
      </c>
      <c r="H111" s="13"/>
      <c r="K111" s="6">
        <v>14.55</v>
      </c>
      <c r="L111" s="6">
        <f t="shared" si="13"/>
        <v>14.04</v>
      </c>
    </row>
    <row r="112" spans="1:12" hidden="1">
      <c r="A112" s="11"/>
      <c r="B112" s="11"/>
      <c r="C112" s="11"/>
      <c r="D112" s="12"/>
      <c r="E112" s="13"/>
      <c r="F112" s="13"/>
      <c r="G112" s="13"/>
      <c r="H112" s="13"/>
      <c r="L112" s="6">
        <f t="shared" si="13"/>
        <v>0</v>
      </c>
    </row>
    <row r="113" spans="1:12" s="2" customFormat="1" ht="15" hidden="1">
      <c r="A113" s="8" t="s">
        <v>128</v>
      </c>
      <c r="B113" s="8" t="s">
        <v>129</v>
      </c>
      <c r="C113" s="8"/>
      <c r="D113" s="9"/>
      <c r="E113" s="10">
        <f>SUM(E114:E137)</f>
        <v>15338.21</v>
      </c>
      <c r="F113" s="10"/>
      <c r="G113" s="10"/>
      <c r="H113" s="8"/>
      <c r="I113" s="3"/>
      <c r="J113" s="3"/>
      <c r="K113" s="3"/>
      <c r="L113" s="3">
        <f t="shared" si="13"/>
        <v>0</v>
      </c>
    </row>
    <row r="114" spans="1:12" ht="28.5" hidden="1">
      <c r="A114" s="11" t="s">
        <v>130</v>
      </c>
      <c r="B114" s="11" t="s">
        <v>7</v>
      </c>
      <c r="C114" s="11">
        <v>89450</v>
      </c>
      <c r="D114" s="12" t="s">
        <v>255</v>
      </c>
      <c r="E114" s="13">
        <f t="shared" ref="E114:E137" si="16">ROUND(F114*G114,2)</f>
        <v>729.1</v>
      </c>
      <c r="F114" s="13">
        <v>23</v>
      </c>
      <c r="G114" s="13">
        <f t="shared" ref="G114:G137" si="17">L114</f>
        <v>31.7</v>
      </c>
      <c r="H114" s="13"/>
      <c r="K114" s="6">
        <v>32.85</v>
      </c>
      <c r="L114" s="6">
        <f t="shared" si="13"/>
        <v>31.7</v>
      </c>
    </row>
    <row r="115" spans="1:12" ht="28.5" hidden="1">
      <c r="A115" s="11" t="s">
        <v>131</v>
      </c>
      <c r="B115" s="11" t="s">
        <v>7</v>
      </c>
      <c r="C115" s="11">
        <v>89449</v>
      </c>
      <c r="D115" s="12" t="s">
        <v>256</v>
      </c>
      <c r="E115" s="13">
        <f t="shared" si="16"/>
        <v>3162.3</v>
      </c>
      <c r="F115" s="13">
        <v>166</v>
      </c>
      <c r="G115" s="13">
        <f t="shared" si="17"/>
        <v>19.05</v>
      </c>
      <c r="H115" s="13"/>
      <c r="K115" s="6">
        <v>19.739999999999998</v>
      </c>
      <c r="L115" s="6">
        <f t="shared" si="13"/>
        <v>19.05</v>
      </c>
    </row>
    <row r="116" spans="1:12" ht="28.5" hidden="1">
      <c r="A116" s="11" t="s">
        <v>132</v>
      </c>
      <c r="B116" s="11" t="s">
        <v>7</v>
      </c>
      <c r="C116" s="11">
        <v>89356</v>
      </c>
      <c r="D116" s="12" t="s">
        <v>257</v>
      </c>
      <c r="E116" s="13">
        <f t="shared" si="16"/>
        <v>2753.01</v>
      </c>
      <c r="F116" s="13">
        <v>169</v>
      </c>
      <c r="G116" s="13">
        <f t="shared" si="17"/>
        <v>16.29</v>
      </c>
      <c r="H116" s="13"/>
      <c r="K116" s="6">
        <v>16.88</v>
      </c>
      <c r="L116" s="6">
        <f t="shared" si="13"/>
        <v>16.29</v>
      </c>
    </row>
    <row r="117" spans="1:12" ht="42.75" hidden="1">
      <c r="A117" s="11" t="s">
        <v>133</v>
      </c>
      <c r="B117" s="11" t="s">
        <v>7</v>
      </c>
      <c r="C117" s="11">
        <v>89383</v>
      </c>
      <c r="D117" s="12" t="s">
        <v>258</v>
      </c>
      <c r="E117" s="13">
        <f t="shared" si="16"/>
        <v>340.86</v>
      </c>
      <c r="F117" s="13">
        <v>69</v>
      </c>
      <c r="G117" s="13">
        <f t="shared" si="17"/>
        <v>4.9400000000000004</v>
      </c>
      <c r="H117" s="13"/>
      <c r="K117" s="6">
        <v>5.12</v>
      </c>
      <c r="L117" s="6">
        <f t="shared" si="13"/>
        <v>4.9400000000000004</v>
      </c>
    </row>
    <row r="118" spans="1:12" ht="28.5" hidden="1">
      <c r="A118" s="11" t="s">
        <v>134</v>
      </c>
      <c r="B118" s="11" t="s">
        <v>7</v>
      </c>
      <c r="C118" s="11">
        <v>89605</v>
      </c>
      <c r="D118" s="12" t="s">
        <v>259</v>
      </c>
      <c r="E118" s="13">
        <f t="shared" si="16"/>
        <v>19.5</v>
      </c>
      <c r="F118" s="13">
        <v>1</v>
      </c>
      <c r="G118" s="13">
        <f t="shared" si="17"/>
        <v>19.5</v>
      </c>
      <c r="H118" s="13"/>
      <c r="K118" s="6">
        <v>20.21</v>
      </c>
      <c r="L118" s="6">
        <f t="shared" si="13"/>
        <v>19.5</v>
      </c>
    </row>
    <row r="119" spans="1:12" ht="28.5" hidden="1">
      <c r="A119" s="11" t="s">
        <v>135</v>
      </c>
      <c r="B119" s="11" t="s">
        <v>7</v>
      </c>
      <c r="C119" s="11">
        <v>89579</v>
      </c>
      <c r="D119" s="12" t="s">
        <v>260</v>
      </c>
      <c r="E119" s="13">
        <f t="shared" si="16"/>
        <v>10.18</v>
      </c>
      <c r="F119" s="13">
        <v>1</v>
      </c>
      <c r="G119" s="13">
        <f t="shared" si="17"/>
        <v>10.18</v>
      </c>
      <c r="H119" s="13"/>
      <c r="K119" s="6">
        <v>10.55</v>
      </c>
      <c r="L119" s="6">
        <f t="shared" si="13"/>
        <v>10.18</v>
      </c>
    </row>
    <row r="120" spans="1:12" ht="42.75" hidden="1">
      <c r="A120" s="11" t="s">
        <v>136</v>
      </c>
      <c r="B120" s="11" t="s">
        <v>7</v>
      </c>
      <c r="C120" s="11">
        <v>90373</v>
      </c>
      <c r="D120" s="12" t="s">
        <v>261</v>
      </c>
      <c r="E120" s="13">
        <f t="shared" si="16"/>
        <v>852.06</v>
      </c>
      <c r="F120" s="13">
        <v>66</v>
      </c>
      <c r="G120" s="13">
        <f t="shared" si="17"/>
        <v>12.91</v>
      </c>
      <c r="H120" s="13"/>
      <c r="K120" s="6">
        <v>13.38</v>
      </c>
      <c r="L120" s="6">
        <f t="shared" si="13"/>
        <v>12.91</v>
      </c>
    </row>
    <row r="121" spans="1:12" hidden="1">
      <c r="A121" s="11" t="s">
        <v>137</v>
      </c>
      <c r="B121" s="11" t="s">
        <v>1</v>
      </c>
      <c r="C121" s="11">
        <v>4964</v>
      </c>
      <c r="D121" s="12" t="s">
        <v>484</v>
      </c>
      <c r="E121" s="13">
        <f t="shared" si="16"/>
        <v>14.01</v>
      </c>
      <c r="F121" s="13">
        <v>1</v>
      </c>
      <c r="G121" s="13">
        <f t="shared" si="17"/>
        <v>14.01</v>
      </c>
      <c r="H121" s="13"/>
      <c r="K121" s="6">
        <v>14.52</v>
      </c>
      <c r="L121" s="6">
        <f t="shared" si="13"/>
        <v>14.01</v>
      </c>
    </row>
    <row r="122" spans="1:12" ht="28.5" hidden="1">
      <c r="A122" s="11" t="s">
        <v>138</v>
      </c>
      <c r="B122" s="11" t="s">
        <v>7</v>
      </c>
      <c r="C122" s="11">
        <v>89505</v>
      </c>
      <c r="D122" s="12" t="s">
        <v>262</v>
      </c>
      <c r="E122" s="13">
        <f t="shared" si="16"/>
        <v>146.47999999999999</v>
      </c>
      <c r="F122" s="13">
        <v>4</v>
      </c>
      <c r="G122" s="13">
        <f t="shared" si="17"/>
        <v>36.619999999999997</v>
      </c>
      <c r="H122" s="13"/>
      <c r="K122" s="6">
        <v>37.950000000000003</v>
      </c>
      <c r="L122" s="6">
        <f t="shared" si="13"/>
        <v>36.619999999999997</v>
      </c>
    </row>
    <row r="123" spans="1:12" ht="28.5" hidden="1">
      <c r="A123" s="11" t="s">
        <v>139</v>
      </c>
      <c r="B123" s="11" t="s">
        <v>7</v>
      </c>
      <c r="C123" s="11">
        <v>89408</v>
      </c>
      <c r="D123" s="12" t="s">
        <v>263</v>
      </c>
      <c r="E123" s="13">
        <f t="shared" si="16"/>
        <v>212.16</v>
      </c>
      <c r="F123" s="13">
        <v>48</v>
      </c>
      <c r="G123" s="13">
        <f t="shared" si="17"/>
        <v>4.42</v>
      </c>
      <c r="H123" s="13"/>
      <c r="K123" s="6">
        <v>4.58</v>
      </c>
      <c r="L123" s="6">
        <f t="shared" si="13"/>
        <v>4.42</v>
      </c>
    </row>
    <row r="124" spans="1:12" ht="28.5" hidden="1">
      <c r="A124" s="11" t="s">
        <v>140</v>
      </c>
      <c r="B124" s="11" t="s">
        <v>7</v>
      </c>
      <c r="C124" s="11">
        <v>89501</v>
      </c>
      <c r="D124" s="12" t="s">
        <v>264</v>
      </c>
      <c r="E124" s="13">
        <f t="shared" si="16"/>
        <v>598.29</v>
      </c>
      <c r="F124" s="13">
        <v>49</v>
      </c>
      <c r="G124" s="13">
        <f t="shared" si="17"/>
        <v>12.21</v>
      </c>
      <c r="H124" s="13"/>
      <c r="K124" s="6">
        <v>12.65</v>
      </c>
      <c r="L124" s="6">
        <f t="shared" si="13"/>
        <v>12.21</v>
      </c>
    </row>
    <row r="125" spans="1:12" ht="28.5" hidden="1">
      <c r="A125" s="11" t="s">
        <v>141</v>
      </c>
      <c r="B125" s="11" t="s">
        <v>7</v>
      </c>
      <c r="C125" s="11">
        <v>89404</v>
      </c>
      <c r="D125" s="12" t="s">
        <v>265</v>
      </c>
      <c r="E125" s="13">
        <f t="shared" si="16"/>
        <v>7.22</v>
      </c>
      <c r="F125" s="13">
        <v>2</v>
      </c>
      <c r="G125" s="13">
        <f t="shared" si="17"/>
        <v>3.61</v>
      </c>
      <c r="H125" s="13"/>
      <c r="K125" s="6">
        <v>3.74</v>
      </c>
      <c r="L125" s="6">
        <f t="shared" si="13"/>
        <v>3.61</v>
      </c>
    </row>
    <row r="126" spans="1:12" ht="42.75" hidden="1">
      <c r="A126" s="11" t="s">
        <v>142</v>
      </c>
      <c r="B126" s="11" t="s">
        <v>7</v>
      </c>
      <c r="C126" s="11">
        <v>89534</v>
      </c>
      <c r="D126" s="12" t="s">
        <v>266</v>
      </c>
      <c r="E126" s="13">
        <f t="shared" si="16"/>
        <v>11.94</v>
      </c>
      <c r="F126" s="13">
        <v>3</v>
      </c>
      <c r="G126" s="13">
        <f t="shared" si="17"/>
        <v>3.98</v>
      </c>
      <c r="H126" s="13"/>
      <c r="K126" s="6">
        <v>4.12</v>
      </c>
      <c r="L126" s="6">
        <f t="shared" si="13"/>
        <v>3.98</v>
      </c>
    </row>
    <row r="127" spans="1:12" ht="28.5" hidden="1">
      <c r="A127" s="11" t="s">
        <v>143</v>
      </c>
      <c r="B127" s="11" t="s">
        <v>7</v>
      </c>
      <c r="C127" s="11">
        <v>89378</v>
      </c>
      <c r="D127" s="12" t="s">
        <v>267</v>
      </c>
      <c r="E127" s="13">
        <f t="shared" si="16"/>
        <v>309.12</v>
      </c>
      <c r="F127" s="13">
        <v>64</v>
      </c>
      <c r="G127" s="13">
        <f t="shared" si="17"/>
        <v>4.83</v>
      </c>
      <c r="H127" s="13"/>
      <c r="K127" s="6">
        <v>5</v>
      </c>
      <c r="L127" s="6">
        <f t="shared" si="13"/>
        <v>4.83</v>
      </c>
    </row>
    <row r="128" spans="1:12" ht="28.5" hidden="1">
      <c r="A128" s="11" t="s">
        <v>144</v>
      </c>
      <c r="B128" s="11" t="s">
        <v>7</v>
      </c>
      <c r="C128" s="11">
        <v>89597</v>
      </c>
      <c r="D128" s="12" t="s">
        <v>268</v>
      </c>
      <c r="E128" s="13">
        <f t="shared" si="16"/>
        <v>20.07</v>
      </c>
      <c r="F128" s="13">
        <v>1</v>
      </c>
      <c r="G128" s="13">
        <f t="shared" si="17"/>
        <v>20.07</v>
      </c>
      <c r="H128" s="13"/>
      <c r="K128" s="6">
        <v>20.8</v>
      </c>
      <c r="L128" s="6">
        <f t="shared" si="13"/>
        <v>20.07</v>
      </c>
    </row>
    <row r="129" spans="1:12" ht="28.5" hidden="1">
      <c r="A129" s="11" t="s">
        <v>145</v>
      </c>
      <c r="B129" s="11" t="s">
        <v>7</v>
      </c>
      <c r="C129" s="11">
        <v>89371</v>
      </c>
      <c r="D129" s="12" t="s">
        <v>269</v>
      </c>
      <c r="E129" s="13">
        <f t="shared" si="16"/>
        <v>4.05</v>
      </c>
      <c r="F129" s="13">
        <v>1</v>
      </c>
      <c r="G129" s="13">
        <f t="shared" si="17"/>
        <v>4.05</v>
      </c>
      <c r="H129" s="13"/>
      <c r="K129" s="6">
        <v>4.2</v>
      </c>
      <c r="L129" s="6">
        <f t="shared" si="13"/>
        <v>4.05</v>
      </c>
    </row>
    <row r="130" spans="1:12" ht="42.75" hidden="1">
      <c r="A130" s="11" t="s">
        <v>146</v>
      </c>
      <c r="B130" s="11" t="s">
        <v>7</v>
      </c>
      <c r="C130" s="11">
        <v>89396</v>
      </c>
      <c r="D130" s="12" t="s">
        <v>270</v>
      </c>
      <c r="E130" s="13">
        <f t="shared" si="16"/>
        <v>127.26</v>
      </c>
      <c r="F130" s="13">
        <v>7</v>
      </c>
      <c r="G130" s="13">
        <f t="shared" si="17"/>
        <v>18.18</v>
      </c>
      <c r="H130" s="13"/>
      <c r="K130" s="6">
        <v>18.84</v>
      </c>
      <c r="L130" s="6">
        <f t="shared" si="13"/>
        <v>18.18</v>
      </c>
    </row>
    <row r="131" spans="1:12" ht="28.5" hidden="1">
      <c r="A131" s="11" t="s">
        <v>147</v>
      </c>
      <c r="B131" s="11" t="s">
        <v>7</v>
      </c>
      <c r="C131" s="11">
        <v>89628</v>
      </c>
      <c r="D131" s="12" t="s">
        <v>271</v>
      </c>
      <c r="E131" s="13">
        <f t="shared" si="16"/>
        <v>46.31</v>
      </c>
      <c r="F131" s="13">
        <v>1</v>
      </c>
      <c r="G131" s="13">
        <f t="shared" si="17"/>
        <v>46.31</v>
      </c>
      <c r="H131" s="13"/>
      <c r="K131" s="6">
        <v>47.99</v>
      </c>
      <c r="L131" s="6">
        <f t="shared" si="13"/>
        <v>46.31</v>
      </c>
    </row>
    <row r="132" spans="1:12" ht="28.5" hidden="1">
      <c r="A132" s="11" t="s">
        <v>148</v>
      </c>
      <c r="B132" s="11" t="s">
        <v>7</v>
      </c>
      <c r="C132" s="11">
        <v>89440</v>
      </c>
      <c r="D132" s="12" t="s">
        <v>272</v>
      </c>
      <c r="E132" s="13">
        <f t="shared" si="16"/>
        <v>223.3</v>
      </c>
      <c r="F132" s="13">
        <v>35</v>
      </c>
      <c r="G132" s="13">
        <f t="shared" si="17"/>
        <v>6.38</v>
      </c>
      <c r="H132" s="13"/>
      <c r="K132" s="6">
        <v>6.61</v>
      </c>
      <c r="L132" s="6">
        <f t="shared" si="13"/>
        <v>6.38</v>
      </c>
    </row>
    <row r="133" spans="1:12" ht="28.5" hidden="1">
      <c r="A133" s="11" t="s">
        <v>149</v>
      </c>
      <c r="B133" s="11" t="s">
        <v>7</v>
      </c>
      <c r="C133" s="11">
        <v>89625</v>
      </c>
      <c r="D133" s="12" t="s">
        <v>273</v>
      </c>
      <c r="E133" s="13">
        <f t="shared" si="16"/>
        <v>634.24</v>
      </c>
      <c r="F133" s="13">
        <v>32</v>
      </c>
      <c r="G133" s="13">
        <f t="shared" si="17"/>
        <v>19.82</v>
      </c>
      <c r="H133" s="13"/>
      <c r="K133" s="6">
        <v>20.54</v>
      </c>
      <c r="L133" s="6">
        <f t="shared" si="13"/>
        <v>19.82</v>
      </c>
    </row>
    <row r="134" spans="1:12" ht="42.75" hidden="1">
      <c r="A134" s="11" t="s">
        <v>150</v>
      </c>
      <c r="B134" s="11" t="s">
        <v>7</v>
      </c>
      <c r="C134" s="11">
        <v>94794</v>
      </c>
      <c r="D134" s="12" t="s">
        <v>274</v>
      </c>
      <c r="E134" s="13">
        <f t="shared" si="16"/>
        <v>344.94</v>
      </c>
      <c r="F134" s="13">
        <v>2</v>
      </c>
      <c r="G134" s="13">
        <f t="shared" si="17"/>
        <v>172.47</v>
      </c>
      <c r="H134" s="13"/>
      <c r="K134" s="6">
        <v>178.73</v>
      </c>
      <c r="L134" s="6">
        <f t="shared" si="13"/>
        <v>172.47</v>
      </c>
    </row>
    <row r="135" spans="1:12" ht="42.75" hidden="1">
      <c r="A135" s="11" t="s">
        <v>151</v>
      </c>
      <c r="B135" s="11" t="s">
        <v>7</v>
      </c>
      <c r="C135" s="11">
        <v>89987</v>
      </c>
      <c r="D135" s="12" t="s">
        <v>275</v>
      </c>
      <c r="E135" s="13">
        <f t="shared" si="16"/>
        <v>3324.09</v>
      </c>
      <c r="F135" s="13">
        <v>33</v>
      </c>
      <c r="G135" s="13">
        <v>100.73</v>
      </c>
      <c r="H135" s="13"/>
      <c r="K135" s="6">
        <v>10073</v>
      </c>
      <c r="L135" s="6">
        <f t="shared" si="13"/>
        <v>9720.4500000000007</v>
      </c>
    </row>
    <row r="136" spans="1:12" ht="42.75" hidden="1">
      <c r="A136" s="11" t="s">
        <v>152</v>
      </c>
      <c r="B136" s="11" t="s">
        <v>7</v>
      </c>
      <c r="C136" s="11">
        <v>89985</v>
      </c>
      <c r="D136" s="12" t="s">
        <v>276</v>
      </c>
      <c r="E136" s="13">
        <f t="shared" si="16"/>
        <v>276.20999999999998</v>
      </c>
      <c r="F136" s="13">
        <v>3</v>
      </c>
      <c r="G136" s="13">
        <f>L136</f>
        <v>92.07</v>
      </c>
      <c r="H136" s="13"/>
      <c r="K136" s="6">
        <v>95.41</v>
      </c>
      <c r="L136" s="6">
        <f t="shared" si="13"/>
        <v>92.07</v>
      </c>
    </row>
    <row r="137" spans="1:12" ht="42.75" hidden="1">
      <c r="A137" s="11" t="s">
        <v>153</v>
      </c>
      <c r="B137" s="11" t="s">
        <v>1</v>
      </c>
      <c r="C137" s="11">
        <v>2646</v>
      </c>
      <c r="D137" s="12" t="s">
        <v>485</v>
      </c>
      <c r="E137" s="13">
        <f t="shared" si="16"/>
        <v>1171.51</v>
      </c>
      <c r="F137" s="13">
        <v>1</v>
      </c>
      <c r="G137" s="13">
        <f t="shared" si="17"/>
        <v>1171.51</v>
      </c>
      <c r="H137" s="13"/>
      <c r="K137" s="6">
        <v>1214</v>
      </c>
      <c r="L137" s="6">
        <f t="shared" si="13"/>
        <v>1171.51</v>
      </c>
    </row>
    <row r="138" spans="1:12" hidden="1">
      <c r="A138" s="11"/>
      <c r="B138" s="11"/>
      <c r="C138" s="11"/>
      <c r="D138" s="12"/>
      <c r="E138" s="13"/>
      <c r="F138" s="13"/>
      <c r="G138" s="13"/>
      <c r="H138" s="13"/>
      <c r="L138" s="6">
        <f t="shared" si="13"/>
        <v>0</v>
      </c>
    </row>
    <row r="139" spans="1:12" s="2" customFormat="1" ht="15" hidden="1">
      <c r="A139" s="8" t="s">
        <v>154</v>
      </c>
      <c r="B139" s="8" t="s">
        <v>155</v>
      </c>
      <c r="C139" s="8"/>
      <c r="D139" s="9"/>
      <c r="E139" s="10">
        <f>SUM(E140:E155)</f>
        <v>34716.739999999991</v>
      </c>
      <c r="F139" s="10"/>
      <c r="G139" s="10"/>
      <c r="H139" s="8"/>
      <c r="I139" s="3"/>
      <c r="J139" s="3"/>
      <c r="K139" s="3"/>
      <c r="L139" s="3">
        <f t="shared" si="13"/>
        <v>0</v>
      </c>
    </row>
    <row r="140" spans="1:12" ht="42.75" hidden="1">
      <c r="A140" s="11" t="s">
        <v>156</v>
      </c>
      <c r="B140" s="11" t="s">
        <v>7</v>
      </c>
      <c r="C140" s="11">
        <v>92367</v>
      </c>
      <c r="D140" s="12" t="s">
        <v>277</v>
      </c>
      <c r="E140" s="13">
        <f t="shared" ref="E140:E155" si="18">ROUND(F140*G140,2)</f>
        <v>12816.46</v>
      </c>
      <c r="F140" s="13">
        <v>106</v>
      </c>
      <c r="G140" s="13">
        <f t="shared" ref="G140:G155" si="19">L140</f>
        <v>120.91</v>
      </c>
      <c r="H140" s="13"/>
      <c r="K140" s="6">
        <v>125.3</v>
      </c>
      <c r="L140" s="6">
        <f t="shared" si="13"/>
        <v>120.91</v>
      </c>
    </row>
    <row r="141" spans="1:12" ht="57" hidden="1">
      <c r="A141" s="11" t="s">
        <v>157</v>
      </c>
      <c r="B141" s="11" t="s">
        <v>7</v>
      </c>
      <c r="C141" s="11">
        <v>94473</v>
      </c>
      <c r="D141" s="12" t="s">
        <v>278</v>
      </c>
      <c r="E141" s="13">
        <f t="shared" si="18"/>
        <v>2387.75</v>
      </c>
      <c r="F141" s="13">
        <v>25</v>
      </c>
      <c r="G141" s="13">
        <f t="shared" si="19"/>
        <v>95.51</v>
      </c>
      <c r="H141" s="13"/>
      <c r="K141" s="6">
        <v>98.97</v>
      </c>
      <c r="L141" s="6">
        <f t="shared" ref="L141:L204" si="20">ROUND(K141*$J$11,2)</f>
        <v>95.51</v>
      </c>
    </row>
    <row r="142" spans="1:12" ht="57" hidden="1">
      <c r="A142" s="11" t="s">
        <v>158</v>
      </c>
      <c r="B142" s="11" t="s">
        <v>7</v>
      </c>
      <c r="C142" s="11">
        <v>94467</v>
      </c>
      <c r="D142" s="12" t="s">
        <v>279</v>
      </c>
      <c r="E142" s="13">
        <f t="shared" si="18"/>
        <v>267.44</v>
      </c>
      <c r="F142" s="13">
        <v>4</v>
      </c>
      <c r="G142" s="13">
        <f t="shared" si="19"/>
        <v>66.86</v>
      </c>
      <c r="H142" s="13"/>
      <c r="K142" s="6">
        <v>69.290000000000006</v>
      </c>
      <c r="L142" s="6">
        <f t="shared" si="20"/>
        <v>66.86</v>
      </c>
    </row>
    <row r="143" spans="1:12" ht="57" hidden="1">
      <c r="A143" s="11" t="s">
        <v>159</v>
      </c>
      <c r="B143" s="11" t="s">
        <v>7</v>
      </c>
      <c r="C143" s="11">
        <v>94478</v>
      </c>
      <c r="D143" s="12" t="s">
        <v>280</v>
      </c>
      <c r="E143" s="13">
        <f t="shared" si="18"/>
        <v>1316.2</v>
      </c>
      <c r="F143" s="13">
        <v>10</v>
      </c>
      <c r="G143" s="13">
        <f t="shared" si="19"/>
        <v>131.62</v>
      </c>
      <c r="H143" s="13"/>
      <c r="K143" s="6">
        <v>136.38999999999999</v>
      </c>
      <c r="L143" s="6">
        <f t="shared" si="20"/>
        <v>131.62</v>
      </c>
    </row>
    <row r="144" spans="1:12" ht="28.5" hidden="1">
      <c r="A144" s="11" t="s">
        <v>160</v>
      </c>
      <c r="B144" s="11" t="s">
        <v>7</v>
      </c>
      <c r="C144" s="11">
        <v>94499</v>
      </c>
      <c r="D144" s="12" t="s">
        <v>281</v>
      </c>
      <c r="E144" s="13">
        <f t="shared" si="18"/>
        <v>1523.95</v>
      </c>
      <c r="F144" s="13">
        <v>5</v>
      </c>
      <c r="G144" s="13">
        <f t="shared" si="19"/>
        <v>304.79000000000002</v>
      </c>
      <c r="H144" s="13"/>
      <c r="K144" s="6">
        <v>315.83999999999997</v>
      </c>
      <c r="L144" s="6">
        <f t="shared" si="20"/>
        <v>304.79000000000002</v>
      </c>
    </row>
    <row r="145" spans="1:12" ht="28.5" hidden="1">
      <c r="A145" s="11" t="s">
        <v>161</v>
      </c>
      <c r="B145" s="11" t="s">
        <v>7</v>
      </c>
      <c r="C145" s="11">
        <v>99624</v>
      </c>
      <c r="D145" s="12" t="s">
        <v>282</v>
      </c>
      <c r="E145" s="13">
        <f t="shared" si="18"/>
        <v>1223.58</v>
      </c>
      <c r="F145" s="13">
        <v>3</v>
      </c>
      <c r="G145" s="13">
        <f t="shared" si="19"/>
        <v>407.86</v>
      </c>
      <c r="H145" s="13"/>
      <c r="K145" s="6">
        <v>422.65</v>
      </c>
      <c r="L145" s="6">
        <f t="shared" si="20"/>
        <v>407.86</v>
      </c>
    </row>
    <row r="146" spans="1:12" hidden="1">
      <c r="A146" s="11" t="s">
        <v>162</v>
      </c>
      <c r="B146" s="11" t="s">
        <v>1</v>
      </c>
      <c r="C146" s="11">
        <v>8940</v>
      </c>
      <c r="D146" s="12" t="s">
        <v>486</v>
      </c>
      <c r="E146" s="13">
        <f t="shared" si="18"/>
        <v>449.8</v>
      </c>
      <c r="F146" s="13">
        <v>2</v>
      </c>
      <c r="G146" s="13">
        <f t="shared" si="19"/>
        <v>224.9</v>
      </c>
      <c r="H146" s="13"/>
      <c r="K146" s="6">
        <v>233.06</v>
      </c>
      <c r="L146" s="6">
        <f t="shared" si="20"/>
        <v>224.9</v>
      </c>
    </row>
    <row r="147" spans="1:12" ht="57" hidden="1">
      <c r="A147" s="11" t="s">
        <v>163</v>
      </c>
      <c r="B147" s="11" t="s">
        <v>7</v>
      </c>
      <c r="C147" s="11">
        <v>96765</v>
      </c>
      <c r="D147" s="12" t="s">
        <v>283</v>
      </c>
      <c r="E147" s="13">
        <f t="shared" si="18"/>
        <v>4622.1899999999996</v>
      </c>
      <c r="F147" s="13">
        <v>3</v>
      </c>
      <c r="G147" s="13">
        <f t="shared" si="19"/>
        <v>1540.73</v>
      </c>
      <c r="H147" s="13"/>
      <c r="K147" s="6">
        <v>1596.61</v>
      </c>
      <c r="L147" s="6">
        <f t="shared" si="20"/>
        <v>1540.73</v>
      </c>
    </row>
    <row r="148" spans="1:12" ht="28.5" hidden="1">
      <c r="A148" s="11" t="s">
        <v>164</v>
      </c>
      <c r="B148" s="11" t="s">
        <v>7</v>
      </c>
      <c r="C148" s="11">
        <v>101916</v>
      </c>
      <c r="D148" s="12" t="s">
        <v>284</v>
      </c>
      <c r="E148" s="13">
        <f t="shared" si="18"/>
        <v>3013.13</v>
      </c>
      <c r="F148" s="13">
        <v>1</v>
      </c>
      <c r="G148" s="13">
        <f t="shared" si="19"/>
        <v>3013.13</v>
      </c>
      <c r="H148" s="13"/>
      <c r="K148" s="6">
        <v>3122.41</v>
      </c>
      <c r="L148" s="6">
        <f t="shared" si="20"/>
        <v>3013.13</v>
      </c>
    </row>
    <row r="149" spans="1:12" ht="28.5" hidden="1">
      <c r="A149" s="11" t="s">
        <v>165</v>
      </c>
      <c r="B149" s="11" t="s">
        <v>7</v>
      </c>
      <c r="C149" s="11">
        <v>101905</v>
      </c>
      <c r="D149" s="12" t="s">
        <v>285</v>
      </c>
      <c r="E149" s="13">
        <f t="shared" si="18"/>
        <v>1865.71</v>
      </c>
      <c r="F149" s="13">
        <v>7</v>
      </c>
      <c r="G149" s="13">
        <f t="shared" si="19"/>
        <v>266.52999999999997</v>
      </c>
      <c r="H149" s="13"/>
      <c r="K149" s="6">
        <v>276.2</v>
      </c>
      <c r="L149" s="6">
        <f t="shared" si="20"/>
        <v>266.52999999999997</v>
      </c>
    </row>
    <row r="150" spans="1:12" ht="28.5" hidden="1">
      <c r="A150" s="11" t="s">
        <v>166</v>
      </c>
      <c r="B150" s="11" t="s">
        <v>7</v>
      </c>
      <c r="C150" s="11">
        <v>101907</v>
      </c>
      <c r="D150" s="12" t="s">
        <v>286</v>
      </c>
      <c r="E150" s="13">
        <f t="shared" si="18"/>
        <v>1753.2</v>
      </c>
      <c r="F150" s="13">
        <v>2</v>
      </c>
      <c r="G150" s="13">
        <f t="shared" si="19"/>
        <v>876.6</v>
      </c>
      <c r="H150" s="13"/>
      <c r="K150" s="6">
        <v>908.39</v>
      </c>
      <c r="L150" s="6">
        <f t="shared" si="20"/>
        <v>876.6</v>
      </c>
    </row>
    <row r="151" spans="1:12" ht="28.5" hidden="1">
      <c r="A151" s="11" t="s">
        <v>167</v>
      </c>
      <c r="B151" s="11" t="s">
        <v>7</v>
      </c>
      <c r="C151" s="11">
        <v>101909</v>
      </c>
      <c r="D151" s="12" t="s">
        <v>287</v>
      </c>
      <c r="E151" s="13">
        <f t="shared" si="18"/>
        <v>2116.94</v>
      </c>
      <c r="F151" s="13">
        <v>7</v>
      </c>
      <c r="G151" s="13">
        <f t="shared" si="19"/>
        <v>302.42</v>
      </c>
      <c r="H151" s="13"/>
      <c r="K151" s="6">
        <v>313.39</v>
      </c>
      <c r="L151" s="6">
        <f t="shared" si="20"/>
        <v>302.42</v>
      </c>
    </row>
    <row r="152" spans="1:12" ht="28.5" hidden="1">
      <c r="A152" s="11" t="s">
        <v>168</v>
      </c>
      <c r="B152" s="11" t="s">
        <v>7</v>
      </c>
      <c r="C152" s="11">
        <v>97599</v>
      </c>
      <c r="D152" s="12" t="s">
        <v>288</v>
      </c>
      <c r="E152" s="13">
        <f t="shared" si="18"/>
        <v>402.84</v>
      </c>
      <c r="F152" s="13">
        <v>18</v>
      </c>
      <c r="G152" s="13">
        <f t="shared" si="19"/>
        <v>22.38</v>
      </c>
      <c r="H152" s="13"/>
      <c r="K152" s="6">
        <v>23.19</v>
      </c>
      <c r="L152" s="6">
        <f t="shared" si="20"/>
        <v>22.38</v>
      </c>
    </row>
    <row r="153" spans="1:12" ht="42.75" hidden="1">
      <c r="A153" s="11" t="s">
        <v>169</v>
      </c>
      <c r="B153" s="11" t="s">
        <v>1</v>
      </c>
      <c r="C153" s="11">
        <v>11853</v>
      </c>
      <c r="D153" s="12" t="s">
        <v>487</v>
      </c>
      <c r="E153" s="13">
        <f t="shared" si="18"/>
        <v>807.45</v>
      </c>
      <c r="F153" s="13">
        <v>21</v>
      </c>
      <c r="G153" s="13">
        <f t="shared" si="19"/>
        <v>38.450000000000003</v>
      </c>
      <c r="H153" s="13"/>
      <c r="K153" s="6">
        <v>39.840000000000003</v>
      </c>
      <c r="L153" s="6">
        <f t="shared" si="20"/>
        <v>38.450000000000003</v>
      </c>
    </row>
    <row r="154" spans="1:12" ht="28.5" hidden="1">
      <c r="A154" s="11" t="s">
        <v>170</v>
      </c>
      <c r="B154" s="11" t="s">
        <v>1</v>
      </c>
      <c r="C154" s="11">
        <v>12888</v>
      </c>
      <c r="D154" s="12" t="s">
        <v>488</v>
      </c>
      <c r="E154" s="13">
        <f t="shared" si="18"/>
        <v>105.07</v>
      </c>
      <c r="F154" s="13">
        <v>7</v>
      </c>
      <c r="G154" s="13">
        <f t="shared" si="19"/>
        <v>15.01</v>
      </c>
      <c r="H154" s="13"/>
      <c r="K154" s="6">
        <v>15.55</v>
      </c>
      <c r="L154" s="6">
        <f t="shared" si="20"/>
        <v>15.01</v>
      </c>
    </row>
    <row r="155" spans="1:12" ht="28.5" hidden="1">
      <c r="A155" s="11" t="s">
        <v>171</v>
      </c>
      <c r="B155" s="11" t="s">
        <v>1</v>
      </c>
      <c r="C155" s="11">
        <v>12894</v>
      </c>
      <c r="D155" s="12" t="s">
        <v>489</v>
      </c>
      <c r="E155" s="13">
        <f t="shared" si="18"/>
        <v>45.03</v>
      </c>
      <c r="F155" s="13">
        <v>3</v>
      </c>
      <c r="G155" s="13">
        <f t="shared" si="19"/>
        <v>15.01</v>
      </c>
      <c r="H155" s="13"/>
      <c r="K155" s="6">
        <v>15.55</v>
      </c>
      <c r="L155" s="6">
        <f t="shared" si="20"/>
        <v>15.01</v>
      </c>
    </row>
    <row r="156" spans="1:12" hidden="1">
      <c r="A156" s="11"/>
      <c r="B156" s="11"/>
      <c r="C156" s="11"/>
      <c r="D156" s="12"/>
      <c r="E156" s="13"/>
      <c r="F156" s="13"/>
      <c r="G156" s="13"/>
      <c r="H156" s="13"/>
      <c r="L156" s="6">
        <f t="shared" si="20"/>
        <v>0</v>
      </c>
    </row>
    <row r="157" spans="1:12" s="2" customFormat="1" ht="15">
      <c r="A157" s="8">
        <v>10</v>
      </c>
      <c r="B157" s="8" t="s">
        <v>172</v>
      </c>
      <c r="C157" s="8"/>
      <c r="D157" s="9"/>
      <c r="E157" s="10">
        <f>SUM(E158:E182)</f>
        <v>47674.05</v>
      </c>
      <c r="F157" s="121">
        <f>ROUND(E157/$E$212,4)</f>
        <v>6.0999999999999999E-2</v>
      </c>
      <c r="G157" s="10">
        <f>CRONOGRAMA!E28</f>
        <v>12695.6</v>
      </c>
      <c r="H157" s="10">
        <f>E157+G157</f>
        <v>60369.65</v>
      </c>
      <c r="I157" s="3"/>
      <c r="J157" s="3"/>
      <c r="K157" s="3"/>
      <c r="L157" s="3">
        <f t="shared" si="20"/>
        <v>0</v>
      </c>
    </row>
    <row r="158" spans="1:12" ht="28.5" hidden="1">
      <c r="A158" s="11" t="s">
        <v>173</v>
      </c>
      <c r="B158" s="11" t="s">
        <v>7</v>
      </c>
      <c r="C158" s="11">
        <v>91940</v>
      </c>
      <c r="D158" s="12" t="s">
        <v>289</v>
      </c>
      <c r="E158" s="13">
        <f t="shared" ref="E158:E182" si="21">ROUND(F158*G158,2)</f>
        <v>2430.4</v>
      </c>
      <c r="F158" s="13">
        <v>248</v>
      </c>
      <c r="G158" s="13">
        <f t="shared" ref="G158:G182" si="22">L158</f>
        <v>9.8000000000000007</v>
      </c>
      <c r="H158" s="13"/>
      <c r="K158" s="6">
        <v>10.16</v>
      </c>
      <c r="L158" s="6">
        <f t="shared" si="20"/>
        <v>9.8000000000000007</v>
      </c>
    </row>
    <row r="159" spans="1:12" ht="28.5" hidden="1">
      <c r="A159" s="11" t="s">
        <v>174</v>
      </c>
      <c r="B159" s="11" t="s">
        <v>7</v>
      </c>
      <c r="C159" s="11">
        <v>91997</v>
      </c>
      <c r="D159" s="12" t="s">
        <v>290</v>
      </c>
      <c r="E159" s="13">
        <f t="shared" si="21"/>
        <v>761.54</v>
      </c>
      <c r="F159" s="13">
        <v>29</v>
      </c>
      <c r="G159" s="13">
        <f t="shared" si="22"/>
        <v>26.26</v>
      </c>
      <c r="H159" s="13"/>
      <c r="K159" s="6">
        <v>27.21</v>
      </c>
      <c r="L159" s="6">
        <f t="shared" si="20"/>
        <v>26.26</v>
      </c>
    </row>
    <row r="160" spans="1:12" ht="28.5" hidden="1">
      <c r="A160" s="11" t="s">
        <v>175</v>
      </c>
      <c r="B160" s="11" t="s">
        <v>7</v>
      </c>
      <c r="C160" s="11">
        <v>91996</v>
      </c>
      <c r="D160" s="12" t="s">
        <v>291</v>
      </c>
      <c r="E160" s="13">
        <f t="shared" si="21"/>
        <v>4695.6000000000004</v>
      </c>
      <c r="F160" s="13">
        <v>195</v>
      </c>
      <c r="G160" s="13">
        <f t="shared" si="22"/>
        <v>24.08</v>
      </c>
      <c r="H160" s="13"/>
      <c r="K160" s="6">
        <v>24.95</v>
      </c>
      <c r="L160" s="6">
        <f t="shared" si="20"/>
        <v>24.08</v>
      </c>
    </row>
    <row r="161" spans="1:12" ht="28.5" hidden="1">
      <c r="A161" s="11" t="s">
        <v>176</v>
      </c>
      <c r="B161" s="11" t="s">
        <v>7</v>
      </c>
      <c r="C161" s="11">
        <v>91953</v>
      </c>
      <c r="D161" s="12" t="s">
        <v>292</v>
      </c>
      <c r="E161" s="13">
        <f t="shared" si="21"/>
        <v>779.76</v>
      </c>
      <c r="F161" s="13">
        <v>38</v>
      </c>
      <c r="G161" s="13">
        <f t="shared" si="22"/>
        <v>20.52</v>
      </c>
      <c r="H161" s="13"/>
      <c r="K161" s="6">
        <v>21.26</v>
      </c>
      <c r="L161" s="6">
        <f t="shared" si="20"/>
        <v>20.52</v>
      </c>
    </row>
    <row r="162" spans="1:12" ht="28.5" hidden="1">
      <c r="A162" s="11" t="s">
        <v>177</v>
      </c>
      <c r="B162" s="11" t="s">
        <v>7</v>
      </c>
      <c r="C162" s="11">
        <v>91959</v>
      </c>
      <c r="D162" s="12" t="s">
        <v>293</v>
      </c>
      <c r="E162" s="13">
        <f t="shared" si="21"/>
        <v>292.95</v>
      </c>
      <c r="F162" s="13">
        <v>9</v>
      </c>
      <c r="G162" s="13">
        <f t="shared" si="22"/>
        <v>32.549999999999997</v>
      </c>
      <c r="H162" s="13"/>
      <c r="K162" s="6">
        <v>33.729999999999997</v>
      </c>
      <c r="L162" s="6">
        <f t="shared" si="20"/>
        <v>32.549999999999997</v>
      </c>
    </row>
    <row r="163" spans="1:12" ht="28.5" hidden="1">
      <c r="A163" s="11" t="s">
        <v>178</v>
      </c>
      <c r="B163" s="11" t="s">
        <v>7</v>
      </c>
      <c r="C163" s="11">
        <v>91936</v>
      </c>
      <c r="D163" s="12" t="s">
        <v>294</v>
      </c>
      <c r="E163" s="13">
        <f t="shared" si="21"/>
        <v>846.81</v>
      </c>
      <c r="F163" s="13">
        <v>97</v>
      </c>
      <c r="G163" s="13">
        <f t="shared" si="22"/>
        <v>8.73</v>
      </c>
      <c r="H163" s="13"/>
      <c r="K163" s="6">
        <v>9.0500000000000007</v>
      </c>
      <c r="L163" s="6">
        <f t="shared" si="20"/>
        <v>8.73</v>
      </c>
    </row>
    <row r="164" spans="1:12" ht="42.75" hidden="1">
      <c r="A164" s="11" t="s">
        <v>179</v>
      </c>
      <c r="B164" s="11" t="s">
        <v>7</v>
      </c>
      <c r="C164" s="11">
        <v>91875</v>
      </c>
      <c r="D164" s="12" t="s">
        <v>295</v>
      </c>
      <c r="E164" s="13">
        <f t="shared" si="21"/>
        <v>429.51</v>
      </c>
      <c r="F164" s="13">
        <v>103</v>
      </c>
      <c r="G164" s="13">
        <f t="shared" si="22"/>
        <v>4.17</v>
      </c>
      <c r="H164" s="13"/>
      <c r="K164" s="6">
        <v>4.32</v>
      </c>
      <c r="L164" s="6">
        <f t="shared" si="20"/>
        <v>4.17</v>
      </c>
    </row>
    <row r="165" spans="1:12" ht="42.75" hidden="1">
      <c r="A165" s="11" t="s">
        <v>180</v>
      </c>
      <c r="B165" s="11" t="s">
        <v>7</v>
      </c>
      <c r="C165" s="11">
        <v>91854</v>
      </c>
      <c r="D165" s="12" t="s">
        <v>296</v>
      </c>
      <c r="E165" s="13">
        <f t="shared" si="21"/>
        <v>4725</v>
      </c>
      <c r="F165" s="13">
        <v>750</v>
      </c>
      <c r="G165" s="13">
        <f t="shared" si="22"/>
        <v>6.3</v>
      </c>
      <c r="H165" s="13"/>
      <c r="K165" s="6">
        <v>6.53</v>
      </c>
      <c r="L165" s="6">
        <f t="shared" si="20"/>
        <v>6.3</v>
      </c>
    </row>
    <row r="166" spans="1:12" ht="28.5" hidden="1">
      <c r="A166" s="11" t="s">
        <v>181</v>
      </c>
      <c r="B166" s="11" t="s">
        <v>7</v>
      </c>
      <c r="C166" s="11">
        <v>95731</v>
      </c>
      <c r="D166" s="12" t="s">
        <v>297</v>
      </c>
      <c r="E166" s="13">
        <f t="shared" si="21"/>
        <v>1812.3</v>
      </c>
      <c r="F166" s="13">
        <v>210</v>
      </c>
      <c r="G166" s="13">
        <f t="shared" si="22"/>
        <v>8.6300000000000008</v>
      </c>
      <c r="H166" s="13"/>
      <c r="K166" s="6">
        <v>8.94</v>
      </c>
      <c r="L166" s="6">
        <f t="shared" si="20"/>
        <v>8.6300000000000008</v>
      </c>
    </row>
    <row r="167" spans="1:12" ht="42.75" hidden="1">
      <c r="A167" s="11" t="s">
        <v>182</v>
      </c>
      <c r="B167" s="11" t="s">
        <v>7</v>
      </c>
      <c r="C167" s="11">
        <v>91917</v>
      </c>
      <c r="D167" s="12" t="s">
        <v>298</v>
      </c>
      <c r="E167" s="13">
        <f t="shared" si="21"/>
        <v>1019.05</v>
      </c>
      <c r="F167" s="13">
        <v>89</v>
      </c>
      <c r="G167" s="13">
        <f t="shared" si="22"/>
        <v>11.45</v>
      </c>
      <c r="H167" s="13"/>
      <c r="K167" s="6">
        <v>11.87</v>
      </c>
      <c r="L167" s="6">
        <f t="shared" si="20"/>
        <v>11.45</v>
      </c>
    </row>
    <row r="168" spans="1:12" ht="28.5" hidden="1">
      <c r="A168" s="11" t="s">
        <v>183</v>
      </c>
      <c r="B168" s="11" t="s">
        <v>7</v>
      </c>
      <c r="C168" s="11">
        <v>95738</v>
      </c>
      <c r="D168" s="12" t="s">
        <v>299</v>
      </c>
      <c r="E168" s="13">
        <f t="shared" si="21"/>
        <v>614.04</v>
      </c>
      <c r="F168" s="13">
        <v>102</v>
      </c>
      <c r="G168" s="13">
        <f t="shared" si="22"/>
        <v>6.02</v>
      </c>
      <c r="H168" s="13"/>
      <c r="K168" s="6">
        <v>6.24</v>
      </c>
      <c r="L168" s="6">
        <f t="shared" si="20"/>
        <v>6.02</v>
      </c>
    </row>
    <row r="169" spans="1:12" ht="42.75" hidden="1">
      <c r="A169" s="11" t="s">
        <v>184</v>
      </c>
      <c r="B169" s="11" t="s">
        <v>7</v>
      </c>
      <c r="C169" s="11">
        <v>101512</v>
      </c>
      <c r="D169" s="12" t="s">
        <v>300</v>
      </c>
      <c r="E169" s="13">
        <f t="shared" si="21"/>
        <v>2085.0100000000002</v>
      </c>
      <c r="F169" s="13">
        <v>1</v>
      </c>
      <c r="G169" s="13">
        <f t="shared" si="22"/>
        <v>2085.0100000000002</v>
      </c>
      <c r="H169" s="13"/>
      <c r="K169" s="6">
        <v>2160.63</v>
      </c>
      <c r="L169" s="6">
        <f t="shared" si="20"/>
        <v>2085.0100000000002</v>
      </c>
    </row>
    <row r="170" spans="1:12" ht="42.75" hidden="1">
      <c r="A170" s="11" t="s">
        <v>185</v>
      </c>
      <c r="B170" s="11" t="s">
        <v>7</v>
      </c>
      <c r="C170" s="11">
        <v>97589</v>
      </c>
      <c r="D170" s="12" t="s">
        <v>301</v>
      </c>
      <c r="E170" s="13">
        <f t="shared" si="21"/>
        <v>3969.24</v>
      </c>
      <c r="F170" s="13">
        <v>97</v>
      </c>
      <c r="G170" s="13">
        <f t="shared" si="22"/>
        <v>40.92</v>
      </c>
      <c r="H170" s="13"/>
      <c r="K170" s="6">
        <v>42.4</v>
      </c>
      <c r="L170" s="6">
        <f t="shared" si="20"/>
        <v>40.92</v>
      </c>
    </row>
    <row r="171" spans="1:12" ht="28.5" hidden="1">
      <c r="A171" s="11" t="s">
        <v>186</v>
      </c>
      <c r="B171" s="11" t="s">
        <v>7</v>
      </c>
      <c r="C171" s="11">
        <v>91927</v>
      </c>
      <c r="D171" s="12" t="s">
        <v>302</v>
      </c>
      <c r="E171" s="13">
        <f t="shared" si="21"/>
        <v>7011.9</v>
      </c>
      <c r="F171" s="13">
        <v>1470</v>
      </c>
      <c r="G171" s="13">
        <f t="shared" si="22"/>
        <v>4.7699999999999996</v>
      </c>
      <c r="H171" s="13"/>
      <c r="K171" s="6">
        <v>4.9400000000000004</v>
      </c>
      <c r="L171" s="6">
        <f t="shared" si="20"/>
        <v>4.7699999999999996</v>
      </c>
    </row>
    <row r="172" spans="1:12" ht="28.5" hidden="1">
      <c r="A172" s="11" t="s">
        <v>187</v>
      </c>
      <c r="B172" s="11" t="s">
        <v>7</v>
      </c>
      <c r="C172" s="11">
        <v>91929</v>
      </c>
      <c r="D172" s="12" t="s">
        <v>303</v>
      </c>
      <c r="E172" s="13">
        <f t="shared" si="21"/>
        <v>7968.32</v>
      </c>
      <c r="F172" s="13">
        <v>1184</v>
      </c>
      <c r="G172" s="13">
        <f t="shared" si="22"/>
        <v>6.73</v>
      </c>
      <c r="H172" s="13"/>
      <c r="K172" s="6">
        <v>6.97</v>
      </c>
      <c r="L172" s="6">
        <f t="shared" si="20"/>
        <v>6.73</v>
      </c>
    </row>
    <row r="173" spans="1:12" ht="28.5" hidden="1">
      <c r="A173" s="11" t="s">
        <v>188</v>
      </c>
      <c r="B173" s="11" t="s">
        <v>7</v>
      </c>
      <c r="C173" s="11">
        <v>96972</v>
      </c>
      <c r="D173" s="12" t="s">
        <v>304</v>
      </c>
      <c r="E173" s="13">
        <f t="shared" si="21"/>
        <v>2088</v>
      </c>
      <c r="F173" s="13">
        <v>50</v>
      </c>
      <c r="G173" s="13">
        <f t="shared" si="22"/>
        <v>41.76</v>
      </c>
      <c r="H173" s="13"/>
      <c r="K173" s="6">
        <v>43.27</v>
      </c>
      <c r="L173" s="6">
        <f t="shared" si="20"/>
        <v>41.76</v>
      </c>
    </row>
    <row r="174" spans="1:12" ht="42.75" hidden="1">
      <c r="A174" s="11" t="s">
        <v>189</v>
      </c>
      <c r="B174" s="11" t="s">
        <v>7</v>
      </c>
      <c r="C174" s="11">
        <v>101881</v>
      </c>
      <c r="D174" s="12" t="s">
        <v>305</v>
      </c>
      <c r="E174" s="13">
        <f t="shared" si="21"/>
        <v>1886.52</v>
      </c>
      <c r="F174" s="13">
        <v>2</v>
      </c>
      <c r="G174" s="13">
        <f t="shared" si="22"/>
        <v>943.26</v>
      </c>
      <c r="H174" s="13"/>
      <c r="K174" s="6">
        <v>977.47</v>
      </c>
      <c r="L174" s="6">
        <f t="shared" si="20"/>
        <v>943.26</v>
      </c>
    </row>
    <row r="175" spans="1:12" ht="28.5" hidden="1">
      <c r="A175" s="11" t="s">
        <v>190</v>
      </c>
      <c r="B175" s="11" t="s">
        <v>7</v>
      </c>
      <c r="C175" s="11">
        <v>93653</v>
      </c>
      <c r="D175" s="12" t="s">
        <v>306</v>
      </c>
      <c r="E175" s="13">
        <f t="shared" si="21"/>
        <v>9.73</v>
      </c>
      <c r="F175" s="13">
        <v>1</v>
      </c>
      <c r="G175" s="13">
        <f t="shared" si="22"/>
        <v>9.73</v>
      </c>
      <c r="H175" s="13"/>
      <c r="K175" s="6">
        <v>10.08</v>
      </c>
      <c r="L175" s="6">
        <f t="shared" si="20"/>
        <v>9.73</v>
      </c>
    </row>
    <row r="176" spans="1:12" ht="28.5" hidden="1">
      <c r="A176" s="11" t="s">
        <v>191</v>
      </c>
      <c r="B176" s="11" t="s">
        <v>7</v>
      </c>
      <c r="C176" s="11">
        <v>93654</v>
      </c>
      <c r="D176" s="12" t="s">
        <v>307</v>
      </c>
      <c r="E176" s="13">
        <f t="shared" si="21"/>
        <v>212.52</v>
      </c>
      <c r="F176" s="13">
        <v>21</v>
      </c>
      <c r="G176" s="13">
        <f t="shared" si="22"/>
        <v>10.119999999999999</v>
      </c>
      <c r="H176" s="13"/>
      <c r="K176" s="6">
        <v>10.49</v>
      </c>
      <c r="L176" s="6">
        <f t="shared" si="20"/>
        <v>10.119999999999999</v>
      </c>
    </row>
    <row r="177" spans="1:12" ht="28.5" hidden="1">
      <c r="A177" s="11" t="s">
        <v>192</v>
      </c>
      <c r="B177" s="11" t="s">
        <v>7</v>
      </c>
      <c r="C177" s="11">
        <v>93656</v>
      </c>
      <c r="D177" s="12" t="s">
        <v>308</v>
      </c>
      <c r="E177" s="13">
        <f t="shared" si="21"/>
        <v>98.1</v>
      </c>
      <c r="F177" s="13">
        <v>9</v>
      </c>
      <c r="G177" s="13">
        <f t="shared" si="22"/>
        <v>10.9</v>
      </c>
      <c r="H177" s="13"/>
      <c r="K177" s="6">
        <v>11.3</v>
      </c>
      <c r="L177" s="6">
        <f t="shared" si="20"/>
        <v>10.9</v>
      </c>
    </row>
    <row r="178" spans="1:12" ht="28.5" hidden="1">
      <c r="A178" s="11" t="s">
        <v>193</v>
      </c>
      <c r="B178" s="11" t="s">
        <v>7</v>
      </c>
      <c r="C178" s="11">
        <v>101895</v>
      </c>
      <c r="D178" s="12" t="s">
        <v>309</v>
      </c>
      <c r="E178" s="13">
        <f t="shared" si="21"/>
        <v>717.22</v>
      </c>
      <c r="F178" s="13">
        <v>2</v>
      </c>
      <c r="G178" s="13">
        <f t="shared" si="22"/>
        <v>358.61</v>
      </c>
      <c r="H178" s="13"/>
      <c r="K178" s="6">
        <v>371.62</v>
      </c>
      <c r="L178" s="6">
        <f t="shared" si="20"/>
        <v>358.61</v>
      </c>
    </row>
    <row r="179" spans="1:12" hidden="1">
      <c r="A179" s="11" t="s">
        <v>194</v>
      </c>
      <c r="B179" s="11" t="s">
        <v>1</v>
      </c>
      <c r="C179" s="11">
        <v>12149</v>
      </c>
      <c r="D179" s="12" t="s">
        <v>490</v>
      </c>
      <c r="E179" s="13">
        <f t="shared" si="21"/>
        <v>709.58</v>
      </c>
      <c r="F179" s="13">
        <v>2</v>
      </c>
      <c r="G179" s="13">
        <f t="shared" si="22"/>
        <v>354.79</v>
      </c>
      <c r="H179" s="13"/>
      <c r="K179" s="6">
        <v>367.66</v>
      </c>
      <c r="L179" s="6">
        <f t="shared" si="20"/>
        <v>354.79</v>
      </c>
    </row>
    <row r="180" spans="1:12" ht="28.5" hidden="1">
      <c r="A180" s="11" t="s">
        <v>195</v>
      </c>
      <c r="B180" s="11" t="s">
        <v>1</v>
      </c>
      <c r="C180" s="11">
        <v>8083</v>
      </c>
      <c r="D180" s="12" t="s">
        <v>491</v>
      </c>
      <c r="E180" s="13">
        <f t="shared" si="21"/>
        <v>1761.25</v>
      </c>
      <c r="F180" s="13">
        <v>25</v>
      </c>
      <c r="G180" s="13">
        <f t="shared" si="22"/>
        <v>70.45</v>
      </c>
      <c r="H180" s="13"/>
      <c r="K180" s="6">
        <v>73</v>
      </c>
      <c r="L180" s="6">
        <f t="shared" si="20"/>
        <v>70.45</v>
      </c>
    </row>
    <row r="181" spans="1:12" ht="57" hidden="1">
      <c r="A181" s="11" t="s">
        <v>196</v>
      </c>
      <c r="B181" s="11" t="s">
        <v>7</v>
      </c>
      <c r="C181" s="11">
        <v>96562</v>
      </c>
      <c r="D181" s="12" t="s">
        <v>310</v>
      </c>
      <c r="E181" s="13">
        <f t="shared" si="21"/>
        <v>734.4</v>
      </c>
      <c r="F181" s="13">
        <v>40</v>
      </c>
      <c r="G181" s="13">
        <f t="shared" si="22"/>
        <v>18.36</v>
      </c>
      <c r="H181" s="13"/>
      <c r="K181" s="6">
        <v>19.03</v>
      </c>
      <c r="L181" s="6">
        <f t="shared" si="20"/>
        <v>18.36</v>
      </c>
    </row>
    <row r="182" spans="1:12" hidden="1">
      <c r="A182" s="11" t="s">
        <v>197</v>
      </c>
      <c r="B182" s="11" t="s">
        <v>1</v>
      </c>
      <c r="C182" s="11">
        <v>12500</v>
      </c>
      <c r="D182" s="12" t="s">
        <v>492</v>
      </c>
      <c r="E182" s="13">
        <f t="shared" si="21"/>
        <v>15.3</v>
      </c>
      <c r="F182" s="13">
        <v>2</v>
      </c>
      <c r="G182" s="13">
        <f t="shared" si="22"/>
        <v>7.65</v>
      </c>
      <c r="H182" s="13"/>
      <c r="K182" s="6">
        <v>7.93</v>
      </c>
      <c r="L182" s="6">
        <f t="shared" si="20"/>
        <v>7.65</v>
      </c>
    </row>
    <row r="183" spans="1:12" hidden="1">
      <c r="A183" s="11"/>
      <c r="B183" s="11"/>
      <c r="C183" s="11"/>
      <c r="D183" s="12"/>
      <c r="E183" s="13"/>
      <c r="F183" s="13"/>
      <c r="G183" s="13"/>
      <c r="H183" s="13"/>
      <c r="L183" s="6">
        <f t="shared" si="20"/>
        <v>0</v>
      </c>
    </row>
    <row r="184" spans="1:12" s="2" customFormat="1" ht="15">
      <c r="A184" s="8">
        <v>11</v>
      </c>
      <c r="B184" s="107" t="s">
        <v>198</v>
      </c>
      <c r="C184" s="108"/>
      <c r="D184" s="118"/>
      <c r="E184" s="10">
        <f>SUM(E185:E190)</f>
        <v>78550.340000000011</v>
      </c>
      <c r="F184" s="121">
        <f>ROUND(E184/$E$212,4)</f>
        <v>0.10050000000000001</v>
      </c>
      <c r="G184" s="10">
        <f>CRONOGRAMA!E30</f>
        <v>20917.96</v>
      </c>
      <c r="H184" s="10">
        <f>E184+G184</f>
        <v>99468.300000000017</v>
      </c>
      <c r="I184" s="3"/>
      <c r="J184" s="3"/>
      <c r="K184" s="3"/>
      <c r="L184" s="3">
        <f t="shared" si="20"/>
        <v>0</v>
      </c>
    </row>
    <row r="185" spans="1:12" ht="28.5" hidden="1">
      <c r="A185" s="11" t="s">
        <v>199</v>
      </c>
      <c r="B185" s="11" t="s">
        <v>7</v>
      </c>
      <c r="C185" s="11">
        <v>88489</v>
      </c>
      <c r="D185" s="12" t="s">
        <v>311</v>
      </c>
      <c r="E185" s="13">
        <f t="shared" ref="E185:E190" si="23">ROUND(F185*G185,2)</f>
        <v>43459.519999999997</v>
      </c>
      <c r="F185" s="13">
        <v>3708.15</v>
      </c>
      <c r="G185" s="13">
        <f t="shared" ref="G185:G190" si="24">L185</f>
        <v>11.72</v>
      </c>
      <c r="H185" s="13"/>
      <c r="K185" s="6">
        <v>12.14</v>
      </c>
      <c r="L185" s="6">
        <f t="shared" si="20"/>
        <v>11.72</v>
      </c>
    </row>
    <row r="186" spans="1:12" ht="28.5" hidden="1">
      <c r="A186" s="11" t="s">
        <v>200</v>
      </c>
      <c r="B186" s="11" t="s">
        <v>7</v>
      </c>
      <c r="C186" s="11">
        <v>96135</v>
      </c>
      <c r="D186" s="12" t="s">
        <v>312</v>
      </c>
      <c r="E186" s="13">
        <f t="shared" si="23"/>
        <v>20616.61</v>
      </c>
      <c r="F186" s="13">
        <v>994.53</v>
      </c>
      <c r="G186" s="13">
        <f t="shared" si="24"/>
        <v>20.73</v>
      </c>
      <c r="H186" s="13"/>
      <c r="K186" s="6">
        <v>21.48</v>
      </c>
      <c r="L186" s="6">
        <f t="shared" si="20"/>
        <v>20.73</v>
      </c>
    </row>
    <row r="187" spans="1:12" ht="28.5" hidden="1">
      <c r="A187" s="11" t="s">
        <v>201</v>
      </c>
      <c r="B187" s="11" t="s">
        <v>7</v>
      </c>
      <c r="C187" s="11">
        <v>88485</v>
      </c>
      <c r="D187" s="12" t="s">
        <v>313</v>
      </c>
      <c r="E187" s="13">
        <f t="shared" si="23"/>
        <v>879.69</v>
      </c>
      <c r="F187" s="13">
        <v>418.9</v>
      </c>
      <c r="G187" s="13">
        <f t="shared" si="24"/>
        <v>2.1</v>
      </c>
      <c r="H187" s="13"/>
      <c r="K187" s="6">
        <v>2.1800000000000002</v>
      </c>
      <c r="L187" s="6">
        <f t="shared" si="20"/>
        <v>2.1</v>
      </c>
    </row>
    <row r="188" spans="1:12" ht="28.5" hidden="1">
      <c r="A188" s="11" t="s">
        <v>202</v>
      </c>
      <c r="B188" s="11" t="s">
        <v>7</v>
      </c>
      <c r="C188" s="11">
        <v>88497</v>
      </c>
      <c r="D188" s="12" t="s">
        <v>314</v>
      </c>
      <c r="E188" s="13">
        <f t="shared" si="23"/>
        <v>11500.98</v>
      </c>
      <c r="F188" s="13">
        <v>961.62</v>
      </c>
      <c r="G188" s="13">
        <f t="shared" si="24"/>
        <v>11.96</v>
      </c>
      <c r="H188" s="13"/>
      <c r="K188" s="6">
        <v>12.39</v>
      </c>
      <c r="L188" s="6">
        <f t="shared" si="20"/>
        <v>11.96</v>
      </c>
    </row>
    <row r="189" spans="1:12" ht="28.5" hidden="1">
      <c r="A189" s="11" t="s">
        <v>203</v>
      </c>
      <c r="B189" s="11" t="s">
        <v>7</v>
      </c>
      <c r="C189" s="11">
        <v>102203</v>
      </c>
      <c r="D189" s="12" t="s">
        <v>315</v>
      </c>
      <c r="E189" s="13">
        <f t="shared" si="23"/>
        <v>1185.1300000000001</v>
      </c>
      <c r="F189" s="13">
        <v>165.06</v>
      </c>
      <c r="G189" s="13">
        <f t="shared" si="24"/>
        <v>7.18</v>
      </c>
      <c r="H189" s="13"/>
      <c r="K189" s="6">
        <v>7.44</v>
      </c>
      <c r="L189" s="6">
        <f t="shared" si="20"/>
        <v>7.18</v>
      </c>
    </row>
    <row r="190" spans="1:12" ht="42.75" hidden="1">
      <c r="A190" s="11" t="s">
        <v>204</v>
      </c>
      <c r="B190" s="11" t="s">
        <v>7</v>
      </c>
      <c r="C190" s="11">
        <v>100725</v>
      </c>
      <c r="D190" s="12" t="s">
        <v>316</v>
      </c>
      <c r="E190" s="13">
        <f t="shared" si="23"/>
        <v>908.41</v>
      </c>
      <c r="F190" s="13">
        <v>57.75</v>
      </c>
      <c r="G190" s="13">
        <f t="shared" si="24"/>
        <v>15.73</v>
      </c>
      <c r="H190" s="13"/>
      <c r="K190" s="6">
        <v>16.3</v>
      </c>
      <c r="L190" s="6">
        <f t="shared" si="20"/>
        <v>15.73</v>
      </c>
    </row>
    <row r="191" spans="1:12" hidden="1">
      <c r="A191" s="11"/>
      <c r="B191" s="11"/>
      <c r="C191" s="11"/>
      <c r="D191" s="12"/>
      <c r="E191" s="13"/>
      <c r="F191" s="13"/>
      <c r="G191" s="13"/>
      <c r="H191" s="13"/>
      <c r="L191" s="6">
        <f t="shared" si="20"/>
        <v>0</v>
      </c>
    </row>
    <row r="192" spans="1:12" s="2" customFormat="1" ht="15">
      <c r="A192" s="8">
        <v>12</v>
      </c>
      <c r="B192" s="8" t="s">
        <v>205</v>
      </c>
      <c r="C192" s="8"/>
      <c r="D192" s="9"/>
      <c r="E192" s="10">
        <f>SUM(E193:E204)</f>
        <v>33976.370000000003</v>
      </c>
      <c r="F192" s="121">
        <f>ROUND(E192/$E$212,4)</f>
        <v>4.3499999999999997E-2</v>
      </c>
      <c r="G192" s="10">
        <f>CRONOGRAMA!E32</f>
        <v>9047.91</v>
      </c>
      <c r="H192" s="10">
        <f>E192+G192</f>
        <v>43024.28</v>
      </c>
      <c r="I192" s="3"/>
      <c r="J192" s="3"/>
      <c r="K192" s="3"/>
      <c r="L192" s="3">
        <f t="shared" si="20"/>
        <v>0</v>
      </c>
    </row>
    <row r="193" spans="1:12" ht="42.75" hidden="1">
      <c r="A193" s="11" t="s">
        <v>206</v>
      </c>
      <c r="B193" s="11" t="s">
        <v>1</v>
      </c>
      <c r="C193" s="11">
        <v>12294</v>
      </c>
      <c r="D193" s="12" t="s">
        <v>493</v>
      </c>
      <c r="E193" s="13">
        <f t="shared" ref="E193:E204" si="25">ROUND(F193*G193,2)</f>
        <v>4607.08</v>
      </c>
      <c r="F193" s="13">
        <v>2</v>
      </c>
      <c r="G193" s="13">
        <f t="shared" ref="G193:G204" si="26">L193</f>
        <v>2303.54</v>
      </c>
      <c r="H193" s="13"/>
      <c r="K193" s="6">
        <v>2387.09</v>
      </c>
      <c r="L193" s="6">
        <f t="shared" si="20"/>
        <v>2303.54</v>
      </c>
    </row>
    <row r="194" spans="1:12" ht="42.75" hidden="1">
      <c r="A194" s="11" t="s">
        <v>207</v>
      </c>
      <c r="B194" s="11" t="s">
        <v>7</v>
      </c>
      <c r="C194" s="11">
        <v>86937</v>
      </c>
      <c r="D194" s="12" t="s">
        <v>317</v>
      </c>
      <c r="E194" s="13">
        <f t="shared" si="25"/>
        <v>4661.28</v>
      </c>
      <c r="F194" s="13">
        <v>26</v>
      </c>
      <c r="G194" s="13">
        <f t="shared" si="26"/>
        <v>179.28</v>
      </c>
      <c r="H194" s="13"/>
      <c r="K194" s="6">
        <v>185.78</v>
      </c>
      <c r="L194" s="6">
        <f t="shared" si="20"/>
        <v>179.28</v>
      </c>
    </row>
    <row r="195" spans="1:12" ht="28.5" hidden="1">
      <c r="A195" s="11" t="s">
        <v>208</v>
      </c>
      <c r="B195" s="11" t="s">
        <v>7</v>
      </c>
      <c r="C195" s="11">
        <v>86906</v>
      </c>
      <c r="D195" s="12" t="s">
        <v>318</v>
      </c>
      <c r="E195" s="13">
        <f t="shared" si="25"/>
        <v>1535.04</v>
      </c>
      <c r="F195" s="13">
        <v>26</v>
      </c>
      <c r="G195" s="13">
        <f t="shared" si="26"/>
        <v>59.04</v>
      </c>
      <c r="H195" s="13"/>
      <c r="K195" s="6">
        <v>61.18</v>
      </c>
      <c r="L195" s="6">
        <f t="shared" si="20"/>
        <v>59.04</v>
      </c>
    </row>
    <row r="196" spans="1:12" hidden="1">
      <c r="A196" s="11" t="s">
        <v>209</v>
      </c>
      <c r="B196" s="11" t="s">
        <v>1</v>
      </c>
      <c r="C196" s="11">
        <v>10759</v>
      </c>
      <c r="D196" s="12" t="s">
        <v>494</v>
      </c>
      <c r="E196" s="13">
        <f t="shared" si="25"/>
        <v>10584.31</v>
      </c>
      <c r="F196" s="13">
        <v>28.2</v>
      </c>
      <c r="G196" s="13">
        <f t="shared" si="26"/>
        <v>375.33</v>
      </c>
      <c r="H196" s="13"/>
      <c r="K196" s="6">
        <v>388.94</v>
      </c>
      <c r="L196" s="6">
        <f t="shared" si="20"/>
        <v>375.33</v>
      </c>
    </row>
    <row r="197" spans="1:12" ht="57" hidden="1">
      <c r="A197" s="11" t="s">
        <v>210</v>
      </c>
      <c r="B197" s="11" t="s">
        <v>7</v>
      </c>
      <c r="C197" s="11">
        <v>86943</v>
      </c>
      <c r="D197" s="12" t="s">
        <v>319</v>
      </c>
      <c r="E197" s="13">
        <f t="shared" si="25"/>
        <v>837.4</v>
      </c>
      <c r="F197" s="13">
        <v>4</v>
      </c>
      <c r="G197" s="13">
        <f t="shared" si="26"/>
        <v>209.35</v>
      </c>
      <c r="H197" s="13"/>
      <c r="K197" s="6">
        <v>216.94</v>
      </c>
      <c r="L197" s="6">
        <f t="shared" si="20"/>
        <v>209.35</v>
      </c>
    </row>
    <row r="198" spans="1:12" ht="28.5" hidden="1">
      <c r="A198" s="11" t="s">
        <v>211</v>
      </c>
      <c r="B198" s="11" t="s">
        <v>7</v>
      </c>
      <c r="C198" s="11">
        <v>100869</v>
      </c>
      <c r="D198" s="12" t="s">
        <v>320</v>
      </c>
      <c r="E198" s="13">
        <f t="shared" si="25"/>
        <v>1916.16</v>
      </c>
      <c r="F198" s="13">
        <v>6</v>
      </c>
      <c r="G198" s="13">
        <f t="shared" si="26"/>
        <v>319.36</v>
      </c>
      <c r="H198" s="13"/>
      <c r="K198" s="6">
        <v>330.94</v>
      </c>
      <c r="L198" s="6">
        <f t="shared" si="20"/>
        <v>319.36</v>
      </c>
    </row>
    <row r="199" spans="1:12" ht="28.5" hidden="1">
      <c r="A199" s="11" t="s">
        <v>212</v>
      </c>
      <c r="B199" s="11" t="s">
        <v>7</v>
      </c>
      <c r="C199" s="11">
        <v>100849</v>
      </c>
      <c r="D199" s="12" t="s">
        <v>321</v>
      </c>
      <c r="E199" s="13">
        <f t="shared" si="25"/>
        <v>639.04</v>
      </c>
      <c r="F199" s="13">
        <v>16</v>
      </c>
      <c r="G199" s="13">
        <f t="shared" si="26"/>
        <v>39.94</v>
      </c>
      <c r="H199" s="13"/>
      <c r="K199" s="6">
        <v>41.39</v>
      </c>
      <c r="L199" s="6">
        <f t="shared" si="20"/>
        <v>39.94</v>
      </c>
    </row>
    <row r="200" spans="1:12" ht="42.75" hidden="1">
      <c r="A200" s="11" t="s">
        <v>213</v>
      </c>
      <c r="B200" s="11" t="s">
        <v>7</v>
      </c>
      <c r="C200" s="11">
        <v>86931</v>
      </c>
      <c r="D200" s="12" t="s">
        <v>322</v>
      </c>
      <c r="E200" s="13">
        <f t="shared" si="25"/>
        <v>6688.8</v>
      </c>
      <c r="F200" s="13">
        <v>16</v>
      </c>
      <c r="G200" s="13">
        <f t="shared" si="26"/>
        <v>418.05</v>
      </c>
      <c r="H200" s="13"/>
      <c r="K200" s="6">
        <v>433.21</v>
      </c>
      <c r="L200" s="6">
        <f t="shared" si="20"/>
        <v>418.05</v>
      </c>
    </row>
    <row r="201" spans="1:12" ht="57" hidden="1">
      <c r="A201" s="11" t="s">
        <v>214</v>
      </c>
      <c r="B201" s="11" t="s">
        <v>7</v>
      </c>
      <c r="C201" s="11">
        <v>95472</v>
      </c>
      <c r="D201" s="12" t="s">
        <v>323</v>
      </c>
      <c r="E201" s="13">
        <f t="shared" si="25"/>
        <v>647.28</v>
      </c>
      <c r="F201" s="13">
        <v>1</v>
      </c>
      <c r="G201" s="13">
        <f t="shared" si="26"/>
        <v>647.28</v>
      </c>
      <c r="H201" s="13"/>
      <c r="K201" s="6">
        <v>670.76</v>
      </c>
      <c r="L201" s="6">
        <f t="shared" si="20"/>
        <v>647.28</v>
      </c>
    </row>
    <row r="202" spans="1:12" hidden="1">
      <c r="A202" s="11" t="s">
        <v>215</v>
      </c>
      <c r="B202" s="11" t="s">
        <v>1</v>
      </c>
      <c r="C202" s="11">
        <v>2050</v>
      </c>
      <c r="D202" s="12" t="s">
        <v>495</v>
      </c>
      <c r="E202" s="13">
        <f t="shared" si="25"/>
        <v>61.52</v>
      </c>
      <c r="F202" s="13">
        <v>2</v>
      </c>
      <c r="G202" s="13">
        <f t="shared" si="26"/>
        <v>30.76</v>
      </c>
      <c r="H202" s="13"/>
      <c r="K202" s="6">
        <v>31.88</v>
      </c>
      <c r="L202" s="6">
        <f t="shared" si="20"/>
        <v>30.76</v>
      </c>
    </row>
    <row r="203" spans="1:12" ht="28.5" hidden="1">
      <c r="A203" s="11" t="s">
        <v>216</v>
      </c>
      <c r="B203" s="11" t="s">
        <v>7</v>
      </c>
      <c r="C203" s="11">
        <v>95546</v>
      </c>
      <c r="D203" s="12" t="s">
        <v>324</v>
      </c>
      <c r="E203" s="13">
        <f t="shared" si="25"/>
        <v>1228.5</v>
      </c>
      <c r="F203" s="13">
        <v>14</v>
      </c>
      <c r="G203" s="13">
        <f t="shared" si="26"/>
        <v>87.75</v>
      </c>
      <c r="H203" s="13"/>
      <c r="K203" s="6">
        <v>90.93</v>
      </c>
      <c r="L203" s="6">
        <f t="shared" si="20"/>
        <v>87.75</v>
      </c>
    </row>
    <row r="204" spans="1:12" ht="57" hidden="1">
      <c r="A204" s="11" t="s">
        <v>217</v>
      </c>
      <c r="B204" s="11" t="s">
        <v>7</v>
      </c>
      <c r="C204" s="11">
        <v>86929</v>
      </c>
      <c r="D204" s="12" t="s">
        <v>325</v>
      </c>
      <c r="E204" s="13">
        <f t="shared" si="25"/>
        <v>569.96</v>
      </c>
      <c r="F204" s="13">
        <v>2</v>
      </c>
      <c r="G204" s="13">
        <f t="shared" si="26"/>
        <v>284.98</v>
      </c>
      <c r="H204" s="13"/>
      <c r="K204" s="6">
        <v>295.32</v>
      </c>
      <c r="L204" s="6">
        <f t="shared" si="20"/>
        <v>284.98</v>
      </c>
    </row>
    <row r="205" spans="1:12" hidden="1">
      <c r="A205" s="11"/>
      <c r="B205" s="11"/>
      <c r="C205" s="11"/>
      <c r="D205" s="12"/>
      <c r="E205" s="13"/>
      <c r="F205" s="13"/>
      <c r="G205" s="13"/>
      <c r="H205" s="13"/>
      <c r="L205" s="6">
        <f t="shared" ref="L205:L211" si="27">ROUND(K205*$J$11,2)</f>
        <v>0</v>
      </c>
    </row>
    <row r="206" spans="1:12" s="2" customFormat="1" ht="15">
      <c r="A206" s="8">
        <v>13</v>
      </c>
      <c r="B206" s="8" t="s">
        <v>218</v>
      </c>
      <c r="C206" s="8"/>
      <c r="D206" s="9"/>
      <c r="E206" s="10">
        <f>SUM(H207:H211)</f>
        <v>23910.5</v>
      </c>
      <c r="F206" s="121">
        <f>ROUND(E206/$E$212,4)</f>
        <v>3.0599999999999999E-2</v>
      </c>
      <c r="G206" s="10">
        <f>CRONOGRAMA!E34</f>
        <v>6367.37</v>
      </c>
      <c r="H206" s="10">
        <f>E206+G206</f>
        <v>30277.87</v>
      </c>
      <c r="I206" s="3"/>
      <c r="J206" s="3"/>
      <c r="K206" s="3"/>
      <c r="L206" s="3">
        <f t="shared" si="27"/>
        <v>0</v>
      </c>
    </row>
    <row r="207" spans="1:12" ht="28.5" hidden="1">
      <c r="A207" s="11" t="s">
        <v>219</v>
      </c>
      <c r="B207" s="11" t="s">
        <v>7</v>
      </c>
      <c r="C207" s="11">
        <v>99803</v>
      </c>
      <c r="D207" s="12" t="s">
        <v>326</v>
      </c>
      <c r="E207" s="11" t="s">
        <v>9</v>
      </c>
      <c r="F207" s="13">
        <v>774.83</v>
      </c>
      <c r="G207" s="13">
        <f t="shared" ref="G207:G211" si="28">L207</f>
        <v>1.36</v>
      </c>
      <c r="H207" s="13">
        <f t="shared" ref="H207:H211" si="29">ROUND(F207*G207,2)</f>
        <v>1053.77</v>
      </c>
      <c r="K207" s="6">
        <v>1.41</v>
      </c>
      <c r="L207" s="6">
        <f t="shared" si="27"/>
        <v>1.36</v>
      </c>
    </row>
    <row r="208" spans="1:12" ht="42.75" hidden="1">
      <c r="A208" s="11" t="s">
        <v>220</v>
      </c>
      <c r="B208" s="11" t="s">
        <v>1</v>
      </c>
      <c r="C208" s="11">
        <v>10076</v>
      </c>
      <c r="D208" s="12" t="s">
        <v>496</v>
      </c>
      <c r="E208" s="11" t="s">
        <v>38</v>
      </c>
      <c r="F208" s="13">
        <v>32.28</v>
      </c>
      <c r="G208" s="13">
        <f t="shared" si="28"/>
        <v>391.92</v>
      </c>
      <c r="H208" s="13">
        <f t="shared" si="29"/>
        <v>12651.18</v>
      </c>
      <c r="K208" s="6">
        <v>406.13</v>
      </c>
      <c r="L208" s="6">
        <f t="shared" si="27"/>
        <v>391.92</v>
      </c>
    </row>
    <row r="209" spans="1:12" ht="42.75" hidden="1">
      <c r="A209" s="11" t="s">
        <v>221</v>
      </c>
      <c r="B209" s="11" t="s">
        <v>1</v>
      </c>
      <c r="C209" s="11">
        <v>4420</v>
      </c>
      <c r="D209" s="12" t="s">
        <v>497</v>
      </c>
      <c r="E209" s="11" t="s">
        <v>38</v>
      </c>
      <c r="F209" s="13">
        <v>7.8</v>
      </c>
      <c r="G209" s="13">
        <f t="shared" si="28"/>
        <v>195.45</v>
      </c>
      <c r="H209" s="13">
        <f t="shared" si="29"/>
        <v>1524.51</v>
      </c>
      <c r="K209" s="6">
        <v>202.54</v>
      </c>
      <c r="L209" s="6">
        <f t="shared" si="27"/>
        <v>195.45</v>
      </c>
    </row>
    <row r="210" spans="1:12" hidden="1">
      <c r="A210" s="11" t="s">
        <v>222</v>
      </c>
      <c r="B210" s="11" t="s">
        <v>1</v>
      </c>
      <c r="C210" s="11">
        <v>12058</v>
      </c>
      <c r="D210" s="12" t="s">
        <v>498</v>
      </c>
      <c r="E210" s="11" t="s">
        <v>79</v>
      </c>
      <c r="F210" s="13">
        <v>16</v>
      </c>
      <c r="G210" s="13">
        <f t="shared" si="28"/>
        <v>207.44</v>
      </c>
      <c r="H210" s="13">
        <f t="shared" si="29"/>
        <v>3319.04</v>
      </c>
      <c r="K210" s="6">
        <v>214.96</v>
      </c>
      <c r="L210" s="6">
        <f t="shared" si="27"/>
        <v>207.44</v>
      </c>
    </row>
    <row r="211" spans="1:12" hidden="1">
      <c r="A211" s="11" t="s">
        <v>223</v>
      </c>
      <c r="B211" s="11" t="s">
        <v>1</v>
      </c>
      <c r="C211" s="11">
        <v>12055</v>
      </c>
      <c r="D211" s="12" t="s">
        <v>499</v>
      </c>
      <c r="E211" s="11" t="s">
        <v>79</v>
      </c>
      <c r="F211" s="13">
        <v>50</v>
      </c>
      <c r="G211" s="13">
        <f t="shared" si="28"/>
        <v>107.24</v>
      </c>
      <c r="H211" s="13">
        <f t="shared" si="29"/>
        <v>5362</v>
      </c>
      <c r="K211" s="6">
        <v>111.13</v>
      </c>
      <c r="L211" s="6">
        <f t="shared" si="27"/>
        <v>107.24</v>
      </c>
    </row>
    <row r="212" spans="1:12" ht="15">
      <c r="A212" s="126" t="s">
        <v>511</v>
      </c>
      <c r="B212" s="126"/>
      <c r="C212" s="126"/>
      <c r="D212" s="126"/>
      <c r="E212" s="10">
        <f>E11+E18+E36+E40+E44+E49+E70+E76+E82+E157+E184+E192+E206</f>
        <v>781718.71000000008</v>
      </c>
      <c r="F212" s="123">
        <f>F11+F18+F36+F40+F44+F49+F70+F76+F82+F157+F184+F192+F206+0.0001</f>
        <v>1.0002000000000002</v>
      </c>
      <c r="G212" s="124">
        <f>G11+G18+G36+G40+G44+G49+G70+G76+G82+G157+G184+G192+G206</f>
        <v>208171.71</v>
      </c>
      <c r="H212" s="124">
        <f>H11+H18+H36+H40+H44+H49+H70+H76+H82+H157+H184+H192+H206</f>
        <v>989890.42000000016</v>
      </c>
    </row>
    <row r="213" spans="1:12" ht="15">
      <c r="A213" s="126" t="s">
        <v>512</v>
      </c>
      <c r="B213" s="126"/>
      <c r="C213" s="126"/>
      <c r="D213" s="126"/>
      <c r="E213" s="135">
        <f>G212</f>
        <v>208171.71</v>
      </c>
      <c r="F213" s="135"/>
      <c r="G213" s="135"/>
      <c r="H213" s="135"/>
    </row>
  </sheetData>
  <mergeCells count="18">
    <mergeCell ref="A213:D213"/>
    <mergeCell ref="E213:H213"/>
    <mergeCell ref="F9:F10"/>
    <mergeCell ref="G9:G10"/>
    <mergeCell ref="H9:H10"/>
    <mergeCell ref="A7:H7"/>
    <mergeCell ref="A8:H8"/>
    <mergeCell ref="A212:D212"/>
    <mergeCell ref="A2:H2"/>
    <mergeCell ref="A3:H3"/>
    <mergeCell ref="A4:H4"/>
    <mergeCell ref="A5:H5"/>
    <mergeCell ref="A6:G6"/>
    <mergeCell ref="A9:A10"/>
    <mergeCell ref="B9:B10"/>
    <mergeCell ref="C9:C10"/>
    <mergeCell ref="D9:D10"/>
    <mergeCell ref="E9:E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BB19-EA40-4F57-8921-9F1C4088DF78}">
  <dimension ref="A2:P217"/>
  <sheetViews>
    <sheetView showGridLines="0" tabSelected="1" zoomScale="77" zoomScaleNormal="77" workbookViewId="0">
      <selection activeCell="R16" sqref="R16"/>
    </sheetView>
  </sheetViews>
  <sheetFormatPr defaultRowHeight="14.25"/>
  <cols>
    <col min="1" max="3" width="9.140625" style="4"/>
    <col min="4" max="4" width="79" style="5" customWidth="1"/>
    <col min="5" max="5" width="9.140625" style="4"/>
    <col min="6" max="6" width="9.140625" style="6"/>
    <col min="7" max="7" width="12.28515625" style="6" customWidth="1"/>
    <col min="8" max="8" width="16" style="6" customWidth="1"/>
    <col min="9" max="9" width="9.140625" style="6"/>
    <col min="10" max="10" width="0" style="6" hidden="1" customWidth="1"/>
    <col min="11" max="12" width="11.7109375" style="6" hidden="1" customWidth="1"/>
    <col min="13" max="16384" width="9.140625" style="4"/>
  </cols>
  <sheetData>
    <row r="2" spans="1:16" ht="23.25">
      <c r="A2" s="141" t="s">
        <v>343</v>
      </c>
      <c r="B2" s="142"/>
      <c r="C2" s="142"/>
      <c r="D2" s="142"/>
      <c r="E2" s="142"/>
      <c r="F2" s="142"/>
      <c r="G2" s="142"/>
      <c r="H2" s="143"/>
    </row>
    <row r="3" spans="1:16" ht="18">
      <c r="A3" s="138" t="s">
        <v>504</v>
      </c>
      <c r="B3" s="139"/>
      <c r="C3" s="139"/>
      <c r="D3" s="139"/>
      <c r="E3" s="139"/>
      <c r="F3" s="139"/>
      <c r="G3" s="139"/>
      <c r="H3" s="140"/>
    </row>
    <row r="4" spans="1:16" ht="15">
      <c r="A4" s="130" t="s">
        <v>503</v>
      </c>
      <c r="B4" s="131"/>
      <c r="C4" s="131"/>
      <c r="D4" s="131"/>
      <c r="E4" s="131"/>
      <c r="F4" s="131"/>
      <c r="G4" s="131"/>
      <c r="H4" s="132"/>
    </row>
    <row r="5" spans="1:16" ht="15">
      <c r="A5" s="130" t="s">
        <v>502</v>
      </c>
      <c r="B5" s="131"/>
      <c r="C5" s="131"/>
      <c r="D5" s="131"/>
      <c r="E5" s="131"/>
      <c r="F5" s="131"/>
      <c r="G5" s="131"/>
      <c r="H5" s="132"/>
    </row>
    <row r="6" spans="1:16" ht="15">
      <c r="A6" s="107" t="s">
        <v>500</v>
      </c>
      <c r="B6" s="108"/>
      <c r="C6" s="108"/>
      <c r="D6" s="108"/>
      <c r="E6" s="108"/>
      <c r="F6" s="108"/>
      <c r="G6" s="109"/>
      <c r="H6" s="10" t="s">
        <v>501</v>
      </c>
    </row>
    <row r="7" spans="1:16" ht="15" customHeight="1">
      <c r="A7" s="146" t="s">
        <v>344</v>
      </c>
      <c r="B7" s="147"/>
      <c r="C7" s="147"/>
      <c r="D7" s="147"/>
      <c r="E7" s="147"/>
      <c r="F7" s="147"/>
      <c r="G7" s="147"/>
      <c r="H7" s="148"/>
      <c r="I7" s="22"/>
      <c r="J7" s="22"/>
      <c r="K7" s="22"/>
      <c r="L7" s="22"/>
      <c r="M7" s="22"/>
      <c r="N7" s="22"/>
      <c r="O7" s="22"/>
      <c r="P7" s="76"/>
    </row>
    <row r="8" spans="1:16" ht="15" customHeight="1">
      <c r="A8" s="146" t="s">
        <v>345</v>
      </c>
      <c r="B8" s="147"/>
      <c r="C8" s="147"/>
      <c r="D8" s="147"/>
      <c r="E8" s="147"/>
      <c r="F8" s="147"/>
      <c r="G8" s="147"/>
      <c r="H8" s="148"/>
      <c r="I8" s="22"/>
      <c r="J8" s="22"/>
      <c r="K8" s="22"/>
      <c r="L8" s="22"/>
      <c r="M8" s="22"/>
      <c r="N8" s="22"/>
      <c r="O8" s="22"/>
      <c r="P8" s="76"/>
    </row>
    <row r="9" spans="1:16" s="2" customFormat="1" ht="15">
      <c r="A9" s="133" t="s">
        <v>335</v>
      </c>
      <c r="B9" s="133" t="s">
        <v>336</v>
      </c>
      <c r="C9" s="133" t="s">
        <v>337</v>
      </c>
      <c r="D9" s="134" t="s">
        <v>338</v>
      </c>
      <c r="E9" s="133" t="s">
        <v>339</v>
      </c>
      <c r="F9" s="136" t="s">
        <v>340</v>
      </c>
      <c r="G9" s="137" t="s">
        <v>341</v>
      </c>
      <c r="H9" s="137" t="s">
        <v>342</v>
      </c>
      <c r="I9" s="3"/>
      <c r="J9" s="3"/>
      <c r="K9" s="3"/>
      <c r="L9" s="3"/>
    </row>
    <row r="10" spans="1:16">
      <c r="A10" s="133"/>
      <c r="B10" s="133"/>
      <c r="C10" s="133"/>
      <c r="D10" s="134"/>
      <c r="E10" s="133"/>
      <c r="F10" s="136"/>
      <c r="G10" s="137"/>
      <c r="H10" s="137"/>
    </row>
    <row r="11" spans="1:16" s="2" customFormat="1" ht="15">
      <c r="A11" s="14">
        <v>1</v>
      </c>
      <c r="B11" s="14" t="s">
        <v>333</v>
      </c>
      <c r="C11" s="14"/>
      <c r="D11" s="15"/>
      <c r="E11" s="14"/>
      <c r="F11" s="16"/>
      <c r="G11" s="16"/>
      <c r="H11" s="16">
        <f>SUM(H12:H16)</f>
        <v>18776.639999999996</v>
      </c>
      <c r="I11" s="3"/>
      <c r="J11" s="122">
        <v>0.96499999999999997</v>
      </c>
      <c r="K11" s="3"/>
      <c r="L11" s="3"/>
    </row>
    <row r="12" spans="1:16">
      <c r="A12" s="11" t="s">
        <v>0</v>
      </c>
      <c r="B12" s="11" t="s">
        <v>1</v>
      </c>
      <c r="C12" s="11">
        <v>51</v>
      </c>
      <c r="D12" s="12" t="s">
        <v>2</v>
      </c>
      <c r="E12" s="11" t="s">
        <v>9</v>
      </c>
      <c r="F12" s="13">
        <v>4.5</v>
      </c>
      <c r="G12" s="13">
        <f>L12</f>
        <v>334.14</v>
      </c>
      <c r="H12" s="13">
        <f>ROUND(F12*G12,2)</f>
        <v>1503.63</v>
      </c>
      <c r="K12" s="6">
        <v>346.26</v>
      </c>
      <c r="L12" s="6">
        <f>ROUND(K12*$J$11,2)</f>
        <v>334.14</v>
      </c>
    </row>
    <row r="13" spans="1:16" ht="28.5">
      <c r="A13" s="11" t="s">
        <v>3</v>
      </c>
      <c r="B13" s="11" t="s">
        <v>7</v>
      </c>
      <c r="C13" s="11">
        <v>97622</v>
      </c>
      <c r="D13" s="12" t="s">
        <v>8</v>
      </c>
      <c r="E13" s="11" t="s">
        <v>10</v>
      </c>
      <c r="F13" s="13">
        <v>63.41</v>
      </c>
      <c r="G13" s="13">
        <f t="shared" ref="G13:G16" si="0">L13</f>
        <v>36.700000000000003</v>
      </c>
      <c r="H13" s="13">
        <f t="shared" ref="H13:H16" si="1">ROUND(F13*G13,2)</f>
        <v>2327.15</v>
      </c>
      <c r="K13" s="6">
        <v>38.03</v>
      </c>
      <c r="L13" s="6">
        <f t="shared" ref="L13:L76" si="2">ROUND(K13*$J$11,2)</f>
        <v>36.700000000000003</v>
      </c>
    </row>
    <row r="14" spans="1:16" ht="25.5" customHeight="1">
      <c r="A14" s="11" t="s">
        <v>4</v>
      </c>
      <c r="B14" s="11" t="s">
        <v>1</v>
      </c>
      <c r="C14" s="11">
        <v>3240</v>
      </c>
      <c r="D14" s="12" t="s">
        <v>11</v>
      </c>
      <c r="E14" s="11" t="s">
        <v>9</v>
      </c>
      <c r="F14" s="13">
        <v>774.83</v>
      </c>
      <c r="G14" s="13">
        <f t="shared" si="0"/>
        <v>16.440000000000001</v>
      </c>
      <c r="H14" s="13">
        <f t="shared" si="1"/>
        <v>12738.21</v>
      </c>
      <c r="K14" s="6">
        <v>17.04</v>
      </c>
      <c r="L14" s="6">
        <f t="shared" si="2"/>
        <v>16.440000000000001</v>
      </c>
    </row>
    <row r="15" spans="1:16" ht="28.5">
      <c r="A15" s="11" t="s">
        <v>5</v>
      </c>
      <c r="B15" s="11" t="s">
        <v>7</v>
      </c>
      <c r="C15" s="11">
        <v>97650</v>
      </c>
      <c r="D15" s="12" t="s">
        <v>12</v>
      </c>
      <c r="E15" s="11" t="s">
        <v>9</v>
      </c>
      <c r="F15" s="13">
        <v>309.93</v>
      </c>
      <c r="G15" s="13">
        <f t="shared" si="0"/>
        <v>4.75</v>
      </c>
      <c r="H15" s="13">
        <f t="shared" si="1"/>
        <v>1472.17</v>
      </c>
      <c r="K15" s="6">
        <v>4.92</v>
      </c>
      <c r="L15" s="6">
        <f t="shared" si="2"/>
        <v>4.75</v>
      </c>
    </row>
    <row r="16" spans="1:16" ht="42.75">
      <c r="A16" s="11" t="s">
        <v>6</v>
      </c>
      <c r="B16" s="11" t="s">
        <v>7</v>
      </c>
      <c r="C16" s="11">
        <v>100981</v>
      </c>
      <c r="D16" s="12" t="s">
        <v>13</v>
      </c>
      <c r="E16" s="11" t="s">
        <v>10</v>
      </c>
      <c r="F16" s="13">
        <v>102.15</v>
      </c>
      <c r="G16" s="13">
        <f t="shared" si="0"/>
        <v>7.2</v>
      </c>
      <c r="H16" s="13">
        <f t="shared" si="1"/>
        <v>735.48</v>
      </c>
      <c r="K16" s="6">
        <v>7.46</v>
      </c>
      <c r="L16" s="6">
        <f t="shared" si="2"/>
        <v>7.2</v>
      </c>
    </row>
    <row r="17" spans="1:12">
      <c r="A17" s="11"/>
      <c r="B17" s="11"/>
      <c r="C17" s="11"/>
      <c r="D17" s="12"/>
      <c r="E17" s="11"/>
      <c r="F17" s="13"/>
      <c r="G17" s="13"/>
      <c r="H17" s="13"/>
      <c r="L17" s="6">
        <f t="shared" si="2"/>
        <v>0</v>
      </c>
    </row>
    <row r="18" spans="1:12" s="2" customFormat="1" ht="15">
      <c r="A18" s="14">
        <v>2</v>
      </c>
      <c r="B18" s="14" t="s">
        <v>14</v>
      </c>
      <c r="C18" s="14"/>
      <c r="D18" s="15"/>
      <c r="E18" s="14"/>
      <c r="F18" s="16"/>
      <c r="G18" s="16"/>
      <c r="H18" s="16">
        <f>SUM(H19:H34)</f>
        <v>92960.22</v>
      </c>
      <c r="I18" s="3"/>
      <c r="J18" s="3"/>
      <c r="K18" s="3"/>
      <c r="L18" s="3">
        <f t="shared" si="2"/>
        <v>0</v>
      </c>
    </row>
    <row r="19" spans="1:12" ht="34.5" customHeight="1">
      <c r="A19" s="11" t="s">
        <v>15</v>
      </c>
      <c r="B19" s="11" t="s">
        <v>7</v>
      </c>
      <c r="C19" s="11">
        <v>96523</v>
      </c>
      <c r="D19" s="12" t="s">
        <v>21</v>
      </c>
      <c r="E19" s="11" t="s">
        <v>9</v>
      </c>
      <c r="F19" s="13">
        <v>28.86</v>
      </c>
      <c r="G19" s="13">
        <f t="shared" ref="G19:G34" si="3">L19</f>
        <v>63.86</v>
      </c>
      <c r="H19" s="13">
        <f t="shared" ref="H19:H34" si="4">ROUND(F19*G19,2)</f>
        <v>1843</v>
      </c>
      <c r="K19" s="6">
        <v>66.180000000000007</v>
      </c>
      <c r="L19" s="6">
        <f t="shared" si="2"/>
        <v>63.86</v>
      </c>
    </row>
    <row r="20" spans="1:12" ht="30.75" customHeight="1">
      <c r="A20" s="11" t="s">
        <v>16</v>
      </c>
      <c r="B20" s="11" t="s">
        <v>7</v>
      </c>
      <c r="C20" s="11">
        <v>101964</v>
      </c>
      <c r="D20" s="12" t="s">
        <v>22</v>
      </c>
      <c r="E20" s="11" t="s">
        <v>9</v>
      </c>
      <c r="F20" s="13">
        <v>57.88</v>
      </c>
      <c r="G20" s="13">
        <f t="shared" si="3"/>
        <v>141.66</v>
      </c>
      <c r="H20" s="13">
        <f t="shared" si="4"/>
        <v>8199.2800000000007</v>
      </c>
      <c r="K20" s="6">
        <v>146.80000000000001</v>
      </c>
      <c r="L20" s="6">
        <f t="shared" si="2"/>
        <v>141.66</v>
      </c>
    </row>
    <row r="21" spans="1:12" ht="28.5">
      <c r="A21" s="11" t="s">
        <v>17</v>
      </c>
      <c r="B21" s="11" t="s">
        <v>7</v>
      </c>
      <c r="C21" s="11">
        <v>96619</v>
      </c>
      <c r="D21" s="12" t="s">
        <v>23</v>
      </c>
      <c r="E21" s="11" t="s">
        <v>9</v>
      </c>
      <c r="F21" s="13">
        <v>19.239999999999998</v>
      </c>
      <c r="G21" s="13">
        <f t="shared" si="3"/>
        <v>22.75</v>
      </c>
      <c r="H21" s="13">
        <f t="shared" si="4"/>
        <v>437.71</v>
      </c>
      <c r="K21" s="6">
        <v>23.57</v>
      </c>
      <c r="L21" s="6">
        <f t="shared" si="2"/>
        <v>22.75</v>
      </c>
    </row>
    <row r="22" spans="1:12" ht="42.75">
      <c r="A22" s="11" t="s">
        <v>18</v>
      </c>
      <c r="B22" s="11" t="s">
        <v>7</v>
      </c>
      <c r="C22" s="11">
        <v>94971</v>
      </c>
      <c r="D22" s="12" t="s">
        <v>24</v>
      </c>
      <c r="E22" s="11" t="s">
        <v>10</v>
      </c>
      <c r="F22" s="13">
        <v>5.8</v>
      </c>
      <c r="G22" s="13">
        <f t="shared" si="3"/>
        <v>353.29</v>
      </c>
      <c r="H22" s="13">
        <f t="shared" si="4"/>
        <v>2049.08</v>
      </c>
      <c r="K22" s="6">
        <v>366.1</v>
      </c>
      <c r="L22" s="6">
        <f t="shared" si="2"/>
        <v>353.29</v>
      </c>
    </row>
    <row r="23" spans="1:12" ht="42.75">
      <c r="A23" s="11" t="s">
        <v>19</v>
      </c>
      <c r="B23" s="11" t="s">
        <v>7</v>
      </c>
      <c r="C23" s="11">
        <v>94972</v>
      </c>
      <c r="D23" s="12" t="s">
        <v>26</v>
      </c>
      <c r="E23" s="11" t="s">
        <v>10</v>
      </c>
      <c r="F23" s="13">
        <v>30.1</v>
      </c>
      <c r="G23" s="13">
        <f t="shared" si="3"/>
        <v>364.81</v>
      </c>
      <c r="H23" s="13">
        <f t="shared" si="4"/>
        <v>10980.78</v>
      </c>
      <c r="K23" s="6">
        <v>378.04</v>
      </c>
      <c r="L23" s="6">
        <f t="shared" si="2"/>
        <v>364.81</v>
      </c>
    </row>
    <row r="24" spans="1:12" ht="28.5">
      <c r="A24" s="11" t="s">
        <v>20</v>
      </c>
      <c r="B24" s="11" t="s">
        <v>7</v>
      </c>
      <c r="C24" s="11">
        <v>92873</v>
      </c>
      <c r="D24" s="12" t="s">
        <v>25</v>
      </c>
      <c r="E24" s="11" t="s">
        <v>10</v>
      </c>
      <c r="F24" s="13">
        <v>35.9</v>
      </c>
      <c r="G24" s="13">
        <f t="shared" si="3"/>
        <v>191.33</v>
      </c>
      <c r="H24" s="13">
        <f t="shared" si="4"/>
        <v>6868.75</v>
      </c>
      <c r="K24" s="6">
        <v>198.27</v>
      </c>
      <c r="L24" s="6">
        <f t="shared" si="2"/>
        <v>191.33</v>
      </c>
    </row>
    <row r="25" spans="1:12">
      <c r="A25" s="11" t="s">
        <v>27</v>
      </c>
      <c r="B25" s="11" t="s">
        <v>1</v>
      </c>
      <c r="C25" s="11">
        <v>90</v>
      </c>
      <c r="D25" s="12" t="s">
        <v>364</v>
      </c>
      <c r="E25" s="11" t="s">
        <v>9</v>
      </c>
      <c r="F25" s="13">
        <v>19.3</v>
      </c>
      <c r="G25" s="13">
        <f t="shared" si="3"/>
        <v>65.36</v>
      </c>
      <c r="H25" s="13">
        <f t="shared" si="4"/>
        <v>1261.45</v>
      </c>
      <c r="K25" s="6">
        <v>67.73</v>
      </c>
      <c r="L25" s="6">
        <f t="shared" si="2"/>
        <v>65.36</v>
      </c>
    </row>
    <row r="26" spans="1:12">
      <c r="A26" s="11" t="s">
        <v>28</v>
      </c>
      <c r="B26" s="11" t="s">
        <v>1</v>
      </c>
      <c r="C26" s="11">
        <v>3366</v>
      </c>
      <c r="D26" s="12" t="s">
        <v>365</v>
      </c>
      <c r="E26" s="11" t="s">
        <v>9</v>
      </c>
      <c r="F26" s="13">
        <v>421.3</v>
      </c>
      <c r="G26" s="13">
        <f t="shared" si="3"/>
        <v>55.18</v>
      </c>
      <c r="H26" s="13">
        <f t="shared" si="4"/>
        <v>23247.33</v>
      </c>
      <c r="K26" s="6">
        <v>57.18</v>
      </c>
      <c r="L26" s="6">
        <f t="shared" si="2"/>
        <v>55.18</v>
      </c>
    </row>
    <row r="27" spans="1:12" ht="42.75">
      <c r="A27" s="11" t="s">
        <v>29</v>
      </c>
      <c r="B27" s="11" t="s">
        <v>7</v>
      </c>
      <c r="C27" s="11">
        <v>92763</v>
      </c>
      <c r="D27" s="12" t="s">
        <v>39</v>
      </c>
      <c r="E27" s="11" t="s">
        <v>37</v>
      </c>
      <c r="F27" s="13">
        <v>480.3</v>
      </c>
      <c r="G27" s="13">
        <f t="shared" si="3"/>
        <v>10.32</v>
      </c>
      <c r="H27" s="13">
        <f t="shared" si="4"/>
        <v>4956.7</v>
      </c>
      <c r="K27" s="6">
        <v>10.69</v>
      </c>
      <c r="L27" s="6">
        <f t="shared" si="2"/>
        <v>10.32</v>
      </c>
    </row>
    <row r="28" spans="1:12" ht="42.75">
      <c r="A28" s="11" t="s">
        <v>30</v>
      </c>
      <c r="B28" s="11" t="s">
        <v>7</v>
      </c>
      <c r="C28" s="11">
        <v>92762</v>
      </c>
      <c r="D28" s="12" t="s">
        <v>40</v>
      </c>
      <c r="E28" s="11" t="s">
        <v>37</v>
      </c>
      <c r="F28" s="13">
        <v>1608.2</v>
      </c>
      <c r="G28" s="13">
        <f t="shared" si="3"/>
        <v>12.09</v>
      </c>
      <c r="H28" s="13">
        <f t="shared" si="4"/>
        <v>19443.14</v>
      </c>
      <c r="K28" s="6">
        <v>12.53</v>
      </c>
      <c r="L28" s="6">
        <f t="shared" si="2"/>
        <v>12.09</v>
      </c>
    </row>
    <row r="29" spans="1:12" ht="42.75">
      <c r="A29" s="11" t="s">
        <v>31</v>
      </c>
      <c r="B29" s="11" t="s">
        <v>7</v>
      </c>
      <c r="C29" s="11">
        <v>92764</v>
      </c>
      <c r="D29" s="12" t="s">
        <v>41</v>
      </c>
      <c r="E29" s="11" t="s">
        <v>37</v>
      </c>
      <c r="F29" s="13">
        <v>63.1</v>
      </c>
      <c r="G29" s="13">
        <f t="shared" si="3"/>
        <v>9.9700000000000006</v>
      </c>
      <c r="H29" s="13">
        <f t="shared" si="4"/>
        <v>629.11</v>
      </c>
      <c r="K29" s="6">
        <v>10.33</v>
      </c>
      <c r="L29" s="6">
        <f t="shared" si="2"/>
        <v>9.9700000000000006</v>
      </c>
    </row>
    <row r="30" spans="1:12" ht="42.75">
      <c r="A30" s="11" t="s">
        <v>32</v>
      </c>
      <c r="B30" s="11" t="s">
        <v>7</v>
      </c>
      <c r="C30" s="11">
        <v>92759</v>
      </c>
      <c r="D30" s="12" t="s">
        <v>42</v>
      </c>
      <c r="E30" s="11" t="s">
        <v>37</v>
      </c>
      <c r="F30" s="13">
        <v>651.9</v>
      </c>
      <c r="G30" s="13">
        <f t="shared" si="3"/>
        <v>13.99</v>
      </c>
      <c r="H30" s="13">
        <f t="shared" si="4"/>
        <v>9120.08</v>
      </c>
      <c r="K30" s="6">
        <v>14.5</v>
      </c>
      <c r="L30" s="6">
        <f t="shared" si="2"/>
        <v>13.99</v>
      </c>
    </row>
    <row r="31" spans="1:12">
      <c r="A31" s="11" t="s">
        <v>33</v>
      </c>
      <c r="B31" s="11" t="s">
        <v>7</v>
      </c>
      <c r="C31" s="11">
        <v>96995</v>
      </c>
      <c r="D31" s="12" t="s">
        <v>43</v>
      </c>
      <c r="E31" s="11" t="s">
        <v>10</v>
      </c>
      <c r="F31" s="13">
        <v>24.3</v>
      </c>
      <c r="G31" s="13">
        <f t="shared" si="3"/>
        <v>33.78</v>
      </c>
      <c r="H31" s="13">
        <f t="shared" si="4"/>
        <v>820.85</v>
      </c>
      <c r="K31" s="6">
        <v>35.01</v>
      </c>
      <c r="L31" s="6">
        <f t="shared" si="2"/>
        <v>33.78</v>
      </c>
    </row>
    <row r="32" spans="1:12">
      <c r="A32" s="11" t="s">
        <v>34</v>
      </c>
      <c r="B32" s="11" t="s">
        <v>7</v>
      </c>
      <c r="C32" s="11">
        <v>93184</v>
      </c>
      <c r="D32" s="12" t="s">
        <v>44</v>
      </c>
      <c r="E32" s="11" t="s">
        <v>38</v>
      </c>
      <c r="F32" s="13">
        <v>58.14</v>
      </c>
      <c r="G32" s="13">
        <f t="shared" si="3"/>
        <v>29.84</v>
      </c>
      <c r="H32" s="13">
        <f t="shared" si="4"/>
        <v>1734.9</v>
      </c>
      <c r="K32" s="6">
        <v>30.92</v>
      </c>
      <c r="L32" s="6">
        <f t="shared" si="2"/>
        <v>29.84</v>
      </c>
    </row>
    <row r="33" spans="1:12">
      <c r="A33" s="11" t="s">
        <v>35</v>
      </c>
      <c r="B33" s="11" t="s">
        <v>7</v>
      </c>
      <c r="C33" s="11">
        <v>93182</v>
      </c>
      <c r="D33" s="12" t="s">
        <v>45</v>
      </c>
      <c r="E33" s="11" t="s">
        <v>38</v>
      </c>
      <c r="F33" s="13">
        <v>16.899999999999999</v>
      </c>
      <c r="G33" s="13">
        <f t="shared" si="3"/>
        <v>41.21</v>
      </c>
      <c r="H33" s="13">
        <f t="shared" si="4"/>
        <v>696.45</v>
      </c>
      <c r="K33" s="6">
        <v>42.7</v>
      </c>
      <c r="L33" s="6">
        <f t="shared" si="2"/>
        <v>41.21</v>
      </c>
    </row>
    <row r="34" spans="1:12" ht="28.5">
      <c r="A34" s="11" t="s">
        <v>36</v>
      </c>
      <c r="B34" s="11" t="s">
        <v>7</v>
      </c>
      <c r="C34" s="11">
        <v>93194</v>
      </c>
      <c r="D34" s="12" t="s">
        <v>46</v>
      </c>
      <c r="E34" s="11" t="s">
        <v>38</v>
      </c>
      <c r="F34" s="13">
        <v>16.899999999999999</v>
      </c>
      <c r="G34" s="13">
        <f t="shared" si="3"/>
        <v>39.74</v>
      </c>
      <c r="H34" s="13">
        <f t="shared" si="4"/>
        <v>671.61</v>
      </c>
      <c r="K34" s="6">
        <v>41.18</v>
      </c>
      <c r="L34" s="6">
        <f t="shared" si="2"/>
        <v>39.74</v>
      </c>
    </row>
    <row r="35" spans="1:12">
      <c r="A35" s="11"/>
      <c r="B35" s="11"/>
      <c r="C35" s="11"/>
      <c r="D35" s="12"/>
      <c r="E35" s="11"/>
      <c r="F35" s="13"/>
      <c r="G35" s="13"/>
      <c r="H35" s="13"/>
      <c r="L35" s="6">
        <f t="shared" si="2"/>
        <v>0</v>
      </c>
    </row>
    <row r="36" spans="1:12" s="2" customFormat="1" ht="15">
      <c r="A36" s="14">
        <v>3</v>
      </c>
      <c r="B36" s="14" t="s">
        <v>47</v>
      </c>
      <c r="C36" s="14"/>
      <c r="D36" s="15"/>
      <c r="E36" s="14"/>
      <c r="F36" s="16"/>
      <c r="G36" s="16"/>
      <c r="H36" s="16">
        <f>SUM(H37:H38)</f>
        <v>43303.58</v>
      </c>
      <c r="I36" s="3"/>
      <c r="J36" s="3"/>
      <c r="K36" s="3"/>
      <c r="L36" s="3">
        <f t="shared" si="2"/>
        <v>0</v>
      </c>
    </row>
    <row r="37" spans="1:12" ht="42.75">
      <c r="A37" s="11" t="s">
        <v>48</v>
      </c>
      <c r="B37" s="11" t="s">
        <v>7</v>
      </c>
      <c r="C37" s="11">
        <v>103326</v>
      </c>
      <c r="D37" s="12" t="s">
        <v>50</v>
      </c>
      <c r="E37" s="11" t="s">
        <v>9</v>
      </c>
      <c r="F37" s="13">
        <v>209.45</v>
      </c>
      <c r="G37" s="13">
        <f t="shared" ref="G37:G38" si="5">L37</f>
        <v>61.96</v>
      </c>
      <c r="H37" s="13">
        <f t="shared" ref="H37:H38" si="6">ROUND(F37*G37,2)</f>
        <v>12977.52</v>
      </c>
      <c r="K37" s="6">
        <v>64.209999999999994</v>
      </c>
      <c r="L37" s="6">
        <f t="shared" si="2"/>
        <v>61.96</v>
      </c>
    </row>
    <row r="38" spans="1:12" ht="28.5">
      <c r="A38" s="11" t="s">
        <v>49</v>
      </c>
      <c r="B38" s="11" t="s">
        <v>1</v>
      </c>
      <c r="C38" s="11">
        <v>191</v>
      </c>
      <c r="D38" s="12" t="s">
        <v>366</v>
      </c>
      <c r="E38" s="11" t="s">
        <v>9</v>
      </c>
      <c r="F38" s="13">
        <v>53.89</v>
      </c>
      <c r="G38" s="13">
        <f t="shared" si="5"/>
        <v>562.74</v>
      </c>
      <c r="H38" s="13">
        <f t="shared" si="6"/>
        <v>30326.06</v>
      </c>
      <c r="K38" s="6">
        <v>583.15</v>
      </c>
      <c r="L38" s="6">
        <f t="shared" si="2"/>
        <v>562.74</v>
      </c>
    </row>
    <row r="39" spans="1:12">
      <c r="A39" s="11"/>
      <c r="B39" s="11"/>
      <c r="C39" s="11"/>
      <c r="D39" s="12"/>
      <c r="E39" s="11"/>
      <c r="F39" s="13"/>
      <c r="G39" s="13"/>
      <c r="H39" s="13"/>
      <c r="L39" s="6">
        <f t="shared" si="2"/>
        <v>0</v>
      </c>
    </row>
    <row r="40" spans="1:12" s="2" customFormat="1" ht="15">
      <c r="A40" s="14">
        <v>4</v>
      </c>
      <c r="B40" s="14" t="s">
        <v>51</v>
      </c>
      <c r="C40" s="14"/>
      <c r="D40" s="15"/>
      <c r="E40" s="14"/>
      <c r="F40" s="16"/>
      <c r="G40" s="16"/>
      <c r="H40" s="16">
        <f>SUM(H41:H42)</f>
        <v>6503.26</v>
      </c>
      <c r="I40" s="3"/>
      <c r="J40" s="3"/>
      <c r="K40" s="3"/>
      <c r="L40" s="3">
        <f t="shared" si="2"/>
        <v>0</v>
      </c>
    </row>
    <row r="41" spans="1:12" ht="28.5">
      <c r="A41" s="11" t="s">
        <v>52</v>
      </c>
      <c r="B41" s="11" t="s">
        <v>7</v>
      </c>
      <c r="C41" s="11">
        <v>98557</v>
      </c>
      <c r="D41" s="12" t="s">
        <v>54</v>
      </c>
      <c r="E41" s="11" t="s">
        <v>9</v>
      </c>
      <c r="F41" s="13">
        <v>25.12</v>
      </c>
      <c r="G41" s="13">
        <f t="shared" ref="G41:G42" si="7">L41</f>
        <v>38.520000000000003</v>
      </c>
      <c r="H41" s="13">
        <f t="shared" ref="H41:H42" si="8">ROUND(F41*G41,2)</f>
        <v>967.62</v>
      </c>
      <c r="K41" s="6">
        <v>39.92</v>
      </c>
      <c r="L41" s="6">
        <f t="shared" si="2"/>
        <v>38.520000000000003</v>
      </c>
    </row>
    <row r="42" spans="1:12" ht="42.75">
      <c r="A42" s="11" t="s">
        <v>53</v>
      </c>
      <c r="B42" s="11" t="s">
        <v>7</v>
      </c>
      <c r="C42" s="11">
        <v>98546</v>
      </c>
      <c r="D42" s="12" t="s">
        <v>55</v>
      </c>
      <c r="E42" s="11" t="s">
        <v>9</v>
      </c>
      <c r="F42" s="13">
        <v>57.88</v>
      </c>
      <c r="G42" s="13">
        <f t="shared" si="7"/>
        <v>95.64</v>
      </c>
      <c r="H42" s="13">
        <f t="shared" si="8"/>
        <v>5535.64</v>
      </c>
      <c r="K42" s="6">
        <v>99.11</v>
      </c>
      <c r="L42" s="6">
        <f t="shared" si="2"/>
        <v>95.64</v>
      </c>
    </row>
    <row r="43" spans="1:12">
      <c r="A43" s="11"/>
      <c r="B43" s="11"/>
      <c r="C43" s="11"/>
      <c r="D43" s="12"/>
      <c r="E43" s="11"/>
      <c r="F43" s="13"/>
      <c r="G43" s="13"/>
      <c r="H43" s="13"/>
      <c r="L43" s="6">
        <f t="shared" si="2"/>
        <v>0</v>
      </c>
    </row>
    <row r="44" spans="1:12" s="2" customFormat="1" ht="15">
      <c r="A44" s="14">
        <v>5</v>
      </c>
      <c r="B44" s="14" t="s">
        <v>56</v>
      </c>
      <c r="C44" s="14"/>
      <c r="D44" s="15"/>
      <c r="E44" s="14"/>
      <c r="F44" s="16"/>
      <c r="G44" s="16"/>
      <c r="H44" s="16">
        <f>SUM(H45:H47)</f>
        <v>51264.130000000005</v>
      </c>
      <c r="I44" s="3"/>
      <c r="J44" s="3"/>
      <c r="K44" s="3"/>
      <c r="L44" s="3">
        <f t="shared" si="2"/>
        <v>0</v>
      </c>
    </row>
    <row r="45" spans="1:12" ht="42.75">
      <c r="A45" s="11" t="s">
        <v>57</v>
      </c>
      <c r="B45" s="11" t="s">
        <v>7</v>
      </c>
      <c r="C45" s="11">
        <v>92539</v>
      </c>
      <c r="D45" s="12" t="s">
        <v>60</v>
      </c>
      <c r="E45" s="11" t="s">
        <v>9</v>
      </c>
      <c r="F45" s="13">
        <v>309.93</v>
      </c>
      <c r="G45" s="13">
        <f t="shared" ref="G45:G47" si="9">L45</f>
        <v>60.47</v>
      </c>
      <c r="H45" s="13">
        <f t="shared" ref="H45:H47" si="10">ROUND(F45*G45,2)</f>
        <v>18741.47</v>
      </c>
      <c r="K45" s="6">
        <v>62.66</v>
      </c>
      <c r="L45" s="6">
        <f t="shared" si="2"/>
        <v>60.47</v>
      </c>
    </row>
    <row r="46" spans="1:12" ht="28.5">
      <c r="A46" s="11" t="s">
        <v>58</v>
      </c>
      <c r="B46" s="11" t="s">
        <v>7</v>
      </c>
      <c r="C46" s="11">
        <v>94201</v>
      </c>
      <c r="D46" s="12" t="s">
        <v>61</v>
      </c>
      <c r="E46" s="11" t="s">
        <v>9</v>
      </c>
      <c r="F46" s="13">
        <v>309.93</v>
      </c>
      <c r="G46" s="13">
        <f t="shared" si="9"/>
        <v>29.61</v>
      </c>
      <c r="H46" s="13">
        <f t="shared" si="10"/>
        <v>9177.0300000000007</v>
      </c>
      <c r="K46" s="6">
        <v>30.68</v>
      </c>
      <c r="L46" s="6">
        <f t="shared" si="2"/>
        <v>29.61</v>
      </c>
    </row>
    <row r="47" spans="1:12" ht="28.5">
      <c r="A47" s="11" t="s">
        <v>59</v>
      </c>
      <c r="B47" s="11" t="s">
        <v>7</v>
      </c>
      <c r="C47" s="11">
        <v>96113</v>
      </c>
      <c r="D47" s="12" t="s">
        <v>62</v>
      </c>
      <c r="E47" s="11" t="s">
        <v>9</v>
      </c>
      <c r="F47" s="13">
        <v>774.83</v>
      </c>
      <c r="G47" s="13">
        <f t="shared" si="9"/>
        <v>30.13</v>
      </c>
      <c r="H47" s="13">
        <f t="shared" si="10"/>
        <v>23345.63</v>
      </c>
      <c r="K47" s="6">
        <v>31.22</v>
      </c>
      <c r="L47" s="6">
        <f t="shared" si="2"/>
        <v>30.13</v>
      </c>
    </row>
    <row r="48" spans="1:12">
      <c r="A48" s="11"/>
      <c r="B48" s="11"/>
      <c r="C48" s="11"/>
      <c r="D48" s="12"/>
      <c r="E48" s="11"/>
      <c r="F48" s="13"/>
      <c r="G48" s="13"/>
      <c r="H48" s="13"/>
      <c r="L48" s="6">
        <f t="shared" si="2"/>
        <v>0</v>
      </c>
    </row>
    <row r="49" spans="1:16" s="2" customFormat="1" ht="15">
      <c r="A49" s="14">
        <v>6</v>
      </c>
      <c r="B49" s="14" t="s">
        <v>63</v>
      </c>
      <c r="C49" s="14"/>
      <c r="D49" s="15"/>
      <c r="E49" s="14"/>
      <c r="F49" s="16"/>
      <c r="G49" s="16"/>
      <c r="H49" s="16">
        <f>H50+H62+H66</f>
        <v>90991.079999999987</v>
      </c>
      <c r="I49" s="3"/>
      <c r="J49" s="3"/>
      <c r="K49" s="3"/>
      <c r="L49" s="3">
        <f t="shared" si="2"/>
        <v>0</v>
      </c>
    </row>
    <row r="50" spans="1:16" s="2" customFormat="1" ht="15">
      <c r="A50" s="8" t="s">
        <v>64</v>
      </c>
      <c r="B50" s="8" t="s">
        <v>65</v>
      </c>
      <c r="C50" s="8"/>
      <c r="D50" s="9"/>
      <c r="E50" s="8"/>
      <c r="F50" s="10"/>
      <c r="G50" s="10"/>
      <c r="H50" s="10">
        <f>SUM(H51:H60)</f>
        <v>66276.939999999988</v>
      </c>
      <c r="I50" s="3"/>
      <c r="J50" s="3"/>
      <c r="K50" s="3"/>
      <c r="L50" s="3">
        <f t="shared" si="2"/>
        <v>0</v>
      </c>
    </row>
    <row r="51" spans="1:16" ht="43.5" customHeight="1">
      <c r="A51" s="11" t="s">
        <v>66</v>
      </c>
      <c r="B51" s="11" t="s">
        <v>7</v>
      </c>
      <c r="C51" s="11">
        <v>94570</v>
      </c>
      <c r="D51" s="12" t="s">
        <v>67</v>
      </c>
      <c r="E51" s="11" t="s">
        <v>9</v>
      </c>
      <c r="F51" s="13">
        <v>16.559999999999999</v>
      </c>
      <c r="G51" s="13">
        <f t="shared" ref="G51:G60" si="11">L51</f>
        <v>609.28</v>
      </c>
      <c r="H51" s="13">
        <f t="shared" ref="H51:H60" si="12">ROUND(F51*G51,2)</f>
        <v>10089.68</v>
      </c>
      <c r="K51" s="6">
        <v>631.38</v>
      </c>
      <c r="L51" s="6">
        <f t="shared" si="2"/>
        <v>609.28</v>
      </c>
    </row>
    <row r="52" spans="1:16" ht="42.75">
      <c r="A52" s="11" t="s">
        <v>68</v>
      </c>
      <c r="B52" s="11" t="s">
        <v>7</v>
      </c>
      <c r="C52" s="11">
        <v>94569</v>
      </c>
      <c r="D52" s="12" t="s">
        <v>328</v>
      </c>
      <c r="E52" s="11" t="s">
        <v>9</v>
      </c>
      <c r="F52" s="13">
        <v>2.5</v>
      </c>
      <c r="G52" s="13">
        <f t="shared" si="11"/>
        <v>1144.23</v>
      </c>
      <c r="H52" s="13">
        <f t="shared" si="12"/>
        <v>2860.58</v>
      </c>
      <c r="K52" s="6">
        <v>1185.73</v>
      </c>
      <c r="L52" s="6">
        <f t="shared" si="2"/>
        <v>1144.23</v>
      </c>
    </row>
    <row r="53" spans="1:16" ht="28.5">
      <c r="A53" s="11" t="s">
        <v>69</v>
      </c>
      <c r="B53" s="11" t="s">
        <v>7</v>
      </c>
      <c r="C53" s="11">
        <v>91341</v>
      </c>
      <c r="D53" s="12" t="s">
        <v>329</v>
      </c>
      <c r="E53" s="11" t="s">
        <v>9</v>
      </c>
      <c r="F53" s="13">
        <v>7.92</v>
      </c>
      <c r="G53" s="13">
        <f t="shared" si="11"/>
        <v>765.63</v>
      </c>
      <c r="H53" s="13">
        <f t="shared" si="12"/>
        <v>6063.79</v>
      </c>
      <c r="K53" s="6">
        <v>793.4</v>
      </c>
      <c r="L53" s="6">
        <f t="shared" si="2"/>
        <v>765.63</v>
      </c>
    </row>
    <row r="54" spans="1:16" ht="28.5">
      <c r="A54" s="11" t="s">
        <v>70</v>
      </c>
      <c r="B54" s="11" t="s">
        <v>7</v>
      </c>
      <c r="C54" s="11">
        <v>100701</v>
      </c>
      <c r="D54" s="12" t="s">
        <v>330</v>
      </c>
      <c r="E54" s="11" t="s">
        <v>9</v>
      </c>
      <c r="F54" s="13">
        <v>5.31</v>
      </c>
      <c r="G54" s="13">
        <f t="shared" si="11"/>
        <v>571.84</v>
      </c>
      <c r="H54" s="13">
        <f t="shared" si="12"/>
        <v>3036.47</v>
      </c>
      <c r="K54" s="6">
        <v>592.58000000000004</v>
      </c>
      <c r="L54" s="6">
        <f t="shared" si="2"/>
        <v>571.84</v>
      </c>
    </row>
    <row r="55" spans="1:16">
      <c r="A55" s="11" t="s">
        <v>71</v>
      </c>
      <c r="B55" s="11" t="s">
        <v>1</v>
      </c>
      <c r="C55" s="11">
        <v>12036</v>
      </c>
      <c r="D55" s="12" t="s">
        <v>475</v>
      </c>
      <c r="E55" s="11" t="s">
        <v>9</v>
      </c>
      <c r="F55" s="13">
        <v>6.62</v>
      </c>
      <c r="G55" s="13">
        <f t="shared" si="11"/>
        <v>743.01</v>
      </c>
      <c r="H55" s="13">
        <f t="shared" si="12"/>
        <v>4918.7299999999996</v>
      </c>
      <c r="K55" s="6">
        <v>769.96</v>
      </c>
      <c r="L55" s="6">
        <f t="shared" si="2"/>
        <v>743.01</v>
      </c>
    </row>
    <row r="56" spans="1:16" ht="57">
      <c r="A56" s="11" t="s">
        <v>72</v>
      </c>
      <c r="B56" s="11" t="s">
        <v>7</v>
      </c>
      <c r="C56" s="11">
        <v>90841</v>
      </c>
      <c r="D56" s="12" t="s">
        <v>331</v>
      </c>
      <c r="E56" s="11" t="s">
        <v>79</v>
      </c>
      <c r="F56" s="13">
        <v>8</v>
      </c>
      <c r="G56" s="13">
        <f t="shared" si="11"/>
        <v>800.72</v>
      </c>
      <c r="H56" s="13">
        <f t="shared" si="12"/>
        <v>6405.76</v>
      </c>
      <c r="K56" s="6">
        <v>829.76</v>
      </c>
      <c r="L56" s="6">
        <f t="shared" si="2"/>
        <v>800.72</v>
      </c>
    </row>
    <row r="57" spans="1:16" ht="57">
      <c r="A57" s="11" t="s">
        <v>73</v>
      </c>
      <c r="B57" s="11" t="s">
        <v>7</v>
      </c>
      <c r="C57" s="11">
        <v>90842</v>
      </c>
      <c r="D57" s="12" t="s">
        <v>332</v>
      </c>
      <c r="E57" s="11" t="s">
        <v>79</v>
      </c>
      <c r="F57" s="13">
        <v>3</v>
      </c>
      <c r="G57" s="13">
        <f t="shared" si="11"/>
        <v>807.21</v>
      </c>
      <c r="H57" s="13">
        <f t="shared" si="12"/>
        <v>2421.63</v>
      </c>
      <c r="K57" s="6">
        <v>836.49</v>
      </c>
      <c r="L57" s="6">
        <f t="shared" si="2"/>
        <v>807.21</v>
      </c>
      <c r="P57" s="4" t="s">
        <v>478</v>
      </c>
    </row>
    <row r="58" spans="1:16" ht="57">
      <c r="A58" s="11" t="s">
        <v>74</v>
      </c>
      <c r="B58" s="11" t="s">
        <v>7</v>
      </c>
      <c r="C58" s="11">
        <v>90843</v>
      </c>
      <c r="D58" s="12" t="s">
        <v>77</v>
      </c>
      <c r="E58" s="11" t="s">
        <v>79</v>
      </c>
      <c r="F58" s="13">
        <v>2</v>
      </c>
      <c r="G58" s="13">
        <f t="shared" si="11"/>
        <v>843.46</v>
      </c>
      <c r="H58" s="13">
        <f t="shared" si="12"/>
        <v>1686.92</v>
      </c>
      <c r="K58" s="6">
        <v>874.05</v>
      </c>
      <c r="L58" s="6">
        <f t="shared" si="2"/>
        <v>843.46</v>
      </c>
    </row>
    <row r="59" spans="1:16" ht="57">
      <c r="A59" s="11" t="s">
        <v>75</v>
      </c>
      <c r="B59" s="11" t="s">
        <v>7</v>
      </c>
      <c r="C59" s="11">
        <v>90844</v>
      </c>
      <c r="D59" s="12" t="s">
        <v>78</v>
      </c>
      <c r="E59" s="11" t="s">
        <v>79</v>
      </c>
      <c r="F59" s="13">
        <v>22</v>
      </c>
      <c r="G59" s="13">
        <f t="shared" si="11"/>
        <v>907.58</v>
      </c>
      <c r="H59" s="13">
        <f t="shared" si="12"/>
        <v>19966.759999999998</v>
      </c>
      <c r="K59" s="6">
        <v>940.5</v>
      </c>
      <c r="L59" s="6">
        <f t="shared" si="2"/>
        <v>907.58</v>
      </c>
    </row>
    <row r="60" spans="1:16" ht="28.5">
      <c r="A60" s="11" t="s">
        <v>76</v>
      </c>
      <c r="B60" s="11" t="s">
        <v>1</v>
      </c>
      <c r="C60" s="11">
        <v>3629</v>
      </c>
      <c r="D60" s="12" t="s">
        <v>476</v>
      </c>
      <c r="E60" s="11" t="s">
        <v>79</v>
      </c>
      <c r="F60" s="13">
        <v>11</v>
      </c>
      <c r="G60" s="13">
        <f t="shared" si="11"/>
        <v>802.42</v>
      </c>
      <c r="H60" s="13">
        <f t="shared" si="12"/>
        <v>8826.6200000000008</v>
      </c>
      <c r="K60" s="6">
        <v>831.52</v>
      </c>
      <c r="L60" s="6">
        <f t="shared" si="2"/>
        <v>802.42</v>
      </c>
    </row>
    <row r="61" spans="1:16">
      <c r="A61" s="11"/>
      <c r="B61" s="11"/>
      <c r="C61" s="11"/>
      <c r="D61" s="12"/>
      <c r="E61" s="11"/>
      <c r="F61" s="13"/>
      <c r="G61" s="13"/>
      <c r="H61" s="13"/>
      <c r="L61" s="6">
        <f t="shared" si="2"/>
        <v>0</v>
      </c>
    </row>
    <row r="62" spans="1:16" s="2" customFormat="1" ht="15">
      <c r="A62" s="8" t="s">
        <v>80</v>
      </c>
      <c r="B62" s="8" t="s">
        <v>81</v>
      </c>
      <c r="C62" s="8"/>
      <c r="D62" s="9"/>
      <c r="E62" s="8"/>
      <c r="F62" s="10"/>
      <c r="G62" s="10"/>
      <c r="H62" s="10">
        <f>SUM(H63:H64)</f>
        <v>23917.040000000001</v>
      </c>
      <c r="I62" s="3"/>
      <c r="J62" s="3"/>
      <c r="K62" s="3"/>
      <c r="L62" s="3">
        <f t="shared" si="2"/>
        <v>0</v>
      </c>
    </row>
    <row r="63" spans="1:16" ht="28.5">
      <c r="A63" s="11" t="s">
        <v>82</v>
      </c>
      <c r="B63" s="11" t="s">
        <v>1</v>
      </c>
      <c r="C63" s="11">
        <v>13096</v>
      </c>
      <c r="D63" s="12" t="s">
        <v>477</v>
      </c>
      <c r="E63" s="11" t="s">
        <v>9</v>
      </c>
      <c r="F63" s="13">
        <v>23.1</v>
      </c>
      <c r="G63" s="13">
        <f t="shared" ref="G63:G64" si="13">L63</f>
        <v>527.82000000000005</v>
      </c>
      <c r="H63" s="13">
        <f t="shared" ref="H63:H64" si="14">ROUND(F63*G63,2)</f>
        <v>12192.64</v>
      </c>
      <c r="K63" s="6">
        <v>546.96</v>
      </c>
      <c r="L63" s="6">
        <f t="shared" si="2"/>
        <v>527.82000000000005</v>
      </c>
    </row>
    <row r="64" spans="1:16" ht="42.75">
      <c r="A64" s="11" t="s">
        <v>83</v>
      </c>
      <c r="B64" s="11" t="s">
        <v>7</v>
      </c>
      <c r="C64" s="11">
        <v>100702</v>
      </c>
      <c r="D64" s="12" t="s">
        <v>327</v>
      </c>
      <c r="E64" s="11" t="s">
        <v>9</v>
      </c>
      <c r="F64" s="13">
        <v>25.08</v>
      </c>
      <c r="G64" s="13">
        <f t="shared" si="13"/>
        <v>467.48</v>
      </c>
      <c r="H64" s="13">
        <f t="shared" si="14"/>
        <v>11724.4</v>
      </c>
      <c r="K64" s="6">
        <v>484.44</v>
      </c>
      <c r="L64" s="6">
        <f t="shared" si="2"/>
        <v>467.48</v>
      </c>
    </row>
    <row r="65" spans="1:12">
      <c r="A65" s="11"/>
      <c r="B65" s="11"/>
      <c r="C65" s="11"/>
      <c r="D65" s="12"/>
      <c r="E65" s="11"/>
      <c r="F65" s="13"/>
      <c r="G65" s="13"/>
      <c r="H65" s="13"/>
      <c r="L65" s="6">
        <f t="shared" si="2"/>
        <v>0</v>
      </c>
    </row>
    <row r="66" spans="1:12" s="2" customFormat="1" ht="15">
      <c r="A66" s="8" t="s">
        <v>84</v>
      </c>
      <c r="B66" s="8" t="s">
        <v>85</v>
      </c>
      <c r="C66" s="8"/>
      <c r="D66" s="9"/>
      <c r="E66" s="8"/>
      <c r="F66" s="10"/>
      <c r="G66" s="10"/>
      <c r="H66" s="10">
        <f>SUM(H67:H68)</f>
        <v>797.09999999999991</v>
      </c>
      <c r="I66" s="3"/>
      <c r="J66" s="3"/>
      <c r="K66" s="3"/>
      <c r="L66" s="3">
        <f t="shared" si="2"/>
        <v>0</v>
      </c>
    </row>
    <row r="67" spans="1:12">
      <c r="A67" s="11" t="s">
        <v>86</v>
      </c>
      <c r="B67" s="11" t="s">
        <v>1</v>
      </c>
      <c r="C67" s="11">
        <v>9733</v>
      </c>
      <c r="D67" s="12" t="s">
        <v>479</v>
      </c>
      <c r="E67" s="11" t="s">
        <v>79</v>
      </c>
      <c r="F67" s="13">
        <v>2</v>
      </c>
      <c r="G67" s="13">
        <f t="shared" ref="G67:G68" si="15">L67</f>
        <v>200.85</v>
      </c>
      <c r="H67" s="13">
        <f t="shared" ref="H67:H68" si="16">ROUND(F67*G67,2)</f>
        <v>401.7</v>
      </c>
      <c r="K67" s="6">
        <v>208.13</v>
      </c>
      <c r="L67" s="6">
        <f t="shared" si="2"/>
        <v>200.85</v>
      </c>
    </row>
    <row r="68" spans="1:12">
      <c r="A68" s="11" t="s">
        <v>87</v>
      </c>
      <c r="B68" s="11" t="s">
        <v>7</v>
      </c>
      <c r="C68" s="11">
        <v>100705</v>
      </c>
      <c r="D68" s="12" t="s">
        <v>224</v>
      </c>
      <c r="E68" s="11" t="s">
        <v>79</v>
      </c>
      <c r="F68" s="13">
        <v>6</v>
      </c>
      <c r="G68" s="13">
        <f t="shared" si="15"/>
        <v>65.900000000000006</v>
      </c>
      <c r="H68" s="13">
        <f t="shared" si="16"/>
        <v>395.4</v>
      </c>
      <c r="K68" s="6">
        <v>68.290000000000006</v>
      </c>
      <c r="L68" s="6">
        <f t="shared" si="2"/>
        <v>65.900000000000006</v>
      </c>
    </row>
    <row r="69" spans="1:12">
      <c r="A69" s="11"/>
      <c r="B69" s="11"/>
      <c r="C69" s="11"/>
      <c r="D69" s="12"/>
      <c r="E69" s="11"/>
      <c r="F69" s="13"/>
      <c r="G69" s="13"/>
      <c r="H69" s="13"/>
      <c r="L69" s="6">
        <f t="shared" si="2"/>
        <v>0</v>
      </c>
    </row>
    <row r="70" spans="1:12" s="2" customFormat="1" ht="15">
      <c r="A70" s="14">
        <v>7</v>
      </c>
      <c r="B70" s="14" t="s">
        <v>88</v>
      </c>
      <c r="C70" s="14"/>
      <c r="D70" s="15"/>
      <c r="E70" s="14"/>
      <c r="F70" s="16"/>
      <c r="G70" s="16"/>
      <c r="H70" s="16">
        <f>SUM(H71:H74)</f>
        <v>77673.48000000001</v>
      </c>
      <c r="I70" s="3"/>
      <c r="J70" s="3"/>
      <c r="K70" s="3"/>
      <c r="L70" s="3">
        <f t="shared" si="2"/>
        <v>0</v>
      </c>
    </row>
    <row r="71" spans="1:12" ht="57">
      <c r="A71" s="11" t="s">
        <v>89</v>
      </c>
      <c r="B71" s="11" t="s">
        <v>7</v>
      </c>
      <c r="C71" s="11">
        <v>87529</v>
      </c>
      <c r="D71" s="12" t="s">
        <v>225</v>
      </c>
      <c r="E71" s="11" t="s">
        <v>9</v>
      </c>
      <c r="F71" s="13">
        <v>418.9</v>
      </c>
      <c r="G71" s="13">
        <f t="shared" ref="G71:G74" si="17">L71</f>
        <v>24.97</v>
      </c>
      <c r="H71" s="13">
        <f t="shared" ref="H71:H74" si="18">ROUND(F71*G71,2)</f>
        <v>10459.93</v>
      </c>
      <c r="K71" s="6">
        <v>25.88</v>
      </c>
      <c r="L71" s="6">
        <f t="shared" si="2"/>
        <v>24.97</v>
      </c>
    </row>
    <row r="72" spans="1:12" ht="42.75">
      <c r="A72" s="11" t="s">
        <v>90</v>
      </c>
      <c r="B72" s="11" t="s">
        <v>7</v>
      </c>
      <c r="C72" s="11">
        <v>87879</v>
      </c>
      <c r="D72" s="12" t="s">
        <v>226</v>
      </c>
      <c r="E72" s="11" t="s">
        <v>9</v>
      </c>
      <c r="F72" s="13">
        <v>418.9</v>
      </c>
      <c r="G72" s="13">
        <v>2.99</v>
      </c>
      <c r="H72" s="13">
        <f t="shared" si="18"/>
        <v>1252.51</v>
      </c>
      <c r="K72" s="6">
        <v>2099</v>
      </c>
      <c r="L72" s="6">
        <f t="shared" si="2"/>
        <v>2025.54</v>
      </c>
    </row>
    <row r="73" spans="1:12">
      <c r="A73" s="11" t="s">
        <v>91</v>
      </c>
      <c r="B73" s="11" t="s">
        <v>7</v>
      </c>
      <c r="C73" s="11">
        <v>87273</v>
      </c>
      <c r="D73" s="12"/>
      <c r="E73" s="11" t="s">
        <v>9</v>
      </c>
      <c r="F73" s="13">
        <v>423.52</v>
      </c>
      <c r="G73" s="13">
        <f t="shared" si="17"/>
        <v>61.37</v>
      </c>
      <c r="H73" s="13">
        <f t="shared" si="18"/>
        <v>25991.42</v>
      </c>
      <c r="K73" s="6">
        <v>63.6</v>
      </c>
      <c r="L73" s="6">
        <f t="shared" si="2"/>
        <v>61.37</v>
      </c>
    </row>
    <row r="74" spans="1:12">
      <c r="A74" s="11" t="s">
        <v>92</v>
      </c>
      <c r="B74" s="11" t="s">
        <v>1</v>
      </c>
      <c r="C74" s="11">
        <v>12420</v>
      </c>
      <c r="D74" s="12"/>
      <c r="E74" s="11" t="s">
        <v>9</v>
      </c>
      <c r="F74" s="13">
        <v>99.65</v>
      </c>
      <c r="G74" s="13">
        <f t="shared" si="17"/>
        <v>401.1</v>
      </c>
      <c r="H74" s="13">
        <f t="shared" si="18"/>
        <v>39969.620000000003</v>
      </c>
      <c r="K74" s="6">
        <v>415.65</v>
      </c>
      <c r="L74" s="6">
        <f t="shared" si="2"/>
        <v>401.1</v>
      </c>
    </row>
    <row r="75" spans="1:12">
      <c r="A75" s="11"/>
      <c r="B75" s="11"/>
      <c r="C75" s="11"/>
      <c r="D75" s="12"/>
      <c r="E75" s="11"/>
      <c r="F75" s="13"/>
      <c r="G75" s="13"/>
      <c r="H75" s="13"/>
      <c r="L75" s="6">
        <f t="shared" si="2"/>
        <v>0</v>
      </c>
    </row>
    <row r="76" spans="1:12" s="2" customFormat="1" ht="15">
      <c r="A76" s="14">
        <v>8</v>
      </c>
      <c r="B76" s="14" t="s">
        <v>97</v>
      </c>
      <c r="C76" s="14"/>
      <c r="D76" s="15"/>
      <c r="E76" s="14"/>
      <c r="F76" s="16"/>
      <c r="G76" s="16"/>
      <c r="H76" s="16">
        <f>SUM(H77:H80)</f>
        <v>139210.14000000001</v>
      </c>
      <c r="I76" s="3"/>
      <c r="J76" s="3"/>
      <c r="K76" s="3"/>
      <c r="L76" s="3">
        <f t="shared" si="2"/>
        <v>0</v>
      </c>
    </row>
    <row r="77" spans="1:12" ht="57">
      <c r="A77" s="11" t="s">
        <v>93</v>
      </c>
      <c r="B77" s="11" t="s">
        <v>7</v>
      </c>
      <c r="C77" s="11">
        <v>87620</v>
      </c>
      <c r="D77" s="12" t="s">
        <v>227</v>
      </c>
      <c r="E77" s="11" t="s">
        <v>9</v>
      </c>
      <c r="F77" s="13">
        <v>774.83</v>
      </c>
      <c r="G77" s="13">
        <f t="shared" ref="G77:G80" si="19">L77</f>
        <v>22.3</v>
      </c>
      <c r="H77" s="13">
        <f t="shared" ref="H77:H80" si="20">ROUND(F77*G77,2)</f>
        <v>17278.71</v>
      </c>
      <c r="K77" s="6">
        <v>23.11</v>
      </c>
      <c r="L77" s="6">
        <f t="shared" ref="L77:L140" si="21">ROUND(K77*$J$11,2)</f>
        <v>22.3</v>
      </c>
    </row>
    <row r="78" spans="1:12" ht="42.75">
      <c r="A78" s="11" t="s">
        <v>94</v>
      </c>
      <c r="B78" s="11" t="s">
        <v>7</v>
      </c>
      <c r="C78" s="11">
        <v>87263</v>
      </c>
      <c r="D78" s="12" t="s">
        <v>228</v>
      </c>
      <c r="E78" s="11" t="s">
        <v>9</v>
      </c>
      <c r="F78" s="13">
        <v>774.83</v>
      </c>
      <c r="G78" s="13">
        <f t="shared" si="19"/>
        <v>145.32</v>
      </c>
      <c r="H78" s="13">
        <f t="shared" si="20"/>
        <v>112598.3</v>
      </c>
      <c r="K78" s="6">
        <v>150.59</v>
      </c>
      <c r="L78" s="6">
        <f t="shared" si="21"/>
        <v>145.32</v>
      </c>
    </row>
    <row r="79" spans="1:12">
      <c r="A79" s="11" t="s">
        <v>95</v>
      </c>
      <c r="B79" s="11" t="s">
        <v>7</v>
      </c>
      <c r="C79" s="11">
        <v>98504</v>
      </c>
      <c r="D79" s="12" t="s">
        <v>229</v>
      </c>
      <c r="E79" s="11" t="s">
        <v>9</v>
      </c>
      <c r="F79" s="13">
        <v>176.89</v>
      </c>
      <c r="G79" s="13">
        <f t="shared" si="19"/>
        <v>13.07</v>
      </c>
      <c r="H79" s="13">
        <f t="shared" si="20"/>
        <v>2311.9499999999998</v>
      </c>
      <c r="K79" s="6">
        <v>13.54</v>
      </c>
      <c r="L79" s="6">
        <f t="shared" si="21"/>
        <v>13.07</v>
      </c>
    </row>
    <row r="80" spans="1:12" ht="57">
      <c r="A80" s="11" t="s">
        <v>96</v>
      </c>
      <c r="B80" s="11" t="s">
        <v>7</v>
      </c>
      <c r="C80" s="11">
        <v>101819</v>
      </c>
      <c r="D80" s="12" t="s">
        <v>230</v>
      </c>
      <c r="E80" s="11" t="s">
        <v>9</v>
      </c>
      <c r="F80" s="13">
        <v>155.13</v>
      </c>
      <c r="G80" s="13">
        <f t="shared" si="19"/>
        <v>45.26</v>
      </c>
      <c r="H80" s="13">
        <f t="shared" si="20"/>
        <v>7021.18</v>
      </c>
      <c r="K80" s="6">
        <v>46.9</v>
      </c>
      <c r="L80" s="6">
        <f t="shared" si="21"/>
        <v>45.26</v>
      </c>
    </row>
    <row r="81" spans="1:12">
      <c r="A81" s="11"/>
      <c r="B81" s="11"/>
      <c r="C81" s="11"/>
      <c r="D81" s="12"/>
      <c r="E81" s="11"/>
      <c r="F81" s="13"/>
      <c r="G81" s="13"/>
      <c r="H81" s="13"/>
      <c r="L81" s="6">
        <f t="shared" si="21"/>
        <v>0</v>
      </c>
    </row>
    <row r="82" spans="1:12" s="2" customFormat="1" ht="15">
      <c r="A82" s="14">
        <v>9</v>
      </c>
      <c r="B82" s="14" t="s">
        <v>99</v>
      </c>
      <c r="C82" s="14"/>
      <c r="D82" s="15"/>
      <c r="E82" s="14"/>
      <c r="F82" s="16"/>
      <c r="G82" s="16"/>
      <c r="H82" s="16">
        <f>H83+H113+H139</f>
        <v>76924.92</v>
      </c>
      <c r="I82" s="3"/>
      <c r="J82" s="3"/>
      <c r="K82" s="3"/>
      <c r="L82" s="3">
        <f t="shared" si="21"/>
        <v>0</v>
      </c>
    </row>
    <row r="83" spans="1:12" s="2" customFormat="1" ht="15">
      <c r="A83" s="8" t="s">
        <v>98</v>
      </c>
      <c r="B83" s="8" t="s">
        <v>334</v>
      </c>
      <c r="C83" s="8"/>
      <c r="D83" s="9"/>
      <c r="E83" s="8"/>
      <c r="F83" s="10"/>
      <c r="G83" s="10"/>
      <c r="H83" s="10">
        <f>SUM(H84:H111)</f>
        <v>26869.970000000005</v>
      </c>
      <c r="I83" s="3"/>
      <c r="J83" s="3"/>
      <c r="K83" s="3"/>
      <c r="L83" s="3">
        <f t="shared" si="21"/>
        <v>0</v>
      </c>
    </row>
    <row r="84" spans="1:12" ht="42.75">
      <c r="A84" s="11" t="s">
        <v>100</v>
      </c>
      <c r="B84" s="11" t="s">
        <v>7</v>
      </c>
      <c r="C84" s="11">
        <v>89707</v>
      </c>
      <c r="D84" s="12" t="s">
        <v>231</v>
      </c>
      <c r="E84" s="11" t="s">
        <v>79</v>
      </c>
      <c r="F84" s="13">
        <v>28</v>
      </c>
      <c r="G84" s="13">
        <v>32.409999999999997</v>
      </c>
      <c r="H84" s="13">
        <f t="shared" ref="H84:H111" si="22">ROUND(F84*G84,2)</f>
        <v>907.48</v>
      </c>
      <c r="K84" s="6">
        <v>34.71</v>
      </c>
      <c r="L84" s="6">
        <f t="shared" si="21"/>
        <v>33.5</v>
      </c>
    </row>
    <row r="85" spans="1:12" ht="42.75">
      <c r="A85" s="11" t="s">
        <v>101</v>
      </c>
      <c r="B85" s="11" t="s">
        <v>7</v>
      </c>
      <c r="C85" s="11">
        <v>89744</v>
      </c>
      <c r="D85" s="12" t="s">
        <v>232</v>
      </c>
      <c r="E85" s="11" t="s">
        <v>79</v>
      </c>
      <c r="F85" s="13">
        <v>13</v>
      </c>
      <c r="G85" s="13">
        <f t="shared" ref="G85:G111" si="23">L85</f>
        <v>21</v>
      </c>
      <c r="H85" s="13">
        <f t="shared" si="22"/>
        <v>273</v>
      </c>
      <c r="K85" s="6">
        <v>21.76</v>
      </c>
      <c r="L85" s="6">
        <f t="shared" si="21"/>
        <v>21</v>
      </c>
    </row>
    <row r="86" spans="1:12" ht="42.75">
      <c r="A86" s="11" t="s">
        <v>102</v>
      </c>
      <c r="B86" s="11" t="s">
        <v>7</v>
      </c>
      <c r="C86" s="11">
        <v>89724</v>
      </c>
      <c r="D86" s="12" t="s">
        <v>233</v>
      </c>
      <c r="E86" s="11" t="s">
        <v>79</v>
      </c>
      <c r="F86" s="13">
        <v>63</v>
      </c>
      <c r="G86" s="13">
        <f t="shared" si="23"/>
        <v>8.4600000000000009</v>
      </c>
      <c r="H86" s="13">
        <f t="shared" si="22"/>
        <v>532.98</v>
      </c>
      <c r="K86" s="6">
        <v>8.77</v>
      </c>
      <c r="L86" s="6">
        <f t="shared" si="21"/>
        <v>8.4600000000000009</v>
      </c>
    </row>
    <row r="87" spans="1:12" ht="42.75">
      <c r="A87" s="11" t="s">
        <v>103</v>
      </c>
      <c r="B87" s="11" t="s">
        <v>7</v>
      </c>
      <c r="C87" s="11">
        <v>89731</v>
      </c>
      <c r="D87" s="12" t="s">
        <v>234</v>
      </c>
      <c r="E87" s="11" t="s">
        <v>79</v>
      </c>
      <c r="F87" s="13">
        <v>38</v>
      </c>
      <c r="G87" s="13">
        <f t="shared" si="23"/>
        <v>8.92</v>
      </c>
      <c r="H87" s="13">
        <f t="shared" si="22"/>
        <v>338.96</v>
      </c>
      <c r="K87" s="6">
        <v>9.24</v>
      </c>
      <c r="L87" s="6">
        <f t="shared" si="21"/>
        <v>8.92</v>
      </c>
    </row>
    <row r="88" spans="1:12" ht="42.75">
      <c r="A88" s="11" t="s">
        <v>104</v>
      </c>
      <c r="B88" s="11" t="s">
        <v>7</v>
      </c>
      <c r="C88" s="11">
        <v>89726</v>
      </c>
      <c r="D88" s="12" t="s">
        <v>235</v>
      </c>
      <c r="E88" s="11" t="s">
        <v>79</v>
      </c>
      <c r="F88" s="13">
        <v>30</v>
      </c>
      <c r="G88" s="13">
        <f t="shared" si="23"/>
        <v>5.5</v>
      </c>
      <c r="H88" s="13">
        <f t="shared" si="22"/>
        <v>165</v>
      </c>
      <c r="K88" s="6">
        <v>5.7</v>
      </c>
      <c r="L88" s="6">
        <f t="shared" si="21"/>
        <v>5.5</v>
      </c>
    </row>
    <row r="89" spans="1:12" ht="42.75">
      <c r="A89" s="11" t="s">
        <v>105</v>
      </c>
      <c r="B89" s="11" t="s">
        <v>7</v>
      </c>
      <c r="C89" s="11">
        <v>89732</v>
      </c>
      <c r="D89" s="12" t="s">
        <v>236</v>
      </c>
      <c r="E89" s="11" t="s">
        <v>79</v>
      </c>
      <c r="F89" s="13">
        <v>25</v>
      </c>
      <c r="G89" s="13">
        <f t="shared" si="23"/>
        <v>9.6199999999999992</v>
      </c>
      <c r="H89" s="13">
        <f t="shared" si="22"/>
        <v>240.5</v>
      </c>
      <c r="K89" s="6">
        <v>9.9700000000000006</v>
      </c>
      <c r="L89" s="6">
        <f t="shared" si="21"/>
        <v>9.6199999999999992</v>
      </c>
    </row>
    <row r="90" spans="1:12" ht="42.75">
      <c r="A90" s="11" t="s">
        <v>106</v>
      </c>
      <c r="B90" s="11" t="s">
        <v>7</v>
      </c>
      <c r="C90" s="11">
        <v>89746</v>
      </c>
      <c r="D90" s="12" t="s">
        <v>237</v>
      </c>
      <c r="E90" s="11" t="s">
        <v>79</v>
      </c>
      <c r="F90" s="13">
        <v>11</v>
      </c>
      <c r="G90" s="13">
        <f t="shared" si="23"/>
        <v>20.93</v>
      </c>
      <c r="H90" s="13">
        <f t="shared" si="22"/>
        <v>230.23</v>
      </c>
      <c r="K90" s="6">
        <v>21.69</v>
      </c>
      <c r="L90" s="6">
        <f t="shared" si="21"/>
        <v>20.93</v>
      </c>
    </row>
    <row r="91" spans="1:12" ht="42.75">
      <c r="A91" s="11" t="s">
        <v>107</v>
      </c>
      <c r="B91" s="11" t="s">
        <v>7</v>
      </c>
      <c r="C91" s="11">
        <v>89797</v>
      </c>
      <c r="D91" s="12" t="s">
        <v>238</v>
      </c>
      <c r="E91" s="11" t="s">
        <v>79</v>
      </c>
      <c r="F91" s="13">
        <v>2</v>
      </c>
      <c r="G91" s="13">
        <f t="shared" si="23"/>
        <v>42.5</v>
      </c>
      <c r="H91" s="13">
        <f t="shared" si="22"/>
        <v>85</v>
      </c>
      <c r="K91" s="6">
        <v>44.04</v>
      </c>
      <c r="L91" s="6">
        <f t="shared" si="21"/>
        <v>42.5</v>
      </c>
    </row>
    <row r="92" spans="1:12">
      <c r="A92" s="11" t="s">
        <v>108</v>
      </c>
      <c r="B92" s="11" t="s">
        <v>1</v>
      </c>
      <c r="C92" s="11">
        <v>1560</v>
      </c>
      <c r="D92" s="12" t="s">
        <v>480</v>
      </c>
      <c r="E92" s="11" t="s">
        <v>79</v>
      </c>
      <c r="F92" s="13">
        <v>3</v>
      </c>
      <c r="G92" s="13">
        <f t="shared" si="23"/>
        <v>32.97</v>
      </c>
      <c r="H92" s="13">
        <f t="shared" si="22"/>
        <v>98.91</v>
      </c>
      <c r="K92" s="6">
        <v>34.17</v>
      </c>
      <c r="L92" s="6">
        <f t="shared" si="21"/>
        <v>32.97</v>
      </c>
    </row>
    <row r="93" spans="1:12" ht="28.5">
      <c r="A93" s="11" t="s">
        <v>109</v>
      </c>
      <c r="B93" s="11" t="s">
        <v>1</v>
      </c>
      <c r="C93" s="11">
        <v>1562</v>
      </c>
      <c r="D93" s="12" t="s">
        <v>481</v>
      </c>
      <c r="E93" s="11" t="s">
        <v>79</v>
      </c>
      <c r="F93" s="13">
        <v>17</v>
      </c>
      <c r="G93" s="13">
        <f t="shared" si="23"/>
        <v>41.31</v>
      </c>
      <c r="H93" s="13">
        <f t="shared" si="22"/>
        <v>702.27</v>
      </c>
      <c r="K93" s="6">
        <v>42.81</v>
      </c>
      <c r="L93" s="6">
        <f t="shared" si="21"/>
        <v>41.31</v>
      </c>
    </row>
    <row r="94" spans="1:12" ht="42.75">
      <c r="A94" s="11" t="s">
        <v>110</v>
      </c>
      <c r="B94" s="11" t="s">
        <v>7</v>
      </c>
      <c r="C94" s="11">
        <v>89784</v>
      </c>
      <c r="D94" s="12" t="s">
        <v>239</v>
      </c>
      <c r="E94" s="11" t="s">
        <v>79</v>
      </c>
      <c r="F94" s="13">
        <v>28</v>
      </c>
      <c r="G94" s="13">
        <f t="shared" si="23"/>
        <v>17.45</v>
      </c>
      <c r="H94" s="13">
        <f t="shared" si="22"/>
        <v>488.6</v>
      </c>
      <c r="K94" s="6">
        <v>18.079999999999998</v>
      </c>
      <c r="L94" s="6">
        <f t="shared" si="21"/>
        <v>17.45</v>
      </c>
    </row>
    <row r="95" spans="1:12" ht="42.75">
      <c r="A95" s="11" t="s">
        <v>111</v>
      </c>
      <c r="B95" s="11" t="s">
        <v>7</v>
      </c>
      <c r="C95" s="11">
        <v>89796</v>
      </c>
      <c r="D95" s="12" t="s">
        <v>240</v>
      </c>
      <c r="E95" s="11" t="s">
        <v>79</v>
      </c>
      <c r="F95" s="13">
        <v>5</v>
      </c>
      <c r="G95" s="13">
        <f t="shared" si="23"/>
        <v>36.06</v>
      </c>
      <c r="H95" s="13">
        <f t="shared" si="22"/>
        <v>180.3</v>
      </c>
      <c r="K95" s="6">
        <v>37.369999999999997</v>
      </c>
      <c r="L95" s="6">
        <f t="shared" si="21"/>
        <v>36.06</v>
      </c>
    </row>
    <row r="96" spans="1:12" ht="42.75">
      <c r="A96" s="11" t="s">
        <v>112</v>
      </c>
      <c r="B96" s="11" t="s">
        <v>7</v>
      </c>
      <c r="C96" s="11">
        <v>89714</v>
      </c>
      <c r="D96" s="12" t="s">
        <v>241</v>
      </c>
      <c r="E96" s="11" t="s">
        <v>38</v>
      </c>
      <c r="F96" s="13">
        <v>190</v>
      </c>
      <c r="G96" s="13">
        <f t="shared" si="23"/>
        <v>45.24</v>
      </c>
      <c r="H96" s="13">
        <f t="shared" si="22"/>
        <v>8595.6</v>
      </c>
      <c r="K96" s="6">
        <v>46.88</v>
      </c>
      <c r="L96" s="6">
        <f t="shared" si="21"/>
        <v>45.24</v>
      </c>
    </row>
    <row r="97" spans="1:12" ht="42.75">
      <c r="A97" s="11" t="s">
        <v>113</v>
      </c>
      <c r="B97" s="11" t="s">
        <v>7</v>
      </c>
      <c r="C97" s="11">
        <v>89712</v>
      </c>
      <c r="D97" s="12" t="s">
        <v>242</v>
      </c>
      <c r="E97" s="11" t="s">
        <v>38</v>
      </c>
      <c r="F97" s="13">
        <v>100</v>
      </c>
      <c r="G97" s="13">
        <f t="shared" si="23"/>
        <v>23.85</v>
      </c>
      <c r="H97" s="13">
        <f t="shared" si="22"/>
        <v>2385</v>
      </c>
      <c r="K97" s="6">
        <v>24.72</v>
      </c>
      <c r="L97" s="6">
        <f t="shared" si="21"/>
        <v>23.85</v>
      </c>
    </row>
    <row r="98" spans="1:12" ht="42.75">
      <c r="A98" s="11" t="s">
        <v>114</v>
      </c>
      <c r="B98" s="11" t="s">
        <v>7</v>
      </c>
      <c r="C98" s="11">
        <v>89711</v>
      </c>
      <c r="D98" s="12" t="s">
        <v>243</v>
      </c>
      <c r="E98" s="11" t="s">
        <v>38</v>
      </c>
      <c r="F98" s="13">
        <v>18</v>
      </c>
      <c r="G98" s="13">
        <f t="shared" si="23"/>
        <v>15.61</v>
      </c>
      <c r="H98" s="13">
        <f t="shared" si="22"/>
        <v>280.98</v>
      </c>
      <c r="K98" s="6">
        <v>16.18</v>
      </c>
      <c r="L98" s="6">
        <f t="shared" si="21"/>
        <v>15.61</v>
      </c>
    </row>
    <row r="99" spans="1:12" ht="42.75">
      <c r="A99" s="11" t="s">
        <v>115</v>
      </c>
      <c r="B99" s="11" t="s">
        <v>7</v>
      </c>
      <c r="C99" s="11">
        <v>89709</v>
      </c>
      <c r="D99" s="12" t="s">
        <v>244</v>
      </c>
      <c r="E99" s="11" t="s">
        <v>79</v>
      </c>
      <c r="F99" s="13">
        <v>2</v>
      </c>
      <c r="G99" s="13">
        <f t="shared" si="23"/>
        <v>12.58</v>
      </c>
      <c r="H99" s="13">
        <f t="shared" si="22"/>
        <v>25.16</v>
      </c>
      <c r="K99" s="6">
        <v>13.04</v>
      </c>
      <c r="L99" s="6">
        <f t="shared" si="21"/>
        <v>12.58</v>
      </c>
    </row>
    <row r="100" spans="1:12" ht="42.75">
      <c r="A100" s="11" t="s">
        <v>116</v>
      </c>
      <c r="B100" s="11" t="s">
        <v>7</v>
      </c>
      <c r="C100" s="11">
        <v>97902</v>
      </c>
      <c r="D100" s="12" t="s">
        <v>245</v>
      </c>
      <c r="E100" s="11" t="s">
        <v>79</v>
      </c>
      <c r="F100" s="13">
        <v>18</v>
      </c>
      <c r="G100" s="13">
        <f t="shared" si="23"/>
        <v>457.72</v>
      </c>
      <c r="H100" s="13">
        <f t="shared" si="22"/>
        <v>8238.9599999999991</v>
      </c>
      <c r="K100" s="6">
        <v>474.32</v>
      </c>
      <c r="L100" s="6">
        <f t="shared" si="21"/>
        <v>457.72</v>
      </c>
    </row>
    <row r="101" spans="1:12" ht="28.5">
      <c r="A101" s="11" t="s">
        <v>117</v>
      </c>
      <c r="B101" s="11" t="s">
        <v>7</v>
      </c>
      <c r="C101" s="11">
        <v>89849</v>
      </c>
      <c r="D101" s="12" t="s">
        <v>246</v>
      </c>
      <c r="E101" s="11" t="s">
        <v>38</v>
      </c>
      <c r="F101" s="13">
        <v>12</v>
      </c>
      <c r="G101" s="13">
        <f t="shared" si="23"/>
        <v>58.46</v>
      </c>
      <c r="H101" s="13">
        <f t="shared" si="22"/>
        <v>701.52</v>
      </c>
      <c r="K101" s="6">
        <v>60.58</v>
      </c>
      <c r="L101" s="6">
        <f t="shared" si="21"/>
        <v>58.46</v>
      </c>
    </row>
    <row r="102" spans="1:12" ht="42.75">
      <c r="A102" s="11" t="s">
        <v>118</v>
      </c>
      <c r="B102" s="11" t="s">
        <v>7</v>
      </c>
      <c r="C102" s="11">
        <v>89713</v>
      </c>
      <c r="D102" s="12" t="s">
        <v>247</v>
      </c>
      <c r="E102" s="11" t="s">
        <v>38</v>
      </c>
      <c r="F102" s="13">
        <v>14</v>
      </c>
      <c r="G102" s="13">
        <f t="shared" si="23"/>
        <v>36.020000000000003</v>
      </c>
      <c r="H102" s="13">
        <f t="shared" si="22"/>
        <v>504.28</v>
      </c>
      <c r="K102" s="6">
        <v>37.33</v>
      </c>
      <c r="L102" s="6">
        <f t="shared" si="21"/>
        <v>36.020000000000003</v>
      </c>
    </row>
    <row r="103" spans="1:12" ht="28.5">
      <c r="A103" s="11" t="s">
        <v>119</v>
      </c>
      <c r="B103" s="11" t="s">
        <v>1</v>
      </c>
      <c r="C103" s="11">
        <v>4282</v>
      </c>
      <c r="D103" s="12" t="s">
        <v>482</v>
      </c>
      <c r="E103" s="11" t="s">
        <v>79</v>
      </c>
      <c r="F103" s="13">
        <v>2</v>
      </c>
      <c r="G103" s="13">
        <f t="shared" si="23"/>
        <v>46.41</v>
      </c>
      <c r="H103" s="13">
        <f t="shared" si="22"/>
        <v>92.82</v>
      </c>
      <c r="K103" s="6">
        <v>48.09</v>
      </c>
      <c r="L103" s="6">
        <f t="shared" si="21"/>
        <v>46.41</v>
      </c>
    </row>
    <row r="104" spans="1:12" ht="42.75">
      <c r="A104" s="11" t="s">
        <v>120</v>
      </c>
      <c r="B104" s="11" t="s">
        <v>7</v>
      </c>
      <c r="C104" s="11">
        <v>89739</v>
      </c>
      <c r="D104" s="12" t="s">
        <v>248</v>
      </c>
      <c r="E104" s="11" t="s">
        <v>79</v>
      </c>
      <c r="F104" s="13">
        <v>1</v>
      </c>
      <c r="G104" s="13">
        <f t="shared" si="23"/>
        <v>17.309999999999999</v>
      </c>
      <c r="H104" s="13">
        <f t="shared" si="22"/>
        <v>17.309999999999999</v>
      </c>
      <c r="K104" s="6">
        <v>17.940000000000001</v>
      </c>
      <c r="L104" s="6">
        <f t="shared" si="21"/>
        <v>17.309999999999999</v>
      </c>
    </row>
    <row r="105" spans="1:12" ht="42.75">
      <c r="A105" s="11" t="s">
        <v>121</v>
      </c>
      <c r="B105" s="11" t="s">
        <v>7</v>
      </c>
      <c r="C105" s="11">
        <v>89785</v>
      </c>
      <c r="D105" s="12" t="s">
        <v>249</v>
      </c>
      <c r="E105" s="11" t="s">
        <v>79</v>
      </c>
      <c r="F105" s="13">
        <v>11</v>
      </c>
      <c r="G105" s="13">
        <f t="shared" si="23"/>
        <v>19.440000000000001</v>
      </c>
      <c r="H105" s="13">
        <f t="shared" si="22"/>
        <v>213.84</v>
      </c>
      <c r="K105" s="6">
        <v>20.149999999999999</v>
      </c>
      <c r="L105" s="6">
        <f t="shared" si="21"/>
        <v>19.440000000000001</v>
      </c>
    </row>
    <row r="106" spans="1:12" ht="42.75">
      <c r="A106" s="11" t="s">
        <v>122</v>
      </c>
      <c r="B106" s="11" t="s">
        <v>7</v>
      </c>
      <c r="C106" s="11">
        <v>89774</v>
      </c>
      <c r="D106" s="12" t="s">
        <v>250</v>
      </c>
      <c r="E106" s="11" t="s">
        <v>79</v>
      </c>
      <c r="F106" s="13">
        <v>4</v>
      </c>
      <c r="G106" s="13">
        <f t="shared" si="23"/>
        <v>13.27</v>
      </c>
      <c r="H106" s="13">
        <f t="shared" si="22"/>
        <v>53.08</v>
      </c>
      <c r="K106" s="6">
        <v>13.75</v>
      </c>
      <c r="L106" s="6">
        <f t="shared" si="21"/>
        <v>13.27</v>
      </c>
    </row>
    <row r="107" spans="1:12" ht="42.75">
      <c r="A107" s="11" t="s">
        <v>123</v>
      </c>
      <c r="B107" s="11" t="s">
        <v>7</v>
      </c>
      <c r="C107" s="11">
        <v>89778</v>
      </c>
      <c r="D107" s="12" t="s">
        <v>251</v>
      </c>
      <c r="E107" s="11" t="s">
        <v>79</v>
      </c>
      <c r="F107" s="13">
        <v>39</v>
      </c>
      <c r="G107" s="13">
        <f t="shared" si="23"/>
        <v>16.3</v>
      </c>
      <c r="H107" s="13">
        <f t="shared" si="22"/>
        <v>635.70000000000005</v>
      </c>
      <c r="K107" s="6">
        <v>16.89</v>
      </c>
      <c r="L107" s="6">
        <f t="shared" si="21"/>
        <v>16.3</v>
      </c>
    </row>
    <row r="108" spans="1:12" ht="42.75">
      <c r="A108" s="11" t="s">
        <v>124</v>
      </c>
      <c r="B108" s="11" t="s">
        <v>7</v>
      </c>
      <c r="C108" s="11">
        <v>89753</v>
      </c>
      <c r="D108" s="12" t="s">
        <v>252</v>
      </c>
      <c r="E108" s="11" t="s">
        <v>79</v>
      </c>
      <c r="F108" s="13">
        <v>46</v>
      </c>
      <c r="G108" s="13">
        <f t="shared" si="23"/>
        <v>7.82</v>
      </c>
      <c r="H108" s="13">
        <f t="shared" si="22"/>
        <v>359.72</v>
      </c>
      <c r="K108" s="6">
        <v>8.1</v>
      </c>
      <c r="L108" s="6">
        <f t="shared" si="21"/>
        <v>7.82</v>
      </c>
    </row>
    <row r="109" spans="1:12">
      <c r="A109" s="11" t="s">
        <v>125</v>
      </c>
      <c r="B109" s="11" t="s">
        <v>1</v>
      </c>
      <c r="C109" s="11">
        <v>11551</v>
      </c>
      <c r="D109" s="12" t="s">
        <v>483</v>
      </c>
      <c r="E109" s="11" t="s">
        <v>79</v>
      </c>
      <c r="F109" s="13">
        <v>1</v>
      </c>
      <c r="G109" s="13">
        <f t="shared" si="23"/>
        <v>171.16</v>
      </c>
      <c r="H109" s="13">
        <f t="shared" si="22"/>
        <v>171.16</v>
      </c>
      <c r="K109" s="6">
        <v>177.37</v>
      </c>
      <c r="L109" s="6">
        <f t="shared" si="21"/>
        <v>171.16</v>
      </c>
    </row>
    <row r="110" spans="1:12" ht="42.75">
      <c r="A110" s="11" t="s">
        <v>126</v>
      </c>
      <c r="B110" s="11" t="s">
        <v>7</v>
      </c>
      <c r="C110" s="11">
        <v>98104</v>
      </c>
      <c r="D110" s="12" t="s">
        <v>253</v>
      </c>
      <c r="E110" s="11" t="s">
        <v>79</v>
      </c>
      <c r="F110" s="13">
        <v>1</v>
      </c>
      <c r="G110" s="13">
        <f t="shared" si="23"/>
        <v>309.49</v>
      </c>
      <c r="H110" s="13">
        <f t="shared" si="22"/>
        <v>309.49</v>
      </c>
      <c r="K110" s="6">
        <v>320.72000000000003</v>
      </c>
      <c r="L110" s="6">
        <f t="shared" si="21"/>
        <v>309.49</v>
      </c>
    </row>
    <row r="111" spans="1:12" ht="42.75">
      <c r="A111" s="11" t="s">
        <v>127</v>
      </c>
      <c r="B111" s="11" t="s">
        <v>7</v>
      </c>
      <c r="C111" s="11">
        <v>89549</v>
      </c>
      <c r="D111" s="12" t="s">
        <v>254</v>
      </c>
      <c r="E111" s="11" t="s">
        <v>79</v>
      </c>
      <c r="F111" s="13">
        <v>3</v>
      </c>
      <c r="G111" s="13">
        <f t="shared" si="23"/>
        <v>14.04</v>
      </c>
      <c r="H111" s="13">
        <f t="shared" si="22"/>
        <v>42.12</v>
      </c>
      <c r="K111" s="6">
        <v>14.55</v>
      </c>
      <c r="L111" s="6">
        <f t="shared" si="21"/>
        <v>14.04</v>
      </c>
    </row>
    <row r="112" spans="1:12">
      <c r="A112" s="11"/>
      <c r="B112" s="11"/>
      <c r="C112" s="11"/>
      <c r="D112" s="12"/>
      <c r="E112" s="11"/>
      <c r="F112" s="13"/>
      <c r="G112" s="13"/>
      <c r="H112" s="13"/>
      <c r="L112" s="6">
        <f t="shared" si="21"/>
        <v>0</v>
      </c>
    </row>
    <row r="113" spans="1:12" s="2" customFormat="1" ht="15">
      <c r="A113" s="8" t="s">
        <v>128</v>
      </c>
      <c r="B113" s="8" t="s">
        <v>129</v>
      </c>
      <c r="C113" s="8"/>
      <c r="D113" s="9"/>
      <c r="E113" s="8"/>
      <c r="F113" s="10"/>
      <c r="G113" s="10"/>
      <c r="H113" s="10">
        <f>SUM(H114:H137)</f>
        <v>15338.21</v>
      </c>
      <c r="I113" s="3"/>
      <c r="J113" s="3"/>
      <c r="K113" s="3"/>
      <c r="L113" s="3">
        <f t="shared" si="21"/>
        <v>0</v>
      </c>
    </row>
    <row r="114" spans="1:12" ht="28.5">
      <c r="A114" s="11" t="s">
        <v>130</v>
      </c>
      <c r="B114" s="11" t="s">
        <v>7</v>
      </c>
      <c r="C114" s="11">
        <v>89450</v>
      </c>
      <c r="D114" s="12" t="s">
        <v>255</v>
      </c>
      <c r="E114" s="11" t="s">
        <v>38</v>
      </c>
      <c r="F114" s="13">
        <v>23</v>
      </c>
      <c r="G114" s="13">
        <f t="shared" ref="G114:G137" si="24">L114</f>
        <v>31.7</v>
      </c>
      <c r="H114" s="13">
        <f t="shared" ref="H114:H137" si="25">ROUND(F114*G114,2)</f>
        <v>729.1</v>
      </c>
      <c r="K114" s="6">
        <v>32.85</v>
      </c>
      <c r="L114" s="6">
        <f t="shared" si="21"/>
        <v>31.7</v>
      </c>
    </row>
    <row r="115" spans="1:12" ht="28.5">
      <c r="A115" s="11" t="s">
        <v>131</v>
      </c>
      <c r="B115" s="11" t="s">
        <v>7</v>
      </c>
      <c r="C115" s="11">
        <v>89449</v>
      </c>
      <c r="D115" s="12" t="s">
        <v>256</v>
      </c>
      <c r="E115" s="11" t="s">
        <v>38</v>
      </c>
      <c r="F115" s="13">
        <v>166</v>
      </c>
      <c r="G115" s="13">
        <f t="shared" si="24"/>
        <v>19.05</v>
      </c>
      <c r="H115" s="13">
        <f t="shared" si="25"/>
        <v>3162.3</v>
      </c>
      <c r="K115" s="6">
        <v>19.739999999999998</v>
      </c>
      <c r="L115" s="6">
        <f t="shared" si="21"/>
        <v>19.05</v>
      </c>
    </row>
    <row r="116" spans="1:12" ht="28.5">
      <c r="A116" s="11" t="s">
        <v>132</v>
      </c>
      <c r="B116" s="11" t="s">
        <v>7</v>
      </c>
      <c r="C116" s="11">
        <v>89356</v>
      </c>
      <c r="D116" s="12" t="s">
        <v>257</v>
      </c>
      <c r="E116" s="11" t="s">
        <v>38</v>
      </c>
      <c r="F116" s="13">
        <v>169</v>
      </c>
      <c r="G116" s="13">
        <f t="shared" si="24"/>
        <v>16.29</v>
      </c>
      <c r="H116" s="13">
        <f t="shared" si="25"/>
        <v>2753.01</v>
      </c>
      <c r="K116" s="6">
        <v>16.88</v>
      </c>
      <c r="L116" s="6">
        <f t="shared" si="21"/>
        <v>16.29</v>
      </c>
    </row>
    <row r="117" spans="1:12" ht="42.75">
      <c r="A117" s="11" t="s">
        <v>133</v>
      </c>
      <c r="B117" s="11" t="s">
        <v>7</v>
      </c>
      <c r="C117" s="11">
        <v>89383</v>
      </c>
      <c r="D117" s="12" t="s">
        <v>258</v>
      </c>
      <c r="E117" s="11" t="s">
        <v>79</v>
      </c>
      <c r="F117" s="13">
        <v>69</v>
      </c>
      <c r="G117" s="13">
        <f t="shared" si="24"/>
        <v>4.9400000000000004</v>
      </c>
      <c r="H117" s="13">
        <f t="shared" si="25"/>
        <v>340.86</v>
      </c>
      <c r="K117" s="6">
        <v>5.12</v>
      </c>
      <c r="L117" s="6">
        <f t="shared" si="21"/>
        <v>4.9400000000000004</v>
      </c>
    </row>
    <row r="118" spans="1:12" ht="28.5">
      <c r="A118" s="11" t="s">
        <v>134</v>
      </c>
      <c r="B118" s="11" t="s">
        <v>7</v>
      </c>
      <c r="C118" s="11">
        <v>89605</v>
      </c>
      <c r="D118" s="12" t="s">
        <v>259</v>
      </c>
      <c r="E118" s="11" t="s">
        <v>79</v>
      </c>
      <c r="F118" s="13">
        <v>1</v>
      </c>
      <c r="G118" s="13">
        <f t="shared" si="24"/>
        <v>19.5</v>
      </c>
      <c r="H118" s="13">
        <f t="shared" si="25"/>
        <v>19.5</v>
      </c>
      <c r="K118" s="6">
        <v>20.21</v>
      </c>
      <c r="L118" s="6">
        <f t="shared" si="21"/>
        <v>19.5</v>
      </c>
    </row>
    <row r="119" spans="1:12" ht="28.5">
      <c r="A119" s="11" t="s">
        <v>135</v>
      </c>
      <c r="B119" s="11" t="s">
        <v>7</v>
      </c>
      <c r="C119" s="11">
        <v>89579</v>
      </c>
      <c r="D119" s="12" t="s">
        <v>260</v>
      </c>
      <c r="E119" s="11" t="s">
        <v>79</v>
      </c>
      <c r="F119" s="13">
        <v>1</v>
      </c>
      <c r="G119" s="13">
        <f t="shared" si="24"/>
        <v>10.18</v>
      </c>
      <c r="H119" s="13">
        <f t="shared" si="25"/>
        <v>10.18</v>
      </c>
      <c r="K119" s="6">
        <v>10.55</v>
      </c>
      <c r="L119" s="6">
        <f t="shared" si="21"/>
        <v>10.18</v>
      </c>
    </row>
    <row r="120" spans="1:12" ht="42.75">
      <c r="A120" s="11" t="s">
        <v>136</v>
      </c>
      <c r="B120" s="11" t="s">
        <v>7</v>
      </c>
      <c r="C120" s="11">
        <v>90373</v>
      </c>
      <c r="D120" s="12" t="s">
        <v>261</v>
      </c>
      <c r="E120" s="11" t="s">
        <v>79</v>
      </c>
      <c r="F120" s="13">
        <v>66</v>
      </c>
      <c r="G120" s="13">
        <f t="shared" si="24"/>
        <v>12.91</v>
      </c>
      <c r="H120" s="13">
        <f t="shared" si="25"/>
        <v>852.06</v>
      </c>
      <c r="K120" s="6">
        <v>13.38</v>
      </c>
      <c r="L120" s="6">
        <f t="shared" si="21"/>
        <v>12.91</v>
      </c>
    </row>
    <row r="121" spans="1:12">
      <c r="A121" s="11" t="s">
        <v>137</v>
      </c>
      <c r="B121" s="11" t="s">
        <v>1</v>
      </c>
      <c r="C121" s="11">
        <v>4964</v>
      </c>
      <c r="D121" s="12" t="s">
        <v>484</v>
      </c>
      <c r="E121" s="11" t="s">
        <v>79</v>
      </c>
      <c r="F121" s="13">
        <v>1</v>
      </c>
      <c r="G121" s="13">
        <f t="shared" si="24"/>
        <v>14.01</v>
      </c>
      <c r="H121" s="13">
        <f t="shared" si="25"/>
        <v>14.01</v>
      </c>
      <c r="K121" s="6">
        <v>14.52</v>
      </c>
      <c r="L121" s="6">
        <f t="shared" si="21"/>
        <v>14.01</v>
      </c>
    </row>
    <row r="122" spans="1:12" ht="28.5">
      <c r="A122" s="11" t="s">
        <v>138</v>
      </c>
      <c r="B122" s="11" t="s">
        <v>7</v>
      </c>
      <c r="C122" s="11">
        <v>89505</v>
      </c>
      <c r="D122" s="12" t="s">
        <v>262</v>
      </c>
      <c r="E122" s="11" t="s">
        <v>79</v>
      </c>
      <c r="F122" s="13">
        <v>4</v>
      </c>
      <c r="G122" s="13">
        <f t="shared" si="24"/>
        <v>36.619999999999997</v>
      </c>
      <c r="H122" s="13">
        <f t="shared" si="25"/>
        <v>146.47999999999999</v>
      </c>
      <c r="K122" s="6">
        <v>37.950000000000003</v>
      </c>
      <c r="L122" s="6">
        <f t="shared" si="21"/>
        <v>36.619999999999997</v>
      </c>
    </row>
    <row r="123" spans="1:12" ht="28.5">
      <c r="A123" s="11" t="s">
        <v>139</v>
      </c>
      <c r="B123" s="11" t="s">
        <v>7</v>
      </c>
      <c r="C123" s="11">
        <v>89408</v>
      </c>
      <c r="D123" s="12" t="s">
        <v>263</v>
      </c>
      <c r="E123" s="11" t="s">
        <v>79</v>
      </c>
      <c r="F123" s="13">
        <v>48</v>
      </c>
      <c r="G123" s="13">
        <f t="shared" si="24"/>
        <v>4.42</v>
      </c>
      <c r="H123" s="13">
        <f t="shared" si="25"/>
        <v>212.16</v>
      </c>
      <c r="K123" s="6">
        <v>4.58</v>
      </c>
      <c r="L123" s="6">
        <f t="shared" si="21"/>
        <v>4.42</v>
      </c>
    </row>
    <row r="124" spans="1:12" ht="28.5">
      <c r="A124" s="11" t="s">
        <v>140</v>
      </c>
      <c r="B124" s="11" t="s">
        <v>7</v>
      </c>
      <c r="C124" s="11">
        <v>89501</v>
      </c>
      <c r="D124" s="12" t="s">
        <v>264</v>
      </c>
      <c r="E124" s="11" t="s">
        <v>79</v>
      </c>
      <c r="F124" s="13">
        <v>49</v>
      </c>
      <c r="G124" s="13">
        <f t="shared" si="24"/>
        <v>12.21</v>
      </c>
      <c r="H124" s="13">
        <f t="shared" si="25"/>
        <v>598.29</v>
      </c>
      <c r="K124" s="6">
        <v>12.65</v>
      </c>
      <c r="L124" s="6">
        <f t="shared" si="21"/>
        <v>12.21</v>
      </c>
    </row>
    <row r="125" spans="1:12" ht="28.5">
      <c r="A125" s="11" t="s">
        <v>141</v>
      </c>
      <c r="B125" s="11" t="s">
        <v>7</v>
      </c>
      <c r="C125" s="11">
        <v>89404</v>
      </c>
      <c r="D125" s="12" t="s">
        <v>265</v>
      </c>
      <c r="E125" s="11" t="s">
        <v>79</v>
      </c>
      <c r="F125" s="13">
        <v>2</v>
      </c>
      <c r="G125" s="13">
        <f t="shared" si="24"/>
        <v>3.61</v>
      </c>
      <c r="H125" s="13">
        <f t="shared" si="25"/>
        <v>7.22</v>
      </c>
      <c r="K125" s="6">
        <v>3.74</v>
      </c>
      <c r="L125" s="6">
        <f t="shared" si="21"/>
        <v>3.61</v>
      </c>
    </row>
    <row r="126" spans="1:12" ht="42.75">
      <c r="A126" s="11" t="s">
        <v>142</v>
      </c>
      <c r="B126" s="11" t="s">
        <v>7</v>
      </c>
      <c r="C126" s="11">
        <v>89534</v>
      </c>
      <c r="D126" s="12" t="s">
        <v>266</v>
      </c>
      <c r="E126" s="11" t="s">
        <v>79</v>
      </c>
      <c r="F126" s="13">
        <v>3</v>
      </c>
      <c r="G126" s="13">
        <f t="shared" si="24"/>
        <v>3.98</v>
      </c>
      <c r="H126" s="13">
        <f t="shared" si="25"/>
        <v>11.94</v>
      </c>
      <c r="K126" s="6">
        <v>4.12</v>
      </c>
      <c r="L126" s="6">
        <f t="shared" si="21"/>
        <v>3.98</v>
      </c>
    </row>
    <row r="127" spans="1:12" ht="28.5">
      <c r="A127" s="11" t="s">
        <v>143</v>
      </c>
      <c r="B127" s="11" t="s">
        <v>7</v>
      </c>
      <c r="C127" s="11">
        <v>89378</v>
      </c>
      <c r="D127" s="12" t="s">
        <v>267</v>
      </c>
      <c r="E127" s="11" t="s">
        <v>79</v>
      </c>
      <c r="F127" s="13">
        <v>64</v>
      </c>
      <c r="G127" s="13">
        <f t="shared" si="24"/>
        <v>4.83</v>
      </c>
      <c r="H127" s="13">
        <f t="shared" si="25"/>
        <v>309.12</v>
      </c>
      <c r="K127" s="6">
        <v>5</v>
      </c>
      <c r="L127" s="6">
        <f t="shared" si="21"/>
        <v>4.83</v>
      </c>
    </row>
    <row r="128" spans="1:12" ht="28.5">
      <c r="A128" s="11" t="s">
        <v>144</v>
      </c>
      <c r="B128" s="11" t="s">
        <v>7</v>
      </c>
      <c r="C128" s="11">
        <v>89597</v>
      </c>
      <c r="D128" s="12" t="s">
        <v>268</v>
      </c>
      <c r="E128" s="11" t="s">
        <v>79</v>
      </c>
      <c r="F128" s="13">
        <v>1</v>
      </c>
      <c r="G128" s="13">
        <f t="shared" si="24"/>
        <v>20.07</v>
      </c>
      <c r="H128" s="13">
        <f t="shared" si="25"/>
        <v>20.07</v>
      </c>
      <c r="K128" s="6">
        <v>20.8</v>
      </c>
      <c r="L128" s="6">
        <f t="shared" si="21"/>
        <v>20.07</v>
      </c>
    </row>
    <row r="129" spans="1:12" ht="28.5">
      <c r="A129" s="11" t="s">
        <v>145</v>
      </c>
      <c r="B129" s="11" t="s">
        <v>7</v>
      </c>
      <c r="C129" s="11">
        <v>89371</v>
      </c>
      <c r="D129" s="12" t="s">
        <v>269</v>
      </c>
      <c r="E129" s="11" t="s">
        <v>79</v>
      </c>
      <c r="F129" s="13">
        <v>1</v>
      </c>
      <c r="G129" s="13">
        <f t="shared" si="24"/>
        <v>4.05</v>
      </c>
      <c r="H129" s="13">
        <f t="shared" si="25"/>
        <v>4.05</v>
      </c>
      <c r="K129" s="6">
        <v>4.2</v>
      </c>
      <c r="L129" s="6">
        <f t="shared" si="21"/>
        <v>4.05</v>
      </c>
    </row>
    <row r="130" spans="1:12" ht="42.75">
      <c r="A130" s="11" t="s">
        <v>146</v>
      </c>
      <c r="B130" s="11" t="s">
        <v>7</v>
      </c>
      <c r="C130" s="11">
        <v>89396</v>
      </c>
      <c r="D130" s="12" t="s">
        <v>270</v>
      </c>
      <c r="E130" s="11" t="s">
        <v>79</v>
      </c>
      <c r="F130" s="13">
        <v>7</v>
      </c>
      <c r="G130" s="13">
        <f t="shared" si="24"/>
        <v>18.18</v>
      </c>
      <c r="H130" s="13">
        <f t="shared" si="25"/>
        <v>127.26</v>
      </c>
      <c r="K130" s="6">
        <v>18.84</v>
      </c>
      <c r="L130" s="6">
        <f t="shared" si="21"/>
        <v>18.18</v>
      </c>
    </row>
    <row r="131" spans="1:12" ht="28.5">
      <c r="A131" s="11" t="s">
        <v>147</v>
      </c>
      <c r="B131" s="11" t="s">
        <v>7</v>
      </c>
      <c r="C131" s="11">
        <v>89628</v>
      </c>
      <c r="D131" s="12" t="s">
        <v>271</v>
      </c>
      <c r="E131" s="11" t="s">
        <v>79</v>
      </c>
      <c r="F131" s="13">
        <v>1</v>
      </c>
      <c r="G131" s="13">
        <f t="shared" si="24"/>
        <v>46.31</v>
      </c>
      <c r="H131" s="13">
        <f t="shared" si="25"/>
        <v>46.31</v>
      </c>
      <c r="K131" s="6">
        <v>47.99</v>
      </c>
      <c r="L131" s="6">
        <f t="shared" si="21"/>
        <v>46.31</v>
      </c>
    </row>
    <row r="132" spans="1:12" ht="28.5">
      <c r="A132" s="11" t="s">
        <v>148</v>
      </c>
      <c r="B132" s="11" t="s">
        <v>7</v>
      </c>
      <c r="C132" s="11">
        <v>89440</v>
      </c>
      <c r="D132" s="12" t="s">
        <v>272</v>
      </c>
      <c r="E132" s="11" t="s">
        <v>79</v>
      </c>
      <c r="F132" s="13">
        <v>35</v>
      </c>
      <c r="G132" s="13">
        <f t="shared" si="24"/>
        <v>6.38</v>
      </c>
      <c r="H132" s="13">
        <f t="shared" si="25"/>
        <v>223.3</v>
      </c>
      <c r="K132" s="6">
        <v>6.61</v>
      </c>
      <c r="L132" s="6">
        <f t="shared" si="21"/>
        <v>6.38</v>
      </c>
    </row>
    <row r="133" spans="1:12" ht="28.5">
      <c r="A133" s="11" t="s">
        <v>149</v>
      </c>
      <c r="B133" s="11" t="s">
        <v>7</v>
      </c>
      <c r="C133" s="11">
        <v>89625</v>
      </c>
      <c r="D133" s="12" t="s">
        <v>273</v>
      </c>
      <c r="E133" s="11" t="s">
        <v>79</v>
      </c>
      <c r="F133" s="13">
        <v>32</v>
      </c>
      <c r="G133" s="13">
        <f t="shared" si="24"/>
        <v>19.82</v>
      </c>
      <c r="H133" s="13">
        <f t="shared" si="25"/>
        <v>634.24</v>
      </c>
      <c r="K133" s="6">
        <v>20.54</v>
      </c>
      <c r="L133" s="6">
        <f t="shared" si="21"/>
        <v>19.82</v>
      </c>
    </row>
    <row r="134" spans="1:12" ht="42.75">
      <c r="A134" s="11" t="s">
        <v>150</v>
      </c>
      <c r="B134" s="11" t="s">
        <v>7</v>
      </c>
      <c r="C134" s="11">
        <v>94794</v>
      </c>
      <c r="D134" s="12" t="s">
        <v>274</v>
      </c>
      <c r="E134" s="11" t="s">
        <v>79</v>
      </c>
      <c r="F134" s="13">
        <v>2</v>
      </c>
      <c r="G134" s="13">
        <f t="shared" si="24"/>
        <v>172.47</v>
      </c>
      <c r="H134" s="13">
        <f t="shared" si="25"/>
        <v>344.94</v>
      </c>
      <c r="K134" s="6">
        <v>178.73</v>
      </c>
      <c r="L134" s="6">
        <f t="shared" si="21"/>
        <v>172.47</v>
      </c>
    </row>
    <row r="135" spans="1:12" ht="42.75">
      <c r="A135" s="11" t="s">
        <v>151</v>
      </c>
      <c r="B135" s="11" t="s">
        <v>7</v>
      </c>
      <c r="C135" s="11">
        <v>89987</v>
      </c>
      <c r="D135" s="12" t="s">
        <v>275</v>
      </c>
      <c r="E135" s="11" t="s">
        <v>79</v>
      </c>
      <c r="F135" s="13">
        <v>33</v>
      </c>
      <c r="G135" s="13">
        <v>100.73</v>
      </c>
      <c r="H135" s="13">
        <f t="shared" si="25"/>
        <v>3324.09</v>
      </c>
      <c r="K135" s="6">
        <v>10073</v>
      </c>
      <c r="L135" s="6">
        <f t="shared" si="21"/>
        <v>9720.4500000000007</v>
      </c>
    </row>
    <row r="136" spans="1:12" ht="42.75">
      <c r="A136" s="11" t="s">
        <v>152</v>
      </c>
      <c r="B136" s="11" t="s">
        <v>7</v>
      </c>
      <c r="C136" s="11">
        <v>89985</v>
      </c>
      <c r="D136" s="12" t="s">
        <v>276</v>
      </c>
      <c r="E136" s="11" t="s">
        <v>79</v>
      </c>
      <c r="F136" s="13">
        <v>3</v>
      </c>
      <c r="G136" s="13">
        <f>L136</f>
        <v>92.07</v>
      </c>
      <c r="H136" s="13">
        <f t="shared" si="25"/>
        <v>276.20999999999998</v>
      </c>
      <c r="K136" s="6">
        <v>95.41</v>
      </c>
      <c r="L136" s="6">
        <f t="shared" si="21"/>
        <v>92.07</v>
      </c>
    </row>
    <row r="137" spans="1:12" ht="42.75">
      <c r="A137" s="11" t="s">
        <v>153</v>
      </c>
      <c r="B137" s="11" t="s">
        <v>1</v>
      </c>
      <c r="C137" s="11">
        <v>2646</v>
      </c>
      <c r="D137" s="12" t="s">
        <v>485</v>
      </c>
      <c r="E137" s="11" t="s">
        <v>79</v>
      </c>
      <c r="F137" s="13">
        <v>1</v>
      </c>
      <c r="G137" s="13">
        <f t="shared" si="24"/>
        <v>1171.51</v>
      </c>
      <c r="H137" s="13">
        <f t="shared" si="25"/>
        <v>1171.51</v>
      </c>
      <c r="K137" s="6">
        <v>1214</v>
      </c>
      <c r="L137" s="6">
        <f t="shared" si="21"/>
        <v>1171.51</v>
      </c>
    </row>
    <row r="138" spans="1:12">
      <c r="A138" s="11"/>
      <c r="B138" s="11"/>
      <c r="C138" s="11"/>
      <c r="D138" s="12"/>
      <c r="E138" s="11"/>
      <c r="F138" s="13"/>
      <c r="G138" s="13"/>
      <c r="H138" s="13"/>
      <c r="L138" s="6">
        <f t="shared" si="21"/>
        <v>0</v>
      </c>
    </row>
    <row r="139" spans="1:12" s="2" customFormat="1" ht="15">
      <c r="A139" s="8" t="s">
        <v>154</v>
      </c>
      <c r="B139" s="8" t="s">
        <v>155</v>
      </c>
      <c r="C139" s="8"/>
      <c r="D139" s="9"/>
      <c r="E139" s="8"/>
      <c r="F139" s="10"/>
      <c r="G139" s="10"/>
      <c r="H139" s="10">
        <f>SUM(H140:H155)</f>
        <v>34716.739999999991</v>
      </c>
      <c r="I139" s="3"/>
      <c r="J139" s="3"/>
      <c r="K139" s="3"/>
      <c r="L139" s="3">
        <f t="shared" si="21"/>
        <v>0</v>
      </c>
    </row>
    <row r="140" spans="1:12" ht="42.75">
      <c r="A140" s="11" t="s">
        <v>156</v>
      </c>
      <c r="B140" s="11" t="s">
        <v>7</v>
      </c>
      <c r="C140" s="11">
        <v>92367</v>
      </c>
      <c r="D140" s="12" t="s">
        <v>277</v>
      </c>
      <c r="E140" s="11" t="s">
        <v>38</v>
      </c>
      <c r="F140" s="13">
        <v>106</v>
      </c>
      <c r="G140" s="13">
        <f t="shared" ref="G140:G155" si="26">L140</f>
        <v>120.91</v>
      </c>
      <c r="H140" s="13">
        <f t="shared" ref="H140:H155" si="27">ROUND(F140*G140,2)</f>
        <v>12816.46</v>
      </c>
      <c r="K140" s="6">
        <v>125.3</v>
      </c>
      <c r="L140" s="6">
        <f t="shared" si="21"/>
        <v>120.91</v>
      </c>
    </row>
    <row r="141" spans="1:12" ht="57">
      <c r="A141" s="11" t="s">
        <v>157</v>
      </c>
      <c r="B141" s="11" t="s">
        <v>7</v>
      </c>
      <c r="C141" s="11">
        <v>94473</v>
      </c>
      <c r="D141" s="12" t="s">
        <v>278</v>
      </c>
      <c r="E141" s="11" t="s">
        <v>79</v>
      </c>
      <c r="F141" s="13">
        <v>25</v>
      </c>
      <c r="G141" s="13">
        <f t="shared" si="26"/>
        <v>95.51</v>
      </c>
      <c r="H141" s="13">
        <f t="shared" si="27"/>
        <v>2387.75</v>
      </c>
      <c r="K141" s="6">
        <v>98.97</v>
      </c>
      <c r="L141" s="6">
        <f t="shared" ref="L141:L204" si="28">ROUND(K141*$J$11,2)</f>
        <v>95.51</v>
      </c>
    </row>
    <row r="142" spans="1:12" ht="57">
      <c r="A142" s="11" t="s">
        <v>158</v>
      </c>
      <c r="B142" s="11" t="s">
        <v>7</v>
      </c>
      <c r="C142" s="11">
        <v>94467</v>
      </c>
      <c r="D142" s="12" t="s">
        <v>279</v>
      </c>
      <c r="E142" s="11" t="s">
        <v>79</v>
      </c>
      <c r="F142" s="13">
        <v>4</v>
      </c>
      <c r="G142" s="13">
        <f t="shared" si="26"/>
        <v>66.86</v>
      </c>
      <c r="H142" s="13">
        <f t="shared" si="27"/>
        <v>267.44</v>
      </c>
      <c r="K142" s="6">
        <v>69.290000000000006</v>
      </c>
      <c r="L142" s="6">
        <f t="shared" si="28"/>
        <v>66.86</v>
      </c>
    </row>
    <row r="143" spans="1:12" ht="57">
      <c r="A143" s="11" t="s">
        <v>159</v>
      </c>
      <c r="B143" s="11" t="s">
        <v>7</v>
      </c>
      <c r="C143" s="11">
        <v>94478</v>
      </c>
      <c r="D143" s="12" t="s">
        <v>280</v>
      </c>
      <c r="E143" s="11" t="s">
        <v>79</v>
      </c>
      <c r="F143" s="13">
        <v>10</v>
      </c>
      <c r="G143" s="13">
        <f t="shared" si="26"/>
        <v>131.62</v>
      </c>
      <c r="H143" s="13">
        <f t="shared" si="27"/>
        <v>1316.2</v>
      </c>
      <c r="K143" s="6">
        <v>136.38999999999999</v>
      </c>
      <c r="L143" s="6">
        <f t="shared" si="28"/>
        <v>131.62</v>
      </c>
    </row>
    <row r="144" spans="1:12" ht="28.5">
      <c r="A144" s="11" t="s">
        <v>160</v>
      </c>
      <c r="B144" s="11" t="s">
        <v>7</v>
      </c>
      <c r="C144" s="11">
        <v>94499</v>
      </c>
      <c r="D144" s="12" t="s">
        <v>281</v>
      </c>
      <c r="E144" s="11" t="s">
        <v>79</v>
      </c>
      <c r="F144" s="13">
        <v>5</v>
      </c>
      <c r="G144" s="13">
        <f t="shared" si="26"/>
        <v>304.79000000000002</v>
      </c>
      <c r="H144" s="13">
        <f t="shared" si="27"/>
        <v>1523.95</v>
      </c>
      <c r="K144" s="6">
        <v>315.83999999999997</v>
      </c>
      <c r="L144" s="6">
        <f t="shared" si="28"/>
        <v>304.79000000000002</v>
      </c>
    </row>
    <row r="145" spans="1:12" ht="28.5">
      <c r="A145" s="11" t="s">
        <v>161</v>
      </c>
      <c r="B145" s="11" t="s">
        <v>7</v>
      </c>
      <c r="C145" s="11">
        <v>99624</v>
      </c>
      <c r="D145" s="12" t="s">
        <v>282</v>
      </c>
      <c r="E145" s="11" t="s">
        <v>79</v>
      </c>
      <c r="F145" s="13">
        <v>3</v>
      </c>
      <c r="G145" s="13">
        <f t="shared" si="26"/>
        <v>407.86</v>
      </c>
      <c r="H145" s="13">
        <f t="shared" si="27"/>
        <v>1223.58</v>
      </c>
      <c r="K145" s="6">
        <v>422.65</v>
      </c>
      <c r="L145" s="6">
        <f t="shared" si="28"/>
        <v>407.86</v>
      </c>
    </row>
    <row r="146" spans="1:12">
      <c r="A146" s="11" t="s">
        <v>162</v>
      </c>
      <c r="B146" s="11" t="s">
        <v>1</v>
      </c>
      <c r="C146" s="11">
        <v>8940</v>
      </c>
      <c r="D146" s="12" t="s">
        <v>486</v>
      </c>
      <c r="E146" s="11" t="s">
        <v>79</v>
      </c>
      <c r="F146" s="13">
        <v>2</v>
      </c>
      <c r="G146" s="13">
        <f t="shared" si="26"/>
        <v>224.9</v>
      </c>
      <c r="H146" s="13">
        <f t="shared" si="27"/>
        <v>449.8</v>
      </c>
      <c r="K146" s="6">
        <v>233.06</v>
      </c>
      <c r="L146" s="6">
        <f t="shared" si="28"/>
        <v>224.9</v>
      </c>
    </row>
    <row r="147" spans="1:12" ht="57">
      <c r="A147" s="11" t="s">
        <v>163</v>
      </c>
      <c r="B147" s="11" t="s">
        <v>7</v>
      </c>
      <c r="C147" s="11">
        <v>96765</v>
      </c>
      <c r="D147" s="12" t="s">
        <v>283</v>
      </c>
      <c r="E147" s="11" t="s">
        <v>79</v>
      </c>
      <c r="F147" s="13">
        <v>3</v>
      </c>
      <c r="G147" s="13">
        <f t="shared" si="26"/>
        <v>1540.73</v>
      </c>
      <c r="H147" s="13">
        <f t="shared" si="27"/>
        <v>4622.1899999999996</v>
      </c>
      <c r="K147" s="6">
        <v>1596.61</v>
      </c>
      <c r="L147" s="6">
        <f t="shared" si="28"/>
        <v>1540.73</v>
      </c>
    </row>
    <row r="148" spans="1:12" ht="28.5">
      <c r="A148" s="11" t="s">
        <v>164</v>
      </c>
      <c r="B148" s="11" t="s">
        <v>7</v>
      </c>
      <c r="C148" s="11">
        <v>101916</v>
      </c>
      <c r="D148" s="12" t="s">
        <v>284</v>
      </c>
      <c r="E148" s="11" t="s">
        <v>79</v>
      </c>
      <c r="F148" s="13">
        <v>1</v>
      </c>
      <c r="G148" s="13">
        <f t="shared" si="26"/>
        <v>3013.13</v>
      </c>
      <c r="H148" s="13">
        <f t="shared" si="27"/>
        <v>3013.13</v>
      </c>
      <c r="K148" s="6">
        <v>3122.41</v>
      </c>
      <c r="L148" s="6">
        <f t="shared" si="28"/>
        <v>3013.13</v>
      </c>
    </row>
    <row r="149" spans="1:12" ht="28.5">
      <c r="A149" s="11" t="s">
        <v>165</v>
      </c>
      <c r="B149" s="11" t="s">
        <v>7</v>
      </c>
      <c r="C149" s="11">
        <v>101905</v>
      </c>
      <c r="D149" s="12" t="s">
        <v>285</v>
      </c>
      <c r="E149" s="11" t="s">
        <v>79</v>
      </c>
      <c r="F149" s="13">
        <v>7</v>
      </c>
      <c r="G149" s="13">
        <f t="shared" si="26"/>
        <v>266.52999999999997</v>
      </c>
      <c r="H149" s="13">
        <f t="shared" si="27"/>
        <v>1865.71</v>
      </c>
      <c r="K149" s="6">
        <v>276.2</v>
      </c>
      <c r="L149" s="6">
        <f t="shared" si="28"/>
        <v>266.52999999999997</v>
      </c>
    </row>
    <row r="150" spans="1:12" ht="28.5">
      <c r="A150" s="11" t="s">
        <v>166</v>
      </c>
      <c r="B150" s="11" t="s">
        <v>7</v>
      </c>
      <c r="C150" s="11">
        <v>101907</v>
      </c>
      <c r="D150" s="12" t="s">
        <v>286</v>
      </c>
      <c r="E150" s="11" t="s">
        <v>79</v>
      </c>
      <c r="F150" s="13">
        <v>2</v>
      </c>
      <c r="G150" s="13">
        <f t="shared" si="26"/>
        <v>876.6</v>
      </c>
      <c r="H150" s="13">
        <f t="shared" si="27"/>
        <v>1753.2</v>
      </c>
      <c r="K150" s="6">
        <v>908.39</v>
      </c>
      <c r="L150" s="6">
        <f t="shared" si="28"/>
        <v>876.6</v>
      </c>
    </row>
    <row r="151" spans="1:12" ht="28.5">
      <c r="A151" s="11" t="s">
        <v>167</v>
      </c>
      <c r="B151" s="11" t="s">
        <v>7</v>
      </c>
      <c r="C151" s="11">
        <v>101909</v>
      </c>
      <c r="D151" s="12" t="s">
        <v>287</v>
      </c>
      <c r="E151" s="11" t="s">
        <v>79</v>
      </c>
      <c r="F151" s="13">
        <v>7</v>
      </c>
      <c r="G151" s="13">
        <f t="shared" si="26"/>
        <v>302.42</v>
      </c>
      <c r="H151" s="13">
        <f t="shared" si="27"/>
        <v>2116.94</v>
      </c>
      <c r="K151" s="6">
        <v>313.39</v>
      </c>
      <c r="L151" s="6">
        <f t="shared" si="28"/>
        <v>302.42</v>
      </c>
    </row>
    <row r="152" spans="1:12" ht="28.5">
      <c r="A152" s="11" t="s">
        <v>168</v>
      </c>
      <c r="B152" s="11" t="s">
        <v>7</v>
      </c>
      <c r="C152" s="11">
        <v>97599</v>
      </c>
      <c r="D152" s="12" t="s">
        <v>288</v>
      </c>
      <c r="E152" s="11" t="s">
        <v>79</v>
      </c>
      <c r="F152" s="13">
        <v>18</v>
      </c>
      <c r="G152" s="13">
        <f t="shared" si="26"/>
        <v>22.38</v>
      </c>
      <c r="H152" s="13">
        <f t="shared" si="27"/>
        <v>402.84</v>
      </c>
      <c r="K152" s="6">
        <v>23.19</v>
      </c>
      <c r="L152" s="6">
        <f t="shared" si="28"/>
        <v>22.38</v>
      </c>
    </row>
    <row r="153" spans="1:12" ht="42.75">
      <c r="A153" s="11" t="s">
        <v>169</v>
      </c>
      <c r="B153" s="11" t="s">
        <v>1</v>
      </c>
      <c r="C153" s="11">
        <v>11853</v>
      </c>
      <c r="D153" s="12" t="s">
        <v>487</v>
      </c>
      <c r="E153" s="11" t="s">
        <v>79</v>
      </c>
      <c r="F153" s="13">
        <v>21</v>
      </c>
      <c r="G153" s="13">
        <f t="shared" si="26"/>
        <v>38.450000000000003</v>
      </c>
      <c r="H153" s="13">
        <f t="shared" si="27"/>
        <v>807.45</v>
      </c>
      <c r="K153" s="6">
        <v>39.840000000000003</v>
      </c>
      <c r="L153" s="6">
        <f t="shared" si="28"/>
        <v>38.450000000000003</v>
      </c>
    </row>
    <row r="154" spans="1:12" ht="28.5">
      <c r="A154" s="11" t="s">
        <v>170</v>
      </c>
      <c r="B154" s="11" t="s">
        <v>1</v>
      </c>
      <c r="C154" s="11">
        <v>12888</v>
      </c>
      <c r="D154" s="12" t="s">
        <v>488</v>
      </c>
      <c r="E154" s="11" t="s">
        <v>79</v>
      </c>
      <c r="F154" s="13">
        <v>7</v>
      </c>
      <c r="G154" s="13">
        <f t="shared" si="26"/>
        <v>15.01</v>
      </c>
      <c r="H154" s="13">
        <f t="shared" si="27"/>
        <v>105.07</v>
      </c>
      <c r="K154" s="6">
        <v>15.55</v>
      </c>
      <c r="L154" s="6">
        <f t="shared" si="28"/>
        <v>15.01</v>
      </c>
    </row>
    <row r="155" spans="1:12" ht="28.5">
      <c r="A155" s="11" t="s">
        <v>171</v>
      </c>
      <c r="B155" s="11" t="s">
        <v>1</v>
      </c>
      <c r="C155" s="11">
        <v>12894</v>
      </c>
      <c r="D155" s="12" t="s">
        <v>489</v>
      </c>
      <c r="E155" s="11" t="s">
        <v>79</v>
      </c>
      <c r="F155" s="13">
        <v>3</v>
      </c>
      <c r="G155" s="13">
        <f t="shared" si="26"/>
        <v>15.01</v>
      </c>
      <c r="H155" s="13">
        <f t="shared" si="27"/>
        <v>45.03</v>
      </c>
      <c r="K155" s="6">
        <v>15.55</v>
      </c>
      <c r="L155" s="6">
        <f t="shared" si="28"/>
        <v>15.01</v>
      </c>
    </row>
    <row r="156" spans="1:12">
      <c r="A156" s="11"/>
      <c r="B156" s="11"/>
      <c r="C156" s="11"/>
      <c r="D156" s="12"/>
      <c r="E156" s="11"/>
      <c r="F156" s="13"/>
      <c r="G156" s="13"/>
      <c r="H156" s="13"/>
      <c r="L156" s="6">
        <f t="shared" si="28"/>
        <v>0</v>
      </c>
    </row>
    <row r="157" spans="1:12" s="2" customFormat="1" ht="15">
      <c r="A157" s="14">
        <v>10</v>
      </c>
      <c r="B157" s="14" t="s">
        <v>172</v>
      </c>
      <c r="C157" s="14"/>
      <c r="D157" s="15"/>
      <c r="E157" s="14"/>
      <c r="F157" s="16"/>
      <c r="G157" s="16"/>
      <c r="H157" s="16">
        <f>SUM(H158:H182)</f>
        <v>47674.05</v>
      </c>
      <c r="I157" s="3"/>
      <c r="J157" s="3"/>
      <c r="K157" s="3"/>
      <c r="L157" s="3">
        <f t="shared" si="28"/>
        <v>0</v>
      </c>
    </row>
    <row r="158" spans="1:12" ht="28.5">
      <c r="A158" s="11" t="s">
        <v>173</v>
      </c>
      <c r="B158" s="11" t="s">
        <v>7</v>
      </c>
      <c r="C158" s="11">
        <v>91940</v>
      </c>
      <c r="D158" s="12" t="s">
        <v>289</v>
      </c>
      <c r="E158" s="11" t="s">
        <v>79</v>
      </c>
      <c r="F158" s="13">
        <v>248</v>
      </c>
      <c r="G158" s="13">
        <f t="shared" ref="G158:G182" si="29">L158</f>
        <v>9.8000000000000007</v>
      </c>
      <c r="H158" s="13">
        <f t="shared" ref="H158:H182" si="30">ROUND(F158*G158,2)</f>
        <v>2430.4</v>
      </c>
      <c r="K158" s="6">
        <v>10.16</v>
      </c>
      <c r="L158" s="6">
        <f t="shared" si="28"/>
        <v>9.8000000000000007</v>
      </c>
    </row>
    <row r="159" spans="1:12" ht="28.5">
      <c r="A159" s="11" t="s">
        <v>174</v>
      </c>
      <c r="B159" s="11" t="s">
        <v>7</v>
      </c>
      <c r="C159" s="11">
        <v>91997</v>
      </c>
      <c r="D159" s="12" t="s">
        <v>290</v>
      </c>
      <c r="E159" s="11" t="s">
        <v>79</v>
      </c>
      <c r="F159" s="13">
        <v>29</v>
      </c>
      <c r="G159" s="13">
        <f t="shared" si="29"/>
        <v>26.26</v>
      </c>
      <c r="H159" s="13">
        <f t="shared" si="30"/>
        <v>761.54</v>
      </c>
      <c r="K159" s="6">
        <v>27.21</v>
      </c>
      <c r="L159" s="6">
        <f t="shared" si="28"/>
        <v>26.26</v>
      </c>
    </row>
    <row r="160" spans="1:12" ht="28.5">
      <c r="A160" s="11" t="s">
        <v>175</v>
      </c>
      <c r="B160" s="11" t="s">
        <v>7</v>
      </c>
      <c r="C160" s="11">
        <v>91996</v>
      </c>
      <c r="D160" s="12" t="s">
        <v>291</v>
      </c>
      <c r="E160" s="11" t="s">
        <v>79</v>
      </c>
      <c r="F160" s="13">
        <v>195</v>
      </c>
      <c r="G160" s="13">
        <f t="shared" si="29"/>
        <v>24.08</v>
      </c>
      <c r="H160" s="13">
        <f t="shared" si="30"/>
        <v>4695.6000000000004</v>
      </c>
      <c r="K160" s="6">
        <v>24.95</v>
      </c>
      <c r="L160" s="6">
        <f t="shared" si="28"/>
        <v>24.08</v>
      </c>
    </row>
    <row r="161" spans="1:12" ht="28.5">
      <c r="A161" s="11" t="s">
        <v>176</v>
      </c>
      <c r="B161" s="11" t="s">
        <v>7</v>
      </c>
      <c r="C161" s="11">
        <v>91953</v>
      </c>
      <c r="D161" s="12" t="s">
        <v>292</v>
      </c>
      <c r="E161" s="11" t="s">
        <v>79</v>
      </c>
      <c r="F161" s="13">
        <v>38</v>
      </c>
      <c r="G161" s="13">
        <f t="shared" si="29"/>
        <v>20.52</v>
      </c>
      <c r="H161" s="13">
        <f t="shared" si="30"/>
        <v>779.76</v>
      </c>
      <c r="K161" s="6">
        <v>21.26</v>
      </c>
      <c r="L161" s="6">
        <f t="shared" si="28"/>
        <v>20.52</v>
      </c>
    </row>
    <row r="162" spans="1:12" ht="28.5">
      <c r="A162" s="11" t="s">
        <v>177</v>
      </c>
      <c r="B162" s="11" t="s">
        <v>7</v>
      </c>
      <c r="C162" s="11">
        <v>91959</v>
      </c>
      <c r="D162" s="12" t="s">
        <v>293</v>
      </c>
      <c r="E162" s="11" t="s">
        <v>79</v>
      </c>
      <c r="F162" s="13">
        <v>9</v>
      </c>
      <c r="G162" s="13">
        <f t="shared" si="29"/>
        <v>32.549999999999997</v>
      </c>
      <c r="H162" s="13">
        <f t="shared" si="30"/>
        <v>292.95</v>
      </c>
      <c r="K162" s="6">
        <v>33.729999999999997</v>
      </c>
      <c r="L162" s="6">
        <f t="shared" si="28"/>
        <v>32.549999999999997</v>
      </c>
    </row>
    <row r="163" spans="1:12" ht="28.5">
      <c r="A163" s="11" t="s">
        <v>178</v>
      </c>
      <c r="B163" s="11" t="s">
        <v>7</v>
      </c>
      <c r="C163" s="11">
        <v>91936</v>
      </c>
      <c r="D163" s="12" t="s">
        <v>294</v>
      </c>
      <c r="E163" s="11" t="s">
        <v>79</v>
      </c>
      <c r="F163" s="13">
        <v>97</v>
      </c>
      <c r="G163" s="13">
        <f t="shared" si="29"/>
        <v>8.73</v>
      </c>
      <c r="H163" s="13">
        <f t="shared" si="30"/>
        <v>846.81</v>
      </c>
      <c r="K163" s="6">
        <v>9.0500000000000007</v>
      </c>
      <c r="L163" s="6">
        <f t="shared" si="28"/>
        <v>8.73</v>
      </c>
    </row>
    <row r="164" spans="1:12" ht="42.75">
      <c r="A164" s="11" t="s">
        <v>179</v>
      </c>
      <c r="B164" s="11" t="s">
        <v>7</v>
      </c>
      <c r="C164" s="11">
        <v>91875</v>
      </c>
      <c r="D164" s="12" t="s">
        <v>295</v>
      </c>
      <c r="E164" s="11" t="s">
        <v>79</v>
      </c>
      <c r="F164" s="13">
        <v>103</v>
      </c>
      <c r="G164" s="13">
        <f t="shared" si="29"/>
        <v>4.17</v>
      </c>
      <c r="H164" s="13">
        <f t="shared" si="30"/>
        <v>429.51</v>
      </c>
      <c r="K164" s="6">
        <v>4.32</v>
      </c>
      <c r="L164" s="6">
        <f t="shared" si="28"/>
        <v>4.17</v>
      </c>
    </row>
    <row r="165" spans="1:12" ht="42.75">
      <c r="A165" s="11" t="s">
        <v>180</v>
      </c>
      <c r="B165" s="11" t="s">
        <v>7</v>
      </c>
      <c r="C165" s="11">
        <v>91854</v>
      </c>
      <c r="D165" s="12" t="s">
        <v>296</v>
      </c>
      <c r="E165" s="11" t="s">
        <v>38</v>
      </c>
      <c r="F165" s="13">
        <v>750</v>
      </c>
      <c r="G165" s="13">
        <f t="shared" si="29"/>
        <v>6.3</v>
      </c>
      <c r="H165" s="13">
        <f t="shared" si="30"/>
        <v>4725</v>
      </c>
      <c r="K165" s="6">
        <v>6.53</v>
      </c>
      <c r="L165" s="6">
        <f t="shared" si="28"/>
        <v>6.3</v>
      </c>
    </row>
    <row r="166" spans="1:12" ht="28.5">
      <c r="A166" s="11" t="s">
        <v>181</v>
      </c>
      <c r="B166" s="11" t="s">
        <v>7</v>
      </c>
      <c r="C166" s="11">
        <v>95731</v>
      </c>
      <c r="D166" s="12" t="s">
        <v>297</v>
      </c>
      <c r="E166" s="11" t="s">
        <v>38</v>
      </c>
      <c r="F166" s="13">
        <v>210</v>
      </c>
      <c r="G166" s="13">
        <f t="shared" si="29"/>
        <v>8.6300000000000008</v>
      </c>
      <c r="H166" s="13">
        <f t="shared" si="30"/>
        <v>1812.3</v>
      </c>
      <c r="K166" s="6">
        <v>8.94</v>
      </c>
      <c r="L166" s="6">
        <f t="shared" si="28"/>
        <v>8.6300000000000008</v>
      </c>
    </row>
    <row r="167" spans="1:12" ht="42.75">
      <c r="A167" s="11" t="s">
        <v>182</v>
      </c>
      <c r="B167" s="11" t="s">
        <v>7</v>
      </c>
      <c r="C167" s="11">
        <v>91917</v>
      </c>
      <c r="D167" s="12" t="s">
        <v>298</v>
      </c>
      <c r="E167" s="11" t="s">
        <v>79</v>
      </c>
      <c r="F167" s="13">
        <v>89</v>
      </c>
      <c r="G167" s="13">
        <f t="shared" si="29"/>
        <v>11.45</v>
      </c>
      <c r="H167" s="13">
        <f t="shared" si="30"/>
        <v>1019.05</v>
      </c>
      <c r="K167" s="6">
        <v>11.87</v>
      </c>
      <c r="L167" s="6">
        <f t="shared" si="28"/>
        <v>11.45</v>
      </c>
    </row>
    <row r="168" spans="1:12" ht="28.5">
      <c r="A168" s="11" t="s">
        <v>183</v>
      </c>
      <c r="B168" s="11" t="s">
        <v>7</v>
      </c>
      <c r="C168" s="11">
        <v>95738</v>
      </c>
      <c r="D168" s="12" t="s">
        <v>299</v>
      </c>
      <c r="E168" s="11" t="s">
        <v>79</v>
      </c>
      <c r="F168" s="13">
        <v>102</v>
      </c>
      <c r="G168" s="13">
        <f t="shared" si="29"/>
        <v>6.02</v>
      </c>
      <c r="H168" s="13">
        <f t="shared" si="30"/>
        <v>614.04</v>
      </c>
      <c r="K168" s="6">
        <v>6.24</v>
      </c>
      <c r="L168" s="6">
        <f t="shared" si="28"/>
        <v>6.02</v>
      </c>
    </row>
    <row r="169" spans="1:12" ht="42.75">
      <c r="A169" s="11" t="s">
        <v>184</v>
      </c>
      <c r="B169" s="11" t="s">
        <v>7</v>
      </c>
      <c r="C169" s="11">
        <v>101512</v>
      </c>
      <c r="D169" s="12" t="s">
        <v>300</v>
      </c>
      <c r="E169" s="11" t="s">
        <v>79</v>
      </c>
      <c r="F169" s="13">
        <v>1</v>
      </c>
      <c r="G169" s="13">
        <f t="shared" si="29"/>
        <v>2085.0100000000002</v>
      </c>
      <c r="H169" s="13">
        <f t="shared" si="30"/>
        <v>2085.0100000000002</v>
      </c>
      <c r="K169" s="6">
        <v>2160.63</v>
      </c>
      <c r="L169" s="6">
        <f t="shared" si="28"/>
        <v>2085.0100000000002</v>
      </c>
    </row>
    <row r="170" spans="1:12" ht="42.75">
      <c r="A170" s="11" t="s">
        <v>185</v>
      </c>
      <c r="B170" s="11" t="s">
        <v>7</v>
      </c>
      <c r="C170" s="11">
        <v>97589</v>
      </c>
      <c r="D170" s="12" t="s">
        <v>301</v>
      </c>
      <c r="E170" s="11" t="s">
        <v>79</v>
      </c>
      <c r="F170" s="13">
        <v>97</v>
      </c>
      <c r="G170" s="13">
        <f t="shared" si="29"/>
        <v>40.92</v>
      </c>
      <c r="H170" s="13">
        <f t="shared" si="30"/>
        <v>3969.24</v>
      </c>
      <c r="K170" s="6">
        <v>42.4</v>
      </c>
      <c r="L170" s="6">
        <f t="shared" si="28"/>
        <v>40.92</v>
      </c>
    </row>
    <row r="171" spans="1:12" ht="28.5">
      <c r="A171" s="11" t="s">
        <v>186</v>
      </c>
      <c r="B171" s="11" t="s">
        <v>7</v>
      </c>
      <c r="C171" s="11">
        <v>91927</v>
      </c>
      <c r="D171" s="12" t="s">
        <v>302</v>
      </c>
      <c r="E171" s="11" t="s">
        <v>38</v>
      </c>
      <c r="F171" s="13">
        <v>1470</v>
      </c>
      <c r="G171" s="13">
        <f t="shared" si="29"/>
        <v>4.7699999999999996</v>
      </c>
      <c r="H171" s="13">
        <f t="shared" si="30"/>
        <v>7011.9</v>
      </c>
      <c r="K171" s="6">
        <v>4.9400000000000004</v>
      </c>
      <c r="L171" s="6">
        <f t="shared" si="28"/>
        <v>4.7699999999999996</v>
      </c>
    </row>
    <row r="172" spans="1:12" ht="28.5">
      <c r="A172" s="11" t="s">
        <v>187</v>
      </c>
      <c r="B172" s="11" t="s">
        <v>7</v>
      </c>
      <c r="C172" s="11">
        <v>91929</v>
      </c>
      <c r="D172" s="12" t="s">
        <v>303</v>
      </c>
      <c r="E172" s="11" t="s">
        <v>38</v>
      </c>
      <c r="F172" s="13">
        <v>1184</v>
      </c>
      <c r="G172" s="13">
        <f t="shared" si="29"/>
        <v>6.73</v>
      </c>
      <c r="H172" s="13">
        <f t="shared" si="30"/>
        <v>7968.32</v>
      </c>
      <c r="K172" s="6">
        <v>6.97</v>
      </c>
      <c r="L172" s="6">
        <f t="shared" si="28"/>
        <v>6.73</v>
      </c>
    </row>
    <row r="173" spans="1:12" ht="28.5">
      <c r="A173" s="11" t="s">
        <v>188</v>
      </c>
      <c r="B173" s="11" t="s">
        <v>7</v>
      </c>
      <c r="C173" s="11">
        <v>96972</v>
      </c>
      <c r="D173" s="12" t="s">
        <v>304</v>
      </c>
      <c r="E173" s="11" t="s">
        <v>38</v>
      </c>
      <c r="F173" s="13">
        <v>50</v>
      </c>
      <c r="G173" s="13">
        <f t="shared" si="29"/>
        <v>41.76</v>
      </c>
      <c r="H173" s="13">
        <f t="shared" si="30"/>
        <v>2088</v>
      </c>
      <c r="K173" s="6">
        <v>43.27</v>
      </c>
      <c r="L173" s="6">
        <f t="shared" si="28"/>
        <v>41.76</v>
      </c>
    </row>
    <row r="174" spans="1:12" ht="42.75">
      <c r="A174" s="11" t="s">
        <v>189</v>
      </c>
      <c r="B174" s="11" t="s">
        <v>7</v>
      </c>
      <c r="C174" s="11">
        <v>101881</v>
      </c>
      <c r="D174" s="12" t="s">
        <v>305</v>
      </c>
      <c r="E174" s="11" t="s">
        <v>79</v>
      </c>
      <c r="F174" s="13">
        <v>2</v>
      </c>
      <c r="G174" s="13">
        <f t="shared" si="29"/>
        <v>943.26</v>
      </c>
      <c r="H174" s="13">
        <f t="shared" si="30"/>
        <v>1886.52</v>
      </c>
      <c r="K174" s="6">
        <v>977.47</v>
      </c>
      <c r="L174" s="6">
        <f t="shared" si="28"/>
        <v>943.26</v>
      </c>
    </row>
    <row r="175" spans="1:12" ht="28.5">
      <c r="A175" s="11" t="s">
        <v>190</v>
      </c>
      <c r="B175" s="11" t="s">
        <v>7</v>
      </c>
      <c r="C175" s="11">
        <v>93653</v>
      </c>
      <c r="D175" s="12" t="s">
        <v>306</v>
      </c>
      <c r="E175" s="11" t="s">
        <v>79</v>
      </c>
      <c r="F175" s="13">
        <v>1</v>
      </c>
      <c r="G175" s="13">
        <f t="shared" si="29"/>
        <v>9.73</v>
      </c>
      <c r="H175" s="13">
        <f t="shared" si="30"/>
        <v>9.73</v>
      </c>
      <c r="K175" s="6">
        <v>10.08</v>
      </c>
      <c r="L175" s="6">
        <f t="shared" si="28"/>
        <v>9.73</v>
      </c>
    </row>
    <row r="176" spans="1:12" ht="28.5">
      <c r="A176" s="11" t="s">
        <v>191</v>
      </c>
      <c r="B176" s="11" t="s">
        <v>7</v>
      </c>
      <c r="C176" s="11">
        <v>93654</v>
      </c>
      <c r="D176" s="12" t="s">
        <v>307</v>
      </c>
      <c r="E176" s="11" t="s">
        <v>79</v>
      </c>
      <c r="F176" s="13">
        <v>21</v>
      </c>
      <c r="G176" s="13">
        <f t="shared" si="29"/>
        <v>10.119999999999999</v>
      </c>
      <c r="H176" s="13">
        <f t="shared" si="30"/>
        <v>212.52</v>
      </c>
      <c r="K176" s="6">
        <v>10.49</v>
      </c>
      <c r="L176" s="6">
        <f t="shared" si="28"/>
        <v>10.119999999999999</v>
      </c>
    </row>
    <row r="177" spans="1:12" ht="28.5">
      <c r="A177" s="11" t="s">
        <v>192</v>
      </c>
      <c r="B177" s="11" t="s">
        <v>7</v>
      </c>
      <c r="C177" s="11">
        <v>93656</v>
      </c>
      <c r="D177" s="12" t="s">
        <v>308</v>
      </c>
      <c r="E177" s="11" t="s">
        <v>79</v>
      </c>
      <c r="F177" s="13">
        <v>9</v>
      </c>
      <c r="G177" s="13">
        <f t="shared" si="29"/>
        <v>10.9</v>
      </c>
      <c r="H177" s="13">
        <f t="shared" si="30"/>
        <v>98.1</v>
      </c>
      <c r="K177" s="6">
        <v>11.3</v>
      </c>
      <c r="L177" s="6">
        <f t="shared" si="28"/>
        <v>10.9</v>
      </c>
    </row>
    <row r="178" spans="1:12" ht="28.5">
      <c r="A178" s="11" t="s">
        <v>193</v>
      </c>
      <c r="B178" s="11" t="s">
        <v>7</v>
      </c>
      <c r="C178" s="11">
        <v>101895</v>
      </c>
      <c r="D178" s="12" t="s">
        <v>309</v>
      </c>
      <c r="E178" s="11" t="s">
        <v>79</v>
      </c>
      <c r="F178" s="13">
        <v>2</v>
      </c>
      <c r="G178" s="13">
        <f t="shared" si="29"/>
        <v>358.61</v>
      </c>
      <c r="H178" s="13">
        <f t="shared" si="30"/>
        <v>717.22</v>
      </c>
      <c r="K178" s="6">
        <v>371.62</v>
      </c>
      <c r="L178" s="6">
        <f t="shared" si="28"/>
        <v>358.61</v>
      </c>
    </row>
    <row r="179" spans="1:12">
      <c r="A179" s="11" t="s">
        <v>194</v>
      </c>
      <c r="B179" s="11" t="s">
        <v>1</v>
      </c>
      <c r="C179" s="11">
        <v>12149</v>
      </c>
      <c r="D179" s="12" t="s">
        <v>490</v>
      </c>
      <c r="E179" s="11" t="s">
        <v>79</v>
      </c>
      <c r="F179" s="13">
        <v>2</v>
      </c>
      <c r="G179" s="13">
        <f t="shared" si="29"/>
        <v>354.79</v>
      </c>
      <c r="H179" s="13">
        <f t="shared" si="30"/>
        <v>709.58</v>
      </c>
      <c r="K179" s="6">
        <v>367.66</v>
      </c>
      <c r="L179" s="6">
        <f t="shared" si="28"/>
        <v>354.79</v>
      </c>
    </row>
    <row r="180" spans="1:12" ht="28.5">
      <c r="A180" s="11" t="s">
        <v>195</v>
      </c>
      <c r="B180" s="11" t="s">
        <v>1</v>
      </c>
      <c r="C180" s="11">
        <v>8083</v>
      </c>
      <c r="D180" s="12" t="s">
        <v>491</v>
      </c>
      <c r="E180" s="11" t="s">
        <v>38</v>
      </c>
      <c r="F180" s="13">
        <v>25</v>
      </c>
      <c r="G180" s="13">
        <f t="shared" si="29"/>
        <v>70.45</v>
      </c>
      <c r="H180" s="13">
        <f t="shared" si="30"/>
        <v>1761.25</v>
      </c>
      <c r="K180" s="6">
        <v>73</v>
      </c>
      <c r="L180" s="6">
        <f t="shared" si="28"/>
        <v>70.45</v>
      </c>
    </row>
    <row r="181" spans="1:12" ht="57">
      <c r="A181" s="11" t="s">
        <v>196</v>
      </c>
      <c r="B181" s="11" t="s">
        <v>7</v>
      </c>
      <c r="C181" s="11">
        <v>96562</v>
      </c>
      <c r="D181" s="12" t="s">
        <v>310</v>
      </c>
      <c r="E181" s="11" t="s">
        <v>38</v>
      </c>
      <c r="F181" s="13">
        <v>40</v>
      </c>
      <c r="G181" s="13">
        <f t="shared" si="29"/>
        <v>18.36</v>
      </c>
      <c r="H181" s="13">
        <f t="shared" si="30"/>
        <v>734.4</v>
      </c>
      <c r="K181" s="6">
        <v>19.03</v>
      </c>
      <c r="L181" s="6">
        <f t="shared" si="28"/>
        <v>18.36</v>
      </c>
    </row>
    <row r="182" spans="1:12">
      <c r="A182" s="11" t="s">
        <v>197</v>
      </c>
      <c r="B182" s="11" t="s">
        <v>1</v>
      </c>
      <c r="C182" s="11">
        <v>12500</v>
      </c>
      <c r="D182" s="12" t="s">
        <v>492</v>
      </c>
      <c r="E182" s="11" t="s">
        <v>79</v>
      </c>
      <c r="F182" s="13">
        <v>2</v>
      </c>
      <c r="G182" s="13">
        <f t="shared" si="29"/>
        <v>7.65</v>
      </c>
      <c r="H182" s="13">
        <f t="shared" si="30"/>
        <v>15.3</v>
      </c>
      <c r="K182" s="6">
        <v>7.93</v>
      </c>
      <c r="L182" s="6">
        <f t="shared" si="28"/>
        <v>7.65</v>
      </c>
    </row>
    <row r="183" spans="1:12">
      <c r="A183" s="11"/>
      <c r="B183" s="11"/>
      <c r="C183" s="11"/>
      <c r="D183" s="12"/>
      <c r="E183" s="11"/>
      <c r="F183" s="13"/>
      <c r="G183" s="13"/>
      <c r="H183" s="13"/>
      <c r="L183" s="6">
        <f t="shared" si="28"/>
        <v>0</v>
      </c>
    </row>
    <row r="184" spans="1:12" s="2" customFormat="1" ht="15">
      <c r="A184" s="14">
        <v>11</v>
      </c>
      <c r="B184" s="14" t="s">
        <v>198</v>
      </c>
      <c r="C184" s="14"/>
      <c r="D184" s="15"/>
      <c r="E184" s="14"/>
      <c r="F184" s="16"/>
      <c r="G184" s="16"/>
      <c r="H184" s="16">
        <f>SUM(H185:H190)</f>
        <v>78550.340000000011</v>
      </c>
      <c r="I184" s="3"/>
      <c r="J184" s="3"/>
      <c r="K184" s="3"/>
      <c r="L184" s="3">
        <f t="shared" si="28"/>
        <v>0</v>
      </c>
    </row>
    <row r="185" spans="1:12" ht="28.5">
      <c r="A185" s="11" t="s">
        <v>199</v>
      </c>
      <c r="B185" s="11" t="s">
        <v>7</v>
      </c>
      <c r="C185" s="11">
        <v>88489</v>
      </c>
      <c r="D185" s="12" t="s">
        <v>311</v>
      </c>
      <c r="E185" s="11" t="s">
        <v>9</v>
      </c>
      <c r="F185" s="13">
        <v>3708.15</v>
      </c>
      <c r="G185" s="13">
        <f t="shared" ref="G185:G190" si="31">L185</f>
        <v>11.72</v>
      </c>
      <c r="H185" s="13">
        <f t="shared" ref="H185:H190" si="32">ROUND(F185*G185,2)</f>
        <v>43459.519999999997</v>
      </c>
      <c r="K185" s="6">
        <v>12.14</v>
      </c>
      <c r="L185" s="6">
        <f t="shared" si="28"/>
        <v>11.72</v>
      </c>
    </row>
    <row r="186" spans="1:12" ht="28.5">
      <c r="A186" s="11" t="s">
        <v>200</v>
      </c>
      <c r="B186" s="11" t="s">
        <v>7</v>
      </c>
      <c r="C186" s="11">
        <v>96135</v>
      </c>
      <c r="D186" s="12" t="s">
        <v>312</v>
      </c>
      <c r="E186" s="11" t="s">
        <v>9</v>
      </c>
      <c r="F186" s="13">
        <v>994.53</v>
      </c>
      <c r="G186" s="13">
        <f t="shared" si="31"/>
        <v>20.73</v>
      </c>
      <c r="H186" s="13">
        <f t="shared" si="32"/>
        <v>20616.61</v>
      </c>
      <c r="K186" s="6">
        <v>21.48</v>
      </c>
      <c r="L186" s="6">
        <f t="shared" si="28"/>
        <v>20.73</v>
      </c>
    </row>
    <row r="187" spans="1:12" ht="28.5">
      <c r="A187" s="11" t="s">
        <v>201</v>
      </c>
      <c r="B187" s="11" t="s">
        <v>7</v>
      </c>
      <c r="C187" s="11">
        <v>88485</v>
      </c>
      <c r="D187" s="12" t="s">
        <v>313</v>
      </c>
      <c r="E187" s="11" t="s">
        <v>9</v>
      </c>
      <c r="F187" s="13">
        <v>418.9</v>
      </c>
      <c r="G187" s="13">
        <f t="shared" si="31"/>
        <v>2.1</v>
      </c>
      <c r="H187" s="13">
        <f t="shared" si="32"/>
        <v>879.69</v>
      </c>
      <c r="K187" s="6">
        <v>2.1800000000000002</v>
      </c>
      <c r="L187" s="6">
        <f t="shared" si="28"/>
        <v>2.1</v>
      </c>
    </row>
    <row r="188" spans="1:12" ht="28.5">
      <c r="A188" s="11" t="s">
        <v>202</v>
      </c>
      <c r="B188" s="11" t="s">
        <v>7</v>
      </c>
      <c r="C188" s="11">
        <v>88497</v>
      </c>
      <c r="D188" s="12" t="s">
        <v>314</v>
      </c>
      <c r="E188" s="11" t="s">
        <v>9</v>
      </c>
      <c r="F188" s="13">
        <v>961.62</v>
      </c>
      <c r="G188" s="13">
        <f t="shared" si="31"/>
        <v>11.96</v>
      </c>
      <c r="H188" s="13">
        <f t="shared" si="32"/>
        <v>11500.98</v>
      </c>
      <c r="K188" s="6">
        <v>12.39</v>
      </c>
      <c r="L188" s="6">
        <f t="shared" si="28"/>
        <v>11.96</v>
      </c>
    </row>
    <row r="189" spans="1:12" ht="28.5">
      <c r="A189" s="11" t="s">
        <v>203</v>
      </c>
      <c r="B189" s="11" t="s">
        <v>7</v>
      </c>
      <c r="C189" s="11">
        <v>102203</v>
      </c>
      <c r="D189" s="12" t="s">
        <v>315</v>
      </c>
      <c r="E189" s="11" t="s">
        <v>9</v>
      </c>
      <c r="F189" s="13">
        <v>165.06</v>
      </c>
      <c r="G189" s="13">
        <f t="shared" si="31"/>
        <v>7.18</v>
      </c>
      <c r="H189" s="13">
        <f t="shared" si="32"/>
        <v>1185.1300000000001</v>
      </c>
      <c r="K189" s="6">
        <v>7.44</v>
      </c>
      <c r="L189" s="6">
        <f t="shared" si="28"/>
        <v>7.18</v>
      </c>
    </row>
    <row r="190" spans="1:12" ht="42.75">
      <c r="A190" s="11" t="s">
        <v>204</v>
      </c>
      <c r="B190" s="11" t="s">
        <v>7</v>
      </c>
      <c r="C190" s="11">
        <v>100725</v>
      </c>
      <c r="D190" s="12" t="s">
        <v>316</v>
      </c>
      <c r="E190" s="11" t="s">
        <v>9</v>
      </c>
      <c r="F190" s="13">
        <v>57.75</v>
      </c>
      <c r="G190" s="13">
        <f t="shared" si="31"/>
        <v>15.73</v>
      </c>
      <c r="H190" s="13">
        <f t="shared" si="32"/>
        <v>908.41</v>
      </c>
      <c r="K190" s="6">
        <v>16.3</v>
      </c>
      <c r="L190" s="6">
        <f t="shared" si="28"/>
        <v>15.73</v>
      </c>
    </row>
    <row r="191" spans="1:12">
      <c r="A191" s="11"/>
      <c r="B191" s="11"/>
      <c r="C191" s="11"/>
      <c r="D191" s="12"/>
      <c r="E191" s="11"/>
      <c r="F191" s="13"/>
      <c r="G191" s="13"/>
      <c r="H191" s="13"/>
      <c r="L191" s="6">
        <f t="shared" si="28"/>
        <v>0</v>
      </c>
    </row>
    <row r="192" spans="1:12" s="2" customFormat="1" ht="15">
      <c r="A192" s="14">
        <v>12</v>
      </c>
      <c r="B192" s="14" t="s">
        <v>205</v>
      </c>
      <c r="C192" s="14"/>
      <c r="D192" s="15"/>
      <c r="E192" s="14"/>
      <c r="F192" s="16"/>
      <c r="G192" s="16"/>
      <c r="H192" s="16">
        <f>SUM(H193:H204)</f>
        <v>33976.370000000003</v>
      </c>
      <c r="I192" s="3"/>
      <c r="J192" s="3"/>
      <c r="K192" s="3"/>
      <c r="L192" s="3">
        <f t="shared" si="28"/>
        <v>0</v>
      </c>
    </row>
    <row r="193" spans="1:12" ht="42.75">
      <c r="A193" s="11" t="s">
        <v>206</v>
      </c>
      <c r="B193" s="11" t="s">
        <v>1</v>
      </c>
      <c r="C193" s="11">
        <v>12294</v>
      </c>
      <c r="D193" s="12" t="s">
        <v>493</v>
      </c>
      <c r="E193" s="11" t="s">
        <v>79</v>
      </c>
      <c r="F193" s="13">
        <v>2</v>
      </c>
      <c r="G193" s="13">
        <f t="shared" ref="G193:G204" si="33">L193</f>
        <v>2303.54</v>
      </c>
      <c r="H193" s="13">
        <f t="shared" ref="H193:H204" si="34">ROUND(F193*G193,2)</f>
        <v>4607.08</v>
      </c>
      <c r="K193" s="6">
        <v>2387.09</v>
      </c>
      <c r="L193" s="6">
        <f t="shared" si="28"/>
        <v>2303.54</v>
      </c>
    </row>
    <row r="194" spans="1:12" ht="42.75">
      <c r="A194" s="11" t="s">
        <v>207</v>
      </c>
      <c r="B194" s="11" t="s">
        <v>7</v>
      </c>
      <c r="C194" s="11">
        <v>86937</v>
      </c>
      <c r="D194" s="12" t="s">
        <v>317</v>
      </c>
      <c r="E194" s="11" t="s">
        <v>79</v>
      </c>
      <c r="F194" s="13">
        <v>26</v>
      </c>
      <c r="G194" s="13">
        <f t="shared" si="33"/>
        <v>179.28</v>
      </c>
      <c r="H194" s="13">
        <f t="shared" si="34"/>
        <v>4661.28</v>
      </c>
      <c r="K194" s="6">
        <v>185.78</v>
      </c>
      <c r="L194" s="6">
        <f t="shared" si="28"/>
        <v>179.28</v>
      </c>
    </row>
    <row r="195" spans="1:12" ht="28.5">
      <c r="A195" s="11" t="s">
        <v>208</v>
      </c>
      <c r="B195" s="11" t="s">
        <v>7</v>
      </c>
      <c r="C195" s="11">
        <v>86906</v>
      </c>
      <c r="D195" s="12" t="s">
        <v>318</v>
      </c>
      <c r="E195" s="11" t="s">
        <v>79</v>
      </c>
      <c r="F195" s="13">
        <v>26</v>
      </c>
      <c r="G195" s="13">
        <f t="shared" si="33"/>
        <v>59.04</v>
      </c>
      <c r="H195" s="13">
        <f t="shared" si="34"/>
        <v>1535.04</v>
      </c>
      <c r="K195" s="6">
        <v>61.18</v>
      </c>
      <c r="L195" s="6">
        <f t="shared" si="28"/>
        <v>59.04</v>
      </c>
    </row>
    <row r="196" spans="1:12">
      <c r="A196" s="11" t="s">
        <v>209</v>
      </c>
      <c r="B196" s="11" t="s">
        <v>1</v>
      </c>
      <c r="C196" s="11">
        <v>10759</v>
      </c>
      <c r="D196" s="12" t="s">
        <v>494</v>
      </c>
      <c r="E196" s="11" t="s">
        <v>9</v>
      </c>
      <c r="F196" s="13">
        <v>28.2</v>
      </c>
      <c r="G196" s="13">
        <f t="shared" si="33"/>
        <v>375.33</v>
      </c>
      <c r="H196" s="13">
        <f t="shared" si="34"/>
        <v>10584.31</v>
      </c>
      <c r="K196" s="6">
        <v>388.94</v>
      </c>
      <c r="L196" s="6">
        <f t="shared" si="28"/>
        <v>375.33</v>
      </c>
    </row>
    <row r="197" spans="1:12" ht="57">
      <c r="A197" s="11" t="s">
        <v>210</v>
      </c>
      <c r="B197" s="11" t="s">
        <v>7</v>
      </c>
      <c r="C197" s="11">
        <v>86943</v>
      </c>
      <c r="D197" s="12" t="s">
        <v>319</v>
      </c>
      <c r="E197" s="11" t="s">
        <v>79</v>
      </c>
      <c r="F197" s="13">
        <v>4</v>
      </c>
      <c r="G197" s="13">
        <f t="shared" si="33"/>
        <v>209.35</v>
      </c>
      <c r="H197" s="13">
        <f t="shared" si="34"/>
        <v>837.4</v>
      </c>
      <c r="K197" s="6">
        <v>216.94</v>
      </c>
      <c r="L197" s="6">
        <f t="shared" si="28"/>
        <v>209.35</v>
      </c>
    </row>
    <row r="198" spans="1:12" ht="28.5">
      <c r="A198" s="11" t="s">
        <v>211</v>
      </c>
      <c r="B198" s="11" t="s">
        <v>7</v>
      </c>
      <c r="C198" s="11">
        <v>100869</v>
      </c>
      <c r="D198" s="12" t="s">
        <v>320</v>
      </c>
      <c r="E198" s="11" t="s">
        <v>79</v>
      </c>
      <c r="F198" s="13">
        <v>6</v>
      </c>
      <c r="G198" s="13">
        <f t="shared" si="33"/>
        <v>319.36</v>
      </c>
      <c r="H198" s="13">
        <f t="shared" si="34"/>
        <v>1916.16</v>
      </c>
      <c r="K198" s="6">
        <v>330.94</v>
      </c>
      <c r="L198" s="6">
        <f t="shared" si="28"/>
        <v>319.36</v>
      </c>
    </row>
    <row r="199" spans="1:12" ht="28.5">
      <c r="A199" s="11" t="s">
        <v>212</v>
      </c>
      <c r="B199" s="11" t="s">
        <v>7</v>
      </c>
      <c r="C199" s="11">
        <v>100849</v>
      </c>
      <c r="D199" s="12" t="s">
        <v>321</v>
      </c>
      <c r="E199" s="11" t="s">
        <v>79</v>
      </c>
      <c r="F199" s="13">
        <v>16</v>
      </c>
      <c r="G199" s="13">
        <f t="shared" si="33"/>
        <v>39.94</v>
      </c>
      <c r="H199" s="13">
        <f t="shared" si="34"/>
        <v>639.04</v>
      </c>
      <c r="K199" s="6">
        <v>41.39</v>
      </c>
      <c r="L199" s="6">
        <f t="shared" si="28"/>
        <v>39.94</v>
      </c>
    </row>
    <row r="200" spans="1:12" ht="42.75">
      <c r="A200" s="11" t="s">
        <v>213</v>
      </c>
      <c r="B200" s="11" t="s">
        <v>7</v>
      </c>
      <c r="C200" s="11">
        <v>86931</v>
      </c>
      <c r="D200" s="12" t="s">
        <v>322</v>
      </c>
      <c r="E200" s="11" t="s">
        <v>79</v>
      </c>
      <c r="F200" s="13">
        <v>16</v>
      </c>
      <c r="G200" s="13">
        <f t="shared" si="33"/>
        <v>418.05</v>
      </c>
      <c r="H200" s="13">
        <f t="shared" si="34"/>
        <v>6688.8</v>
      </c>
      <c r="K200" s="6">
        <v>433.21</v>
      </c>
      <c r="L200" s="6">
        <f t="shared" si="28"/>
        <v>418.05</v>
      </c>
    </row>
    <row r="201" spans="1:12" ht="57">
      <c r="A201" s="11" t="s">
        <v>214</v>
      </c>
      <c r="B201" s="11" t="s">
        <v>7</v>
      </c>
      <c r="C201" s="11">
        <v>95472</v>
      </c>
      <c r="D201" s="12" t="s">
        <v>323</v>
      </c>
      <c r="E201" s="11" t="s">
        <v>79</v>
      </c>
      <c r="F201" s="13">
        <v>1</v>
      </c>
      <c r="G201" s="13">
        <f t="shared" si="33"/>
        <v>647.28</v>
      </c>
      <c r="H201" s="13">
        <f t="shared" si="34"/>
        <v>647.28</v>
      </c>
      <c r="K201" s="6">
        <v>670.76</v>
      </c>
      <c r="L201" s="6">
        <f t="shared" si="28"/>
        <v>647.28</v>
      </c>
    </row>
    <row r="202" spans="1:12">
      <c r="A202" s="11" t="s">
        <v>215</v>
      </c>
      <c r="B202" s="11" t="s">
        <v>1</v>
      </c>
      <c r="C202" s="11">
        <v>2050</v>
      </c>
      <c r="D202" s="12" t="s">
        <v>495</v>
      </c>
      <c r="E202" s="11" t="s">
        <v>79</v>
      </c>
      <c r="F202" s="13">
        <v>2</v>
      </c>
      <c r="G202" s="13">
        <f t="shared" si="33"/>
        <v>30.76</v>
      </c>
      <c r="H202" s="13">
        <f t="shared" si="34"/>
        <v>61.52</v>
      </c>
      <c r="K202" s="6">
        <v>31.88</v>
      </c>
      <c r="L202" s="6">
        <f t="shared" si="28"/>
        <v>30.76</v>
      </c>
    </row>
    <row r="203" spans="1:12" ht="28.5">
      <c r="A203" s="11" t="s">
        <v>216</v>
      </c>
      <c r="B203" s="11" t="s">
        <v>7</v>
      </c>
      <c r="C203" s="11">
        <v>95546</v>
      </c>
      <c r="D203" s="12" t="s">
        <v>324</v>
      </c>
      <c r="E203" s="11" t="s">
        <v>79</v>
      </c>
      <c r="F203" s="13">
        <v>14</v>
      </c>
      <c r="G203" s="13">
        <f t="shared" si="33"/>
        <v>87.75</v>
      </c>
      <c r="H203" s="13">
        <f t="shared" si="34"/>
        <v>1228.5</v>
      </c>
      <c r="K203" s="6">
        <v>90.93</v>
      </c>
      <c r="L203" s="6">
        <f t="shared" si="28"/>
        <v>87.75</v>
      </c>
    </row>
    <row r="204" spans="1:12" ht="57">
      <c r="A204" s="11" t="s">
        <v>217</v>
      </c>
      <c r="B204" s="11" t="s">
        <v>7</v>
      </c>
      <c r="C204" s="11">
        <v>86929</v>
      </c>
      <c r="D204" s="12" t="s">
        <v>325</v>
      </c>
      <c r="E204" s="11" t="s">
        <v>79</v>
      </c>
      <c r="F204" s="13">
        <v>2</v>
      </c>
      <c r="G204" s="13">
        <f t="shared" si="33"/>
        <v>284.98</v>
      </c>
      <c r="H204" s="13">
        <f t="shared" si="34"/>
        <v>569.96</v>
      </c>
      <c r="K204" s="6">
        <v>295.32</v>
      </c>
      <c r="L204" s="6">
        <f t="shared" si="28"/>
        <v>284.98</v>
      </c>
    </row>
    <row r="205" spans="1:12">
      <c r="A205" s="11"/>
      <c r="B205" s="11"/>
      <c r="C205" s="11"/>
      <c r="D205" s="12"/>
      <c r="E205" s="11"/>
      <c r="F205" s="13"/>
      <c r="G205" s="13"/>
      <c r="H205" s="13"/>
      <c r="L205" s="6">
        <f t="shared" ref="L205:L211" si="35">ROUND(K205*$J$11,2)</f>
        <v>0</v>
      </c>
    </row>
    <row r="206" spans="1:12" s="2" customFormat="1" ht="15">
      <c r="A206" s="14">
        <v>13</v>
      </c>
      <c r="B206" s="14" t="s">
        <v>218</v>
      </c>
      <c r="C206" s="14"/>
      <c r="D206" s="15"/>
      <c r="E206" s="14"/>
      <c r="F206" s="16"/>
      <c r="G206" s="16"/>
      <c r="H206" s="16">
        <f>SUM(H207:H211)</f>
        <v>23910.5</v>
      </c>
      <c r="I206" s="3"/>
      <c r="J206" s="3"/>
      <c r="K206" s="3"/>
      <c r="L206" s="3">
        <f t="shared" si="35"/>
        <v>0</v>
      </c>
    </row>
    <row r="207" spans="1:12" ht="28.5">
      <c r="A207" s="11" t="s">
        <v>219</v>
      </c>
      <c r="B207" s="11" t="s">
        <v>7</v>
      </c>
      <c r="C207" s="11">
        <v>99803</v>
      </c>
      <c r="D207" s="12" t="s">
        <v>326</v>
      </c>
      <c r="E207" s="11" t="s">
        <v>9</v>
      </c>
      <c r="F207" s="13">
        <v>774.83</v>
      </c>
      <c r="G207" s="13">
        <f t="shared" ref="G207:G211" si="36">L207</f>
        <v>1.36</v>
      </c>
      <c r="H207" s="13">
        <f t="shared" ref="H207:H211" si="37">ROUND(F207*G207,2)</f>
        <v>1053.77</v>
      </c>
      <c r="K207" s="6">
        <v>1.41</v>
      </c>
      <c r="L207" s="6">
        <f t="shared" si="35"/>
        <v>1.36</v>
      </c>
    </row>
    <row r="208" spans="1:12" ht="42.75">
      <c r="A208" s="11" t="s">
        <v>220</v>
      </c>
      <c r="B208" s="11" t="s">
        <v>1</v>
      </c>
      <c r="C208" s="11">
        <v>10076</v>
      </c>
      <c r="D208" s="12" t="s">
        <v>496</v>
      </c>
      <c r="E208" s="11" t="s">
        <v>38</v>
      </c>
      <c r="F208" s="13">
        <v>32.28</v>
      </c>
      <c r="G208" s="13">
        <f t="shared" si="36"/>
        <v>391.92</v>
      </c>
      <c r="H208" s="13">
        <f t="shared" si="37"/>
        <v>12651.18</v>
      </c>
      <c r="K208" s="6">
        <v>406.13</v>
      </c>
      <c r="L208" s="6">
        <f t="shared" si="35"/>
        <v>391.92</v>
      </c>
    </row>
    <row r="209" spans="1:12" ht="42.75">
      <c r="A209" s="11" t="s">
        <v>221</v>
      </c>
      <c r="B209" s="11" t="s">
        <v>1</v>
      </c>
      <c r="C209" s="11">
        <v>4420</v>
      </c>
      <c r="D209" s="12" t="s">
        <v>497</v>
      </c>
      <c r="E209" s="11" t="s">
        <v>38</v>
      </c>
      <c r="F209" s="13">
        <v>7.8</v>
      </c>
      <c r="G209" s="13">
        <f t="shared" si="36"/>
        <v>195.45</v>
      </c>
      <c r="H209" s="13">
        <f t="shared" si="37"/>
        <v>1524.51</v>
      </c>
      <c r="K209" s="6">
        <v>202.54</v>
      </c>
      <c r="L209" s="6">
        <f t="shared" si="35"/>
        <v>195.45</v>
      </c>
    </row>
    <row r="210" spans="1:12">
      <c r="A210" s="11" t="s">
        <v>222</v>
      </c>
      <c r="B210" s="11" t="s">
        <v>1</v>
      </c>
      <c r="C210" s="11">
        <v>12058</v>
      </c>
      <c r="D210" s="12" t="s">
        <v>498</v>
      </c>
      <c r="E210" s="11" t="s">
        <v>79</v>
      </c>
      <c r="F210" s="13">
        <v>16</v>
      </c>
      <c r="G210" s="13">
        <f t="shared" si="36"/>
        <v>207.44</v>
      </c>
      <c r="H210" s="13">
        <f t="shared" si="37"/>
        <v>3319.04</v>
      </c>
      <c r="K210" s="6">
        <v>214.96</v>
      </c>
      <c r="L210" s="6">
        <f t="shared" si="35"/>
        <v>207.44</v>
      </c>
    </row>
    <row r="211" spans="1:12">
      <c r="A211" s="11" t="s">
        <v>223</v>
      </c>
      <c r="B211" s="11" t="s">
        <v>1</v>
      </c>
      <c r="C211" s="11">
        <v>12055</v>
      </c>
      <c r="D211" s="12" t="s">
        <v>499</v>
      </c>
      <c r="E211" s="11" t="s">
        <v>79</v>
      </c>
      <c r="F211" s="13">
        <v>50</v>
      </c>
      <c r="G211" s="13">
        <f t="shared" si="36"/>
        <v>107.24</v>
      </c>
      <c r="H211" s="13">
        <f t="shared" si="37"/>
        <v>5362</v>
      </c>
      <c r="K211" s="6">
        <v>111.13</v>
      </c>
      <c r="L211" s="6">
        <f t="shared" si="35"/>
        <v>107.24</v>
      </c>
    </row>
    <row r="213" spans="1:12" ht="15">
      <c r="A213" s="144" t="s">
        <v>511</v>
      </c>
      <c r="B213" s="144"/>
      <c r="C213" s="144"/>
      <c r="D213" s="144"/>
      <c r="E213" s="144"/>
      <c r="F213" s="144"/>
      <c r="G213" s="144"/>
      <c r="H213" s="10">
        <f>H11+H18+H36+H40+H44+H49+H70+H76+H82+H157+H184+H192+H206</f>
        <v>781718.71000000008</v>
      </c>
    </row>
    <row r="214" spans="1:12" ht="15">
      <c r="A214" s="144" t="s">
        <v>512</v>
      </c>
      <c r="B214" s="144"/>
      <c r="C214" s="144"/>
      <c r="D214" s="144"/>
      <c r="E214" s="144"/>
      <c r="F214" s="144"/>
      <c r="G214" s="144"/>
      <c r="H214" s="10">
        <f>CRONOGRAMA!E36</f>
        <v>208171.71</v>
      </c>
    </row>
    <row r="215" spans="1:12" ht="15">
      <c r="A215" s="144" t="s">
        <v>509</v>
      </c>
      <c r="B215" s="144"/>
      <c r="C215" s="144"/>
      <c r="D215" s="144"/>
      <c r="E215" s="144"/>
      <c r="F215" s="144"/>
      <c r="G215" s="144"/>
      <c r="H215" s="10">
        <f>H213+H214</f>
        <v>989890.42</v>
      </c>
    </row>
    <row r="217" spans="1:12">
      <c r="A217" s="145" t="s">
        <v>514</v>
      </c>
      <c r="B217" s="145"/>
      <c r="C217" s="145"/>
      <c r="D217" s="145"/>
      <c r="E217" s="145"/>
      <c r="F217" s="145"/>
      <c r="G217" s="145"/>
      <c r="H217" s="145"/>
    </row>
  </sheetData>
  <mergeCells count="18">
    <mergeCell ref="A213:G213"/>
    <mergeCell ref="A214:G214"/>
    <mergeCell ref="A215:G215"/>
    <mergeCell ref="A217:H217"/>
    <mergeCell ref="A7:H7"/>
    <mergeCell ref="A8:H8"/>
    <mergeCell ref="A5:H5"/>
    <mergeCell ref="A4:H4"/>
    <mergeCell ref="A3:H3"/>
    <mergeCell ref="A2:H2"/>
    <mergeCell ref="G9:G10"/>
    <mergeCell ref="H9:H10"/>
    <mergeCell ref="A9:A10"/>
    <mergeCell ref="B9:B10"/>
    <mergeCell ref="C9:C10"/>
    <mergeCell ref="D9:D10"/>
    <mergeCell ref="E9:E10"/>
    <mergeCell ref="F9:F10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594C-34C1-47EC-88DF-36D6918D96EB}">
  <dimension ref="A2:X39"/>
  <sheetViews>
    <sheetView showGridLines="0" topLeftCell="A25" workbookViewId="0">
      <selection activeCell="G43" sqref="G43"/>
    </sheetView>
  </sheetViews>
  <sheetFormatPr defaultRowHeight="15"/>
  <cols>
    <col min="1" max="1" width="10.85546875" customWidth="1"/>
    <col min="2" max="2" width="37.28515625" customWidth="1"/>
    <col min="3" max="3" width="14.5703125" customWidth="1"/>
    <col min="5" max="5" width="11.140625" bestFit="1" customWidth="1"/>
    <col min="6" max="6" width="16.5703125" customWidth="1"/>
    <col min="8" max="8" width="10.7109375" customWidth="1"/>
    <col min="9" max="15" width="12.7109375" customWidth="1"/>
    <col min="16" max="16" width="14" customWidth="1"/>
  </cols>
  <sheetData>
    <row r="2" spans="1:24" ht="23.25">
      <c r="A2" s="127" t="s">
        <v>343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7"/>
      <c r="R2" s="17"/>
      <c r="S2" s="17"/>
      <c r="T2" s="17"/>
      <c r="U2" s="17"/>
      <c r="V2" s="17"/>
      <c r="W2" s="17"/>
      <c r="X2" s="17"/>
    </row>
    <row r="3" spans="1:24" ht="20.25">
      <c r="A3" s="128" t="s">
        <v>506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7"/>
      <c r="R3" s="17"/>
      <c r="S3" s="17"/>
      <c r="T3" s="17"/>
      <c r="U3" s="17"/>
      <c r="V3" s="17"/>
      <c r="W3" s="17"/>
      <c r="X3" s="17"/>
    </row>
    <row r="4" spans="1:24">
      <c r="A4" s="129" t="s">
        <v>503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R4" s="1"/>
    </row>
    <row r="5" spans="1:24">
      <c r="A5" s="129" t="s">
        <v>502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</row>
    <row r="6" spans="1:24" ht="29.25" customHeight="1">
      <c r="A6" s="129" t="s">
        <v>500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0" t="s">
        <v>501</v>
      </c>
      <c r="Q6" s="20"/>
      <c r="R6" s="20"/>
      <c r="S6" s="20"/>
      <c r="T6" s="20"/>
      <c r="U6" s="20"/>
      <c r="V6" s="20"/>
      <c r="W6" s="20"/>
      <c r="X6" s="20"/>
    </row>
    <row r="7" spans="1:24" ht="15" customHeight="1">
      <c r="A7" s="125" t="s">
        <v>344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</row>
    <row r="8" spans="1:24" ht="15" customHeight="1">
      <c r="A8" s="125" t="s">
        <v>345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22"/>
      <c r="R8" s="22"/>
      <c r="S8" s="22"/>
      <c r="T8" s="22"/>
      <c r="U8" s="22"/>
      <c r="V8" s="22"/>
      <c r="W8" s="22"/>
      <c r="X8" s="22"/>
    </row>
    <row r="9" spans="1:24" ht="30">
      <c r="A9" s="23" t="s">
        <v>335</v>
      </c>
      <c r="B9" s="23" t="s">
        <v>346</v>
      </c>
      <c r="C9" s="23" t="s">
        <v>347</v>
      </c>
      <c r="D9" s="23" t="s">
        <v>348</v>
      </c>
      <c r="E9" s="34">
        <v>0.26629999999999998</v>
      </c>
      <c r="F9" s="23" t="s">
        <v>347</v>
      </c>
      <c r="G9" s="24"/>
      <c r="H9" s="23" t="s">
        <v>356</v>
      </c>
      <c r="I9" s="23" t="s">
        <v>357</v>
      </c>
      <c r="J9" s="23" t="s">
        <v>358</v>
      </c>
      <c r="K9" s="23" t="s">
        <v>359</v>
      </c>
      <c r="L9" s="23" t="s">
        <v>360</v>
      </c>
      <c r="M9" s="23" t="s">
        <v>361</v>
      </c>
      <c r="N9" s="23" t="s">
        <v>362</v>
      </c>
      <c r="O9" s="23" t="s">
        <v>363</v>
      </c>
      <c r="P9" s="23" t="s">
        <v>349</v>
      </c>
      <c r="Q9" s="25"/>
      <c r="R9" s="25"/>
      <c r="S9" s="25"/>
      <c r="T9" s="25"/>
      <c r="U9" s="25"/>
      <c r="V9" s="25"/>
      <c r="W9" s="25"/>
      <c r="X9" s="25"/>
    </row>
    <row r="10" spans="1:24">
      <c r="A10" s="157" t="str">
        <f>[1]ORÇAMENTO!A14</f>
        <v xml:space="preserve"> 1 </v>
      </c>
      <c r="B10" s="159" t="str">
        <f>ORÇAMENTO!B11</f>
        <v>SERVIÇOS PRELIMINARES</v>
      </c>
      <c r="C10" s="156">
        <f>ORÇAMENTO!H11</f>
        <v>18776.639999999996</v>
      </c>
      <c r="D10" s="158">
        <f>ROUND(C10/$C$36,4)</f>
        <v>2.4E-2</v>
      </c>
      <c r="E10" s="149">
        <f>ROUND(C10*$E$9,2)</f>
        <v>5000.22</v>
      </c>
      <c r="F10" s="149">
        <f>C10+E10</f>
        <v>23776.859999999997</v>
      </c>
      <c r="G10" s="26" t="s">
        <v>350</v>
      </c>
      <c r="H10" s="27">
        <v>1</v>
      </c>
      <c r="I10" s="28"/>
      <c r="J10" s="28"/>
      <c r="K10" s="28"/>
      <c r="L10" s="28"/>
      <c r="M10" s="28"/>
      <c r="N10" s="28"/>
      <c r="O10" s="28"/>
      <c r="P10" s="35">
        <f t="shared" ref="P10:P18" si="0">SUM(H10:O10)</f>
        <v>1</v>
      </c>
    </row>
    <row r="11" spans="1:24">
      <c r="A11" s="157"/>
      <c r="B11" s="159"/>
      <c r="C11" s="157"/>
      <c r="D11" s="158"/>
      <c r="E11" s="150"/>
      <c r="F11" s="150"/>
      <c r="G11" s="26" t="s">
        <v>351</v>
      </c>
      <c r="H11" s="30">
        <f>ROUND(F10*H10,2)</f>
        <v>23776.86</v>
      </c>
      <c r="I11" s="30"/>
      <c r="J11" s="30"/>
      <c r="K11" s="30"/>
      <c r="L11" s="30"/>
      <c r="M11" s="30"/>
      <c r="N11" s="30"/>
      <c r="O11" s="30"/>
      <c r="P11" s="30">
        <f t="shared" si="0"/>
        <v>23776.86</v>
      </c>
    </row>
    <row r="12" spans="1:24">
      <c r="A12" s="157" t="str">
        <f>[1]ORÇAMENTO!A19</f>
        <v xml:space="preserve"> 2 </v>
      </c>
      <c r="B12" s="160" t="str">
        <f>ORÇAMENTO!B18</f>
        <v>INFRA ESTRUTURA E SUPERESTRUTURA</v>
      </c>
      <c r="C12" s="156">
        <f>ORÇAMENTO!H18</f>
        <v>92960.22</v>
      </c>
      <c r="D12" s="158">
        <f t="shared" ref="D12" si="1">ROUND(C12/$C$36,4)</f>
        <v>0.11890000000000001</v>
      </c>
      <c r="E12" s="149">
        <f>ROUND(C12*$E$9,2)</f>
        <v>24755.31</v>
      </c>
      <c r="F12" s="149">
        <f t="shared" ref="F12" si="2">C12+E12</f>
        <v>117715.53</v>
      </c>
      <c r="G12" s="26" t="s">
        <v>350</v>
      </c>
      <c r="H12" s="27">
        <v>0.3</v>
      </c>
      <c r="I12" s="27">
        <v>0.4</v>
      </c>
      <c r="J12" s="27">
        <v>0.3</v>
      </c>
      <c r="K12" s="28"/>
      <c r="L12" s="28"/>
      <c r="M12" s="28"/>
      <c r="N12" s="28"/>
      <c r="O12" s="28"/>
      <c r="P12" s="35">
        <f t="shared" si="0"/>
        <v>1</v>
      </c>
    </row>
    <row r="13" spans="1:24">
      <c r="A13" s="157"/>
      <c r="B13" s="159"/>
      <c r="C13" s="157"/>
      <c r="D13" s="158"/>
      <c r="E13" s="150"/>
      <c r="F13" s="150"/>
      <c r="G13" s="26" t="s">
        <v>351</v>
      </c>
      <c r="H13" s="30">
        <f>ROUND($F$12*H12,2)</f>
        <v>35314.660000000003</v>
      </c>
      <c r="I13" s="30">
        <f>ROUND($F$12*I12,2)</f>
        <v>47086.21</v>
      </c>
      <c r="J13" s="30">
        <f>ROUND($F$12*J12,2)</f>
        <v>35314.660000000003</v>
      </c>
      <c r="K13" s="30"/>
      <c r="L13" s="30"/>
      <c r="M13" s="30"/>
      <c r="N13" s="30"/>
      <c r="O13" s="30"/>
      <c r="P13" s="30">
        <f t="shared" si="0"/>
        <v>117715.53</v>
      </c>
    </row>
    <row r="14" spans="1:24">
      <c r="A14" s="157">
        <f>[1]ORÇAMENTO!A26</f>
        <v>3</v>
      </c>
      <c r="B14" s="159" t="str">
        <f>ORÇAMENTO!B36</f>
        <v>ALVENARIA E VEDAÇÕES</v>
      </c>
      <c r="C14" s="156">
        <f>ORÇAMENTO!H36</f>
        <v>43303.58</v>
      </c>
      <c r="D14" s="158">
        <f t="shared" ref="D14" si="3">ROUND(C14/$C$36,4)</f>
        <v>5.5399999999999998E-2</v>
      </c>
      <c r="E14" s="149">
        <f t="shared" ref="E14" si="4">ROUND(C14*$E$9,2)</f>
        <v>11531.74</v>
      </c>
      <c r="F14" s="149">
        <f t="shared" ref="F14" si="5">C14+E14</f>
        <v>54835.32</v>
      </c>
      <c r="G14" s="26" t="s">
        <v>350</v>
      </c>
      <c r="H14" s="28"/>
      <c r="I14" s="27">
        <v>1</v>
      </c>
      <c r="J14" s="28"/>
      <c r="K14" s="28"/>
      <c r="L14" s="28"/>
      <c r="M14" s="28"/>
      <c r="N14" s="28"/>
      <c r="O14" s="28"/>
      <c r="P14" s="35">
        <f t="shared" si="0"/>
        <v>1</v>
      </c>
    </row>
    <row r="15" spans="1:24">
      <c r="A15" s="157"/>
      <c r="B15" s="159"/>
      <c r="C15" s="157"/>
      <c r="D15" s="158"/>
      <c r="E15" s="150"/>
      <c r="F15" s="150"/>
      <c r="G15" s="26" t="s">
        <v>351</v>
      </c>
      <c r="H15" s="30"/>
      <c r="I15" s="30">
        <f>ROUND($F$14*I14,2)</f>
        <v>54835.32</v>
      </c>
      <c r="J15" s="30"/>
      <c r="K15" s="30"/>
      <c r="L15" s="30"/>
      <c r="M15" s="30"/>
      <c r="N15" s="30"/>
      <c r="O15" s="30"/>
      <c r="P15" s="30">
        <f t="shared" si="0"/>
        <v>54835.32</v>
      </c>
    </row>
    <row r="16" spans="1:24">
      <c r="A16" s="157">
        <f>[1]ORÇAMENTO!A31</f>
        <v>4</v>
      </c>
      <c r="B16" s="159" t="str">
        <f>ORÇAMENTO!B40</f>
        <v>IMPERMEABILIZAÇÕES</v>
      </c>
      <c r="C16" s="156">
        <f>ORÇAMENTO!H40</f>
        <v>6503.26</v>
      </c>
      <c r="D16" s="158">
        <f t="shared" ref="D16" si="6">ROUND(C16/$C$36,4)</f>
        <v>8.3000000000000001E-3</v>
      </c>
      <c r="E16" s="149">
        <f t="shared" ref="E16" si="7">ROUND(C16*$E$9,2)</f>
        <v>1731.82</v>
      </c>
      <c r="F16" s="149">
        <f t="shared" ref="F16" si="8">C16+E16</f>
        <v>8235.08</v>
      </c>
      <c r="G16" s="26" t="s">
        <v>350</v>
      </c>
      <c r="H16" s="28"/>
      <c r="I16" s="27">
        <v>1</v>
      </c>
      <c r="J16" s="28"/>
      <c r="K16" s="28"/>
      <c r="L16" s="28"/>
      <c r="M16" s="28"/>
      <c r="N16" s="28"/>
      <c r="O16" s="28"/>
      <c r="P16" s="35">
        <f t="shared" si="0"/>
        <v>1</v>
      </c>
    </row>
    <row r="17" spans="1:16">
      <c r="A17" s="157"/>
      <c r="B17" s="159"/>
      <c r="C17" s="157"/>
      <c r="D17" s="158"/>
      <c r="E17" s="150"/>
      <c r="F17" s="150"/>
      <c r="G17" s="26" t="s">
        <v>351</v>
      </c>
      <c r="H17" s="30"/>
      <c r="I17" s="30">
        <f>ROUND($F$16*I16,2)</f>
        <v>8235.08</v>
      </c>
      <c r="J17" s="30"/>
      <c r="K17" s="30"/>
      <c r="L17" s="30"/>
      <c r="M17" s="30"/>
      <c r="N17" s="30"/>
      <c r="O17" s="30"/>
      <c r="P17" s="30">
        <f t="shared" si="0"/>
        <v>8235.08</v>
      </c>
    </row>
    <row r="18" spans="1:16">
      <c r="A18" s="157">
        <f>[1]ORÇAMENTO!A67</f>
        <v>5</v>
      </c>
      <c r="B18" s="159" t="str">
        <f>ORÇAMENTO!B44</f>
        <v>COBERTURAS E PROTEÇÕES</v>
      </c>
      <c r="C18" s="156">
        <f>ORÇAMENTO!H44</f>
        <v>51264.130000000005</v>
      </c>
      <c r="D18" s="158">
        <f t="shared" ref="D18" si="9">ROUND(C18/$C$36,4)</f>
        <v>6.5600000000000006E-2</v>
      </c>
      <c r="E18" s="149">
        <f t="shared" ref="E18" si="10">ROUND(C18*$E$9,2)</f>
        <v>13651.64</v>
      </c>
      <c r="F18" s="149">
        <f t="shared" ref="F18" si="11">C18+E18</f>
        <v>64915.770000000004</v>
      </c>
      <c r="G18" s="26" t="s">
        <v>350</v>
      </c>
      <c r="H18" s="28"/>
      <c r="I18" s="28"/>
      <c r="J18" s="27">
        <v>0.5</v>
      </c>
      <c r="K18" s="27">
        <v>0.5</v>
      </c>
      <c r="L18" s="28"/>
      <c r="M18" s="28"/>
      <c r="N18" s="28"/>
      <c r="O18" s="28"/>
      <c r="P18" s="35">
        <f t="shared" si="0"/>
        <v>1</v>
      </c>
    </row>
    <row r="19" spans="1:16">
      <c r="A19" s="157"/>
      <c r="B19" s="159"/>
      <c r="C19" s="157"/>
      <c r="D19" s="158"/>
      <c r="E19" s="150"/>
      <c r="F19" s="150"/>
      <c r="G19" s="26" t="s">
        <v>351</v>
      </c>
      <c r="H19" s="30"/>
      <c r="I19" s="30"/>
      <c r="J19" s="30">
        <f>ROUND($F$18*J18,2)-0.005</f>
        <v>32457.884999999998</v>
      </c>
      <c r="K19" s="30">
        <f>ROUND($F$18*K18,2)-0.005</f>
        <v>32457.884999999998</v>
      </c>
      <c r="L19" s="30"/>
      <c r="M19" s="30"/>
      <c r="N19" s="30"/>
      <c r="O19" s="30"/>
      <c r="P19" s="30">
        <f>SUM(H19:O19)-0.01</f>
        <v>64915.759999999995</v>
      </c>
    </row>
    <row r="20" spans="1:16">
      <c r="A20" s="157">
        <f>[1]ORÇAMENTO!A76</f>
        <v>6</v>
      </c>
      <c r="B20" s="159" t="str">
        <f>ORÇAMENTO!B49</f>
        <v>ESQUADRIAS</v>
      </c>
      <c r="C20" s="156">
        <f>ORÇAMENTO!H49</f>
        <v>90991.079999999987</v>
      </c>
      <c r="D20" s="158">
        <f t="shared" ref="D20" si="12">ROUND(C20/$C$36,4)</f>
        <v>0.1164</v>
      </c>
      <c r="E20" s="149">
        <f t="shared" ref="E20" si="13">ROUND(C20*$E$9,2)</f>
        <v>24230.92</v>
      </c>
      <c r="F20" s="149">
        <f t="shared" ref="F20" si="14">C20+E20</f>
        <v>115221.99999999999</v>
      </c>
      <c r="G20" s="26" t="s">
        <v>350</v>
      </c>
      <c r="H20" s="28"/>
      <c r="I20" s="28"/>
      <c r="J20" s="28"/>
      <c r="K20" s="29"/>
      <c r="L20" s="28"/>
      <c r="M20" s="28"/>
      <c r="N20" s="27">
        <v>0.5</v>
      </c>
      <c r="O20" s="27">
        <v>0.5</v>
      </c>
      <c r="P20" s="35">
        <f>SUM(H20:O20)</f>
        <v>1</v>
      </c>
    </row>
    <row r="21" spans="1:16">
      <c r="A21" s="157"/>
      <c r="B21" s="159"/>
      <c r="C21" s="157"/>
      <c r="D21" s="158"/>
      <c r="E21" s="150"/>
      <c r="F21" s="150"/>
      <c r="G21" s="26" t="s">
        <v>351</v>
      </c>
      <c r="H21" s="30"/>
      <c r="I21" s="30"/>
      <c r="J21" s="30"/>
      <c r="K21" s="29"/>
      <c r="L21" s="30"/>
      <c r="M21" s="30"/>
      <c r="N21" s="30">
        <f>ROUND($F$20*N20,2)-0.005</f>
        <v>57610.995000000003</v>
      </c>
      <c r="O21" s="30">
        <f>ROUND($F$20*O20,2)-0.005</f>
        <v>57610.995000000003</v>
      </c>
      <c r="P21" s="30">
        <f>SUM(H21:O21)</f>
        <v>115221.99</v>
      </c>
    </row>
    <row r="22" spans="1:16">
      <c r="A22" s="157">
        <f>[1]ORÇAMENTO!A79</f>
        <v>7</v>
      </c>
      <c r="B22" s="159" t="str">
        <f>ORÇAMENTO!B70</f>
        <v>REVESTIMENTO</v>
      </c>
      <c r="C22" s="156">
        <f>ORÇAMENTO!H70</f>
        <v>77673.48000000001</v>
      </c>
      <c r="D22" s="158">
        <f t="shared" ref="D22" si="15">ROUND(C22/$C$36,4)</f>
        <v>9.9400000000000002E-2</v>
      </c>
      <c r="E22" s="149">
        <f t="shared" ref="E22" si="16">ROUND(C22*$E$9,2)</f>
        <v>20684.45</v>
      </c>
      <c r="F22" s="149">
        <f t="shared" ref="F22" si="17">C22+E22</f>
        <v>98357.930000000008</v>
      </c>
      <c r="G22" s="26" t="s">
        <v>350</v>
      </c>
      <c r="H22" s="28"/>
      <c r="I22" s="28"/>
      <c r="J22" s="27">
        <v>0.4</v>
      </c>
      <c r="K22" s="27">
        <v>0.6</v>
      </c>
      <c r="L22" s="28"/>
      <c r="M22" s="28"/>
      <c r="N22" s="28"/>
      <c r="O22" s="28"/>
      <c r="P22" s="35">
        <f>SUM(H22:O22)</f>
        <v>1</v>
      </c>
    </row>
    <row r="23" spans="1:16">
      <c r="A23" s="157"/>
      <c r="B23" s="159"/>
      <c r="C23" s="157"/>
      <c r="D23" s="158"/>
      <c r="E23" s="150"/>
      <c r="F23" s="150"/>
      <c r="G23" s="26" t="s">
        <v>351</v>
      </c>
      <c r="H23" s="30"/>
      <c r="I23" s="30"/>
      <c r="J23" s="30">
        <f>ROUND($F$22*J22,2)</f>
        <v>39343.17</v>
      </c>
      <c r="K23" s="30">
        <f>ROUND($F$22*K22,2)</f>
        <v>59014.76</v>
      </c>
      <c r="L23" s="30"/>
      <c r="M23" s="30"/>
      <c r="N23" s="30"/>
      <c r="O23" s="30"/>
      <c r="P23" s="30">
        <f>SUM(H23:O23)</f>
        <v>98357.93</v>
      </c>
    </row>
    <row r="24" spans="1:16">
      <c r="A24" s="157">
        <f>[1]ORÇAMENTO!A86</f>
        <v>8</v>
      </c>
      <c r="B24" s="159" t="str">
        <f>ORÇAMENTO!B76</f>
        <v>PAVIMENTAÇÃO</v>
      </c>
      <c r="C24" s="156">
        <f>ORÇAMENTO!H76</f>
        <v>139210.14000000001</v>
      </c>
      <c r="D24" s="158">
        <f t="shared" ref="D24" si="18">ROUND(C24/$C$36,4)</f>
        <v>0.17810000000000001</v>
      </c>
      <c r="E24" s="149">
        <f t="shared" ref="E24" si="19">ROUND(C24*$E$9,2)</f>
        <v>37071.660000000003</v>
      </c>
      <c r="F24" s="149">
        <f t="shared" ref="F24" si="20">C24+E24</f>
        <v>176281.80000000002</v>
      </c>
      <c r="G24" s="26" t="s">
        <v>350</v>
      </c>
      <c r="H24" s="28"/>
      <c r="I24" s="28"/>
      <c r="J24" s="28"/>
      <c r="K24" s="27">
        <v>0.1</v>
      </c>
      <c r="L24" s="27">
        <v>0.5</v>
      </c>
      <c r="M24" s="27">
        <v>0.4</v>
      </c>
      <c r="N24" s="28"/>
      <c r="O24" s="28"/>
      <c r="P24" s="35">
        <f>SUM(H24:O24)</f>
        <v>1</v>
      </c>
    </row>
    <row r="25" spans="1:16">
      <c r="A25" s="157"/>
      <c r="B25" s="159"/>
      <c r="C25" s="157"/>
      <c r="D25" s="158"/>
      <c r="E25" s="150"/>
      <c r="F25" s="150"/>
      <c r="G25" s="26" t="s">
        <v>351</v>
      </c>
      <c r="H25" s="30"/>
      <c r="I25" s="30"/>
      <c r="J25" s="30"/>
      <c r="K25" s="30">
        <f>ROUND($F$24*K24,2)</f>
        <v>17628.18</v>
      </c>
      <c r="L25" s="30">
        <f>ROUND($F$24*L24,2)</f>
        <v>88140.9</v>
      </c>
      <c r="M25" s="30">
        <f>ROUND($F$24*M24,2)</f>
        <v>70512.72</v>
      </c>
      <c r="N25" s="30"/>
      <c r="O25" s="30"/>
      <c r="P25" s="30">
        <f>SUM(H25:N25)</f>
        <v>176281.8</v>
      </c>
    </row>
    <row r="26" spans="1:16">
      <c r="A26" s="157">
        <f>[1]ORÇAMENTO!A102</f>
        <v>9</v>
      </c>
      <c r="B26" s="159" t="str">
        <f>ORÇAMENTO!B82</f>
        <v>INSTALAÇÕES HIDRO-SANITÁRIAS-PLUVIAL-INCÊNDIO</v>
      </c>
      <c r="C26" s="156">
        <f>ORÇAMENTO!H82</f>
        <v>76924.92</v>
      </c>
      <c r="D26" s="158">
        <f t="shared" ref="D26" si="21">ROUND(C26/$C$36,4)</f>
        <v>9.8400000000000001E-2</v>
      </c>
      <c r="E26" s="149">
        <f t="shared" ref="E26" si="22">ROUND(C26*$E$9,2)</f>
        <v>20485.11</v>
      </c>
      <c r="F26" s="149">
        <f t="shared" ref="F26" si="23">C26+E26</f>
        <v>97410.03</v>
      </c>
      <c r="G26" s="26" t="s">
        <v>350</v>
      </c>
      <c r="H26" s="28"/>
      <c r="I26" s="28"/>
      <c r="J26" s="28"/>
      <c r="K26" s="28"/>
      <c r="L26" s="27">
        <v>0.5</v>
      </c>
      <c r="M26" s="27">
        <v>0.5</v>
      </c>
      <c r="N26" s="28"/>
      <c r="O26" s="28"/>
      <c r="P26" s="35">
        <f t="shared" ref="P26:P35" si="24">SUM(H26:O26)</f>
        <v>1</v>
      </c>
    </row>
    <row r="27" spans="1:16">
      <c r="A27" s="157"/>
      <c r="B27" s="159"/>
      <c r="C27" s="157"/>
      <c r="D27" s="158"/>
      <c r="E27" s="150"/>
      <c r="F27" s="150"/>
      <c r="G27" s="26" t="s">
        <v>351</v>
      </c>
      <c r="H27" s="30"/>
      <c r="I27" s="30"/>
      <c r="J27" s="30"/>
      <c r="K27" s="30"/>
      <c r="L27" s="30">
        <f>ROUND($F$26*L26,2)-0.005</f>
        <v>48705.014999999999</v>
      </c>
      <c r="M27" s="30">
        <f>ROUND($F$26*M26,2)-0.005</f>
        <v>48705.014999999999</v>
      </c>
      <c r="N27" s="30"/>
      <c r="O27" s="30"/>
      <c r="P27" s="30">
        <f t="shared" si="24"/>
        <v>97410.03</v>
      </c>
    </row>
    <row r="28" spans="1:16">
      <c r="A28" s="157">
        <f>[1]ORÇAMENTO!A110</f>
        <v>10</v>
      </c>
      <c r="B28" s="159" t="str">
        <f>ORÇAMENTO!B157</f>
        <v>INSTALAÇÕES ELÉTRICAS</v>
      </c>
      <c r="C28" s="156">
        <f>ORÇAMENTO!H157</f>
        <v>47674.05</v>
      </c>
      <c r="D28" s="158">
        <f t="shared" ref="D28" si="25">ROUND(C28/$C$36,4)</f>
        <v>6.0999999999999999E-2</v>
      </c>
      <c r="E28" s="149">
        <f t="shared" ref="E28" si="26">ROUND(C28*$E$9,2)</f>
        <v>12695.6</v>
      </c>
      <c r="F28" s="149">
        <f t="shared" ref="F28" si="27">C28+E28</f>
        <v>60369.65</v>
      </c>
      <c r="G28" s="26" t="s">
        <v>350</v>
      </c>
      <c r="H28" s="28"/>
      <c r="I28" s="28"/>
      <c r="J28" s="28"/>
      <c r="K28" s="28"/>
      <c r="L28" s="28"/>
      <c r="M28" s="28"/>
      <c r="N28" s="27">
        <v>1</v>
      </c>
      <c r="O28" s="28"/>
      <c r="P28" s="35">
        <f t="shared" si="24"/>
        <v>1</v>
      </c>
    </row>
    <row r="29" spans="1:16">
      <c r="A29" s="157"/>
      <c r="B29" s="159"/>
      <c r="C29" s="157"/>
      <c r="D29" s="158"/>
      <c r="E29" s="150"/>
      <c r="F29" s="150"/>
      <c r="G29" s="26" t="s">
        <v>351</v>
      </c>
      <c r="H29" s="30"/>
      <c r="I29" s="30"/>
      <c r="J29" s="30"/>
      <c r="K29" s="30"/>
      <c r="L29" s="30"/>
      <c r="M29" s="30"/>
      <c r="N29" s="30">
        <f>ROUND($F$28*N28,2)</f>
        <v>60369.65</v>
      </c>
      <c r="O29" s="30"/>
      <c r="P29" s="30">
        <f t="shared" si="24"/>
        <v>60369.65</v>
      </c>
    </row>
    <row r="30" spans="1:16">
      <c r="A30" s="157">
        <f>[1]ORÇAMENTO!A141</f>
        <v>11</v>
      </c>
      <c r="B30" s="159" t="str">
        <f>ORÇAMENTO!B184</f>
        <v>PINTURA</v>
      </c>
      <c r="C30" s="156">
        <f>ORÇAMENTO!H184</f>
        <v>78550.340000000011</v>
      </c>
      <c r="D30" s="158">
        <f t="shared" ref="D30" si="28">ROUND(C30/$C$36,4)</f>
        <v>0.10050000000000001</v>
      </c>
      <c r="E30" s="149">
        <f t="shared" ref="E30" si="29">ROUND(C30*$E$9,2)</f>
        <v>20917.96</v>
      </c>
      <c r="F30" s="149">
        <f>C30+E30</f>
        <v>99468.300000000017</v>
      </c>
      <c r="G30" s="26" t="s">
        <v>350</v>
      </c>
      <c r="H30" s="28"/>
      <c r="I30" s="28"/>
      <c r="J30" s="28"/>
      <c r="K30" s="28"/>
      <c r="L30" s="28"/>
      <c r="M30" s="27">
        <v>0.2</v>
      </c>
      <c r="N30" s="27">
        <v>0.3</v>
      </c>
      <c r="O30" s="27">
        <v>0.5</v>
      </c>
      <c r="P30" s="35">
        <f t="shared" si="24"/>
        <v>1</v>
      </c>
    </row>
    <row r="31" spans="1:16">
      <c r="A31" s="157"/>
      <c r="B31" s="159"/>
      <c r="C31" s="157"/>
      <c r="D31" s="158"/>
      <c r="E31" s="150"/>
      <c r="F31" s="150"/>
      <c r="G31" s="26" t="s">
        <v>351</v>
      </c>
      <c r="H31" s="30"/>
      <c r="I31" s="30"/>
      <c r="J31" s="30"/>
      <c r="K31" s="30"/>
      <c r="L31" s="30"/>
      <c r="M31" s="30">
        <f>ROUND($F$30*M30,2)</f>
        <v>19893.66</v>
      </c>
      <c r="N31" s="30">
        <f>ROUND($F$30*N30,2)</f>
        <v>29840.49</v>
      </c>
      <c r="O31" s="30">
        <f>ROUND($F$30*O30,2)-0.01</f>
        <v>49734.14</v>
      </c>
      <c r="P31" s="30">
        <f t="shared" si="24"/>
        <v>99468.290000000008</v>
      </c>
    </row>
    <row r="32" spans="1:16">
      <c r="A32" s="157">
        <f>[1]ORÇAMENTO!A156</f>
        <v>12</v>
      </c>
      <c r="B32" s="159" t="str">
        <f>ORÇAMENTO!B192</f>
        <v>BANCADAS, LOUÇAS, METAIS E ACESSÓRIOS</v>
      </c>
      <c r="C32" s="156">
        <f>ORÇAMENTO!H192</f>
        <v>33976.370000000003</v>
      </c>
      <c r="D32" s="158">
        <f t="shared" ref="D32" si="30">ROUND(C32/$C$36,4)</f>
        <v>4.3499999999999997E-2</v>
      </c>
      <c r="E32" s="149">
        <f t="shared" ref="E32" si="31">ROUND(C32*$E$9,2)</f>
        <v>9047.91</v>
      </c>
      <c r="F32" s="149">
        <f t="shared" ref="F32" si="32">C32+E32</f>
        <v>43024.28</v>
      </c>
      <c r="G32" s="26" t="s">
        <v>350</v>
      </c>
      <c r="H32" s="28"/>
      <c r="I32" s="28"/>
      <c r="J32" s="28"/>
      <c r="K32" s="28"/>
      <c r="L32" s="28"/>
      <c r="M32" s="28"/>
      <c r="N32" s="28"/>
      <c r="O32" s="27">
        <v>1</v>
      </c>
      <c r="P32" s="35">
        <f t="shared" si="24"/>
        <v>1</v>
      </c>
    </row>
    <row r="33" spans="1:16">
      <c r="A33" s="157"/>
      <c r="B33" s="159"/>
      <c r="C33" s="157"/>
      <c r="D33" s="158"/>
      <c r="E33" s="150"/>
      <c r="F33" s="150"/>
      <c r="G33" s="26" t="s">
        <v>351</v>
      </c>
      <c r="H33" s="30"/>
      <c r="I33" s="30"/>
      <c r="J33" s="30"/>
      <c r="K33" s="30"/>
      <c r="L33" s="30"/>
      <c r="M33" s="30"/>
      <c r="N33" s="30"/>
      <c r="O33" s="30">
        <f>ROUND($F$32*O32,2)</f>
        <v>43024.28</v>
      </c>
      <c r="P33" s="30">
        <f t="shared" si="24"/>
        <v>43024.28</v>
      </c>
    </row>
    <row r="34" spans="1:16">
      <c r="A34" s="157">
        <f>[1]ORÇAMENTO!A173</f>
        <v>13</v>
      </c>
      <c r="B34" s="159" t="str">
        <f>ORÇAMENTO!B206</f>
        <v>SERVIÇOS COMPLEMENTARES</v>
      </c>
      <c r="C34" s="156">
        <f>ORÇAMENTO!H206</f>
        <v>23910.5</v>
      </c>
      <c r="D34" s="158">
        <f t="shared" ref="D34" si="33">ROUND(C34/$C$36,4)</f>
        <v>3.0599999999999999E-2</v>
      </c>
      <c r="E34" s="149">
        <f t="shared" ref="E34" si="34">ROUND(C34*$E$9,2)</f>
        <v>6367.37</v>
      </c>
      <c r="F34" s="149">
        <f t="shared" ref="F34" si="35">C34+E34</f>
        <v>30277.87</v>
      </c>
      <c r="G34" s="26" t="s">
        <v>350</v>
      </c>
      <c r="H34" s="28"/>
      <c r="I34" s="28"/>
      <c r="J34" s="28"/>
      <c r="K34" s="28"/>
      <c r="L34" s="28"/>
      <c r="M34" s="28"/>
      <c r="N34" s="28"/>
      <c r="O34" s="27">
        <v>1</v>
      </c>
      <c r="P34" s="35">
        <f t="shared" si="24"/>
        <v>1</v>
      </c>
    </row>
    <row r="35" spans="1:16">
      <c r="A35" s="157"/>
      <c r="B35" s="159"/>
      <c r="C35" s="157"/>
      <c r="D35" s="158"/>
      <c r="E35" s="150"/>
      <c r="F35" s="150"/>
      <c r="G35" s="26" t="s">
        <v>351</v>
      </c>
      <c r="H35" s="30"/>
      <c r="I35" s="30"/>
      <c r="J35" s="30"/>
      <c r="K35" s="30"/>
      <c r="L35" s="30"/>
      <c r="M35" s="30"/>
      <c r="N35" s="30"/>
      <c r="O35" s="30">
        <f>ROUND($F$34*O34,2)</f>
        <v>30277.87</v>
      </c>
      <c r="P35" s="30">
        <f t="shared" si="24"/>
        <v>30277.87</v>
      </c>
    </row>
    <row r="36" spans="1:16">
      <c r="A36" s="152" t="s">
        <v>352</v>
      </c>
      <c r="B36" s="152"/>
      <c r="C36" s="151">
        <f>SUM(C10:C35)</f>
        <v>781718.71000000008</v>
      </c>
      <c r="D36" s="155">
        <f>SUM(D10:D35)</f>
        <v>1.0001000000000002</v>
      </c>
      <c r="E36" s="151">
        <f>SUM(E10:E35)</f>
        <v>208171.71</v>
      </c>
      <c r="F36" s="151">
        <f>SUM(F10:F35)</f>
        <v>989890.42000000016</v>
      </c>
      <c r="G36" s="31" t="s">
        <v>351</v>
      </c>
      <c r="H36" s="32">
        <f>H11+H13+H15+H17+H19+H21+H23+H25+H27+H29+H31+H33+H35</f>
        <v>59091.520000000004</v>
      </c>
      <c r="I36" s="32">
        <f>I11+I13+I15+I17+I19+I21+I23+I25+I27+I29+I31+I33+I35</f>
        <v>110156.61</v>
      </c>
      <c r="J36" s="32">
        <f>J11+J13+J15+J17+J19+J21+J23+J25+J27+J29+J31+J33+J35</f>
        <v>107115.715</v>
      </c>
      <c r="K36" s="32">
        <f>K11+K13+K15+K17+K19+K21+K23+K25+K27+K29+K31+K33+K35</f>
        <v>109100.82500000001</v>
      </c>
      <c r="L36" s="32">
        <f t="shared" ref="L36:N36" si="36">L11+L13+L15+L17+L19+L21+L23+L25+L27+L29+L31+L33+L35</f>
        <v>136845.91499999998</v>
      </c>
      <c r="M36" s="32">
        <f t="shared" si="36"/>
        <v>139111.39499999999</v>
      </c>
      <c r="N36" s="32">
        <f t="shared" si="36"/>
        <v>147821.13500000001</v>
      </c>
      <c r="O36" s="32">
        <f>O11+O13+O15+O17+O19+O21+O23+O25+O27+O29+O31+O33+O35</f>
        <v>180647.285</v>
      </c>
      <c r="P36" s="151">
        <f>O37</f>
        <v>989890.4</v>
      </c>
    </row>
    <row r="37" spans="1:16">
      <c r="A37" s="152" t="s">
        <v>353</v>
      </c>
      <c r="B37" s="152"/>
      <c r="C37" s="151"/>
      <c r="D37" s="155"/>
      <c r="E37" s="151"/>
      <c r="F37" s="151"/>
      <c r="G37" s="31" t="s">
        <v>351</v>
      </c>
      <c r="H37" s="32">
        <f>H36</f>
        <v>59091.520000000004</v>
      </c>
      <c r="I37" s="32">
        <f>H37+I36</f>
        <v>169248.13</v>
      </c>
      <c r="J37" s="32">
        <f t="shared" ref="J37:N37" si="37">I37+J36</f>
        <v>276363.84499999997</v>
      </c>
      <c r="K37" s="32">
        <f t="shared" si="37"/>
        <v>385464.67</v>
      </c>
      <c r="L37" s="32">
        <f t="shared" si="37"/>
        <v>522310.58499999996</v>
      </c>
      <c r="M37" s="32">
        <f t="shared" si="37"/>
        <v>661421.98</v>
      </c>
      <c r="N37" s="32">
        <f t="shared" si="37"/>
        <v>809243.11499999999</v>
      </c>
      <c r="O37" s="32">
        <f>N37+O36</f>
        <v>989890.4</v>
      </c>
      <c r="P37" s="151"/>
    </row>
    <row r="38" spans="1:16">
      <c r="A38" s="152" t="s">
        <v>354</v>
      </c>
      <c r="B38" s="152"/>
      <c r="C38" s="151"/>
      <c r="D38" s="155"/>
      <c r="E38" s="151"/>
      <c r="F38" s="151"/>
      <c r="G38" s="31" t="s">
        <v>350</v>
      </c>
      <c r="H38" s="33">
        <f>ROUND(H36/$F$36,4)</f>
        <v>5.9700000000000003E-2</v>
      </c>
      <c r="I38" s="33">
        <f>ROUND(I36/$F$36,4)</f>
        <v>0.1113</v>
      </c>
      <c r="J38" s="33">
        <f t="shared" ref="J38:O38" si="38">ROUND(J36/$F$36,4)</f>
        <v>0.1082</v>
      </c>
      <c r="K38" s="33">
        <f t="shared" si="38"/>
        <v>0.11020000000000001</v>
      </c>
      <c r="L38" s="33">
        <f t="shared" si="38"/>
        <v>0.13819999999999999</v>
      </c>
      <c r="M38" s="33">
        <f t="shared" si="38"/>
        <v>0.14050000000000001</v>
      </c>
      <c r="N38" s="33">
        <f t="shared" si="38"/>
        <v>0.14929999999999999</v>
      </c>
      <c r="O38" s="33">
        <f t="shared" si="38"/>
        <v>0.1825</v>
      </c>
      <c r="P38" s="153">
        <f>O39</f>
        <v>0.99990000000000012</v>
      </c>
    </row>
    <row r="39" spans="1:16">
      <c r="A39" s="152" t="s">
        <v>355</v>
      </c>
      <c r="B39" s="152"/>
      <c r="C39" s="151"/>
      <c r="D39" s="155"/>
      <c r="E39" s="151"/>
      <c r="F39" s="151"/>
      <c r="G39" s="31" t="s">
        <v>350</v>
      </c>
      <c r="H39" s="33">
        <f>H38</f>
        <v>5.9700000000000003E-2</v>
      </c>
      <c r="I39" s="33">
        <f>H39+I38</f>
        <v>0.17099999999999999</v>
      </c>
      <c r="J39" s="33">
        <f>I39+J38</f>
        <v>0.2792</v>
      </c>
      <c r="K39" s="33">
        <f>J39+K38</f>
        <v>0.38940000000000002</v>
      </c>
      <c r="L39" s="33">
        <f t="shared" ref="L39:O39" si="39">K39+L38</f>
        <v>0.52760000000000007</v>
      </c>
      <c r="M39" s="33">
        <f t="shared" si="39"/>
        <v>0.66810000000000014</v>
      </c>
      <c r="N39" s="33">
        <f t="shared" si="39"/>
        <v>0.81740000000000013</v>
      </c>
      <c r="O39" s="33">
        <f t="shared" si="39"/>
        <v>0.99990000000000012</v>
      </c>
      <c r="P39" s="154"/>
    </row>
  </sheetData>
  <mergeCells count="95">
    <mergeCell ref="A2:P2"/>
    <mergeCell ref="A3:P3"/>
    <mergeCell ref="A4:P4"/>
    <mergeCell ref="A5:P5"/>
    <mergeCell ref="A6:O6"/>
    <mergeCell ref="A7:P7"/>
    <mergeCell ref="A8:P8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A14:A15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A26:A27"/>
    <mergeCell ref="B26:B27"/>
    <mergeCell ref="C26:C27"/>
    <mergeCell ref="D26:D27"/>
    <mergeCell ref="C34:C35"/>
    <mergeCell ref="D34:D35"/>
    <mergeCell ref="A28:A29"/>
    <mergeCell ref="B28:B29"/>
    <mergeCell ref="C28:C29"/>
    <mergeCell ref="D28:D29"/>
    <mergeCell ref="A30:A31"/>
    <mergeCell ref="B30:B31"/>
    <mergeCell ref="C30:C31"/>
    <mergeCell ref="D30:D31"/>
    <mergeCell ref="A32:A33"/>
    <mergeCell ref="B32:B33"/>
    <mergeCell ref="C32:C33"/>
    <mergeCell ref="D32:D33"/>
    <mergeCell ref="A34:A35"/>
    <mergeCell ref="B34:B35"/>
    <mergeCell ref="E12:E13"/>
    <mergeCell ref="E14:E15"/>
    <mergeCell ref="E16:E17"/>
    <mergeCell ref="E26:E27"/>
    <mergeCell ref="E28:E29"/>
    <mergeCell ref="P36:P37"/>
    <mergeCell ref="A37:B37"/>
    <mergeCell ref="A38:B38"/>
    <mergeCell ref="P38:P39"/>
    <mergeCell ref="A39:B39"/>
    <mergeCell ref="A36:B36"/>
    <mergeCell ref="C36:C39"/>
    <mergeCell ref="D36:D39"/>
    <mergeCell ref="E36:E39"/>
    <mergeCell ref="F36:F39"/>
    <mergeCell ref="F22:F23"/>
    <mergeCell ref="F24:F25"/>
    <mergeCell ref="E18:E19"/>
    <mergeCell ref="E20:E21"/>
    <mergeCell ref="E22:E23"/>
    <mergeCell ref="E24:E25"/>
    <mergeCell ref="F12:F13"/>
    <mergeCell ref="F14:F15"/>
    <mergeCell ref="F16:F17"/>
    <mergeCell ref="F18:F19"/>
    <mergeCell ref="F20:F21"/>
    <mergeCell ref="E30:E31"/>
    <mergeCell ref="E32:E33"/>
    <mergeCell ref="E34:E35"/>
    <mergeCell ref="F26:F27"/>
    <mergeCell ref="F28:F29"/>
    <mergeCell ref="F30:F31"/>
    <mergeCell ref="F32:F33"/>
    <mergeCell ref="F34:F3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601F-B806-4796-8772-EEBC085932F4}">
  <dimension ref="A2:U31"/>
  <sheetViews>
    <sheetView showGridLines="0" zoomScale="91" zoomScaleNormal="91" workbookViewId="0">
      <selection activeCell="M28" sqref="M28"/>
    </sheetView>
  </sheetViews>
  <sheetFormatPr defaultRowHeight="15"/>
  <sheetData>
    <row r="2" spans="1:21" ht="23.25">
      <c r="A2" s="127" t="s">
        <v>343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1:21" ht="18">
      <c r="A3" s="128" t="s">
        <v>507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</row>
    <row r="4" spans="1:21">
      <c r="A4" s="129" t="s">
        <v>503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</row>
    <row r="5" spans="1:21">
      <c r="A5" s="129" t="s">
        <v>502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35" t="s">
        <v>501</v>
      </c>
      <c r="U5" s="135"/>
    </row>
    <row r="6" spans="1:21">
      <c r="A6" s="129" t="s">
        <v>500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7" spans="1:21" ht="15" customHeight="1">
      <c r="A7" s="125" t="s">
        <v>344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</row>
    <row r="8" spans="1:21" ht="15" customHeight="1">
      <c r="A8" s="125" t="s">
        <v>345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</row>
    <row r="9" spans="1:21" ht="24" customHeight="1" thickBot="1">
      <c r="A9" s="191" t="s">
        <v>367</v>
      </c>
      <c r="B9" s="192"/>
      <c r="C9" s="192"/>
      <c r="D9" s="193" t="s">
        <v>368</v>
      </c>
      <c r="E9" s="193"/>
      <c r="F9" s="193"/>
      <c r="G9" s="194" t="s">
        <v>369</v>
      </c>
      <c r="H9" s="195"/>
      <c r="I9" s="196"/>
      <c r="J9" s="197" t="s">
        <v>370</v>
      </c>
      <c r="K9" s="197"/>
      <c r="L9" s="197"/>
      <c r="M9" s="197" t="s">
        <v>371</v>
      </c>
      <c r="N9" s="197"/>
      <c r="O9" s="197"/>
      <c r="P9" s="197" t="s">
        <v>372</v>
      </c>
      <c r="Q9" s="197"/>
      <c r="R9" s="197"/>
      <c r="S9" s="197" t="s">
        <v>373</v>
      </c>
      <c r="T9" s="197"/>
      <c r="U9" s="198"/>
    </row>
    <row r="10" spans="1:21" ht="15.75" thickTop="1">
      <c r="A10" s="37" t="s">
        <v>374</v>
      </c>
      <c r="B10" s="38"/>
      <c r="C10" s="39" t="s">
        <v>375</v>
      </c>
      <c r="D10" s="39" t="s">
        <v>376</v>
      </c>
      <c r="E10" s="39" t="s">
        <v>377</v>
      </c>
      <c r="F10" s="39" t="s">
        <v>378</v>
      </c>
      <c r="G10" s="39" t="s">
        <v>376</v>
      </c>
      <c r="H10" s="39" t="s">
        <v>377</v>
      </c>
      <c r="I10" s="39" t="s">
        <v>378</v>
      </c>
      <c r="J10" s="39" t="s">
        <v>376</v>
      </c>
      <c r="K10" s="39" t="s">
        <v>377</v>
      </c>
      <c r="L10" s="39" t="s">
        <v>378</v>
      </c>
      <c r="M10" s="39" t="s">
        <v>376</v>
      </c>
      <c r="N10" s="39" t="s">
        <v>377</v>
      </c>
      <c r="O10" s="39" t="s">
        <v>378</v>
      </c>
      <c r="P10" s="39" t="s">
        <v>376</v>
      </c>
      <c r="Q10" s="39" t="s">
        <v>377</v>
      </c>
      <c r="R10" s="39" t="s">
        <v>378</v>
      </c>
      <c r="S10" s="39" t="s">
        <v>376</v>
      </c>
      <c r="T10" s="39" t="s">
        <v>377</v>
      </c>
      <c r="U10" s="40" t="s">
        <v>378</v>
      </c>
    </row>
    <row r="11" spans="1:21">
      <c r="A11" s="41" t="s">
        <v>379</v>
      </c>
      <c r="B11" s="42"/>
      <c r="C11" s="43">
        <v>3</v>
      </c>
      <c r="D11" s="44">
        <v>3</v>
      </c>
      <c r="E11" s="44">
        <v>4</v>
      </c>
      <c r="F11" s="44">
        <v>5.5</v>
      </c>
      <c r="G11" s="44">
        <v>3.8</v>
      </c>
      <c r="H11" s="44">
        <v>4.01</v>
      </c>
      <c r="I11" s="44">
        <v>4.67</v>
      </c>
      <c r="J11" s="44">
        <v>3.43</v>
      </c>
      <c r="K11" s="44">
        <v>4.93</v>
      </c>
      <c r="L11" s="44">
        <v>6.71</v>
      </c>
      <c r="M11" s="44">
        <v>1.5</v>
      </c>
      <c r="N11" s="44">
        <v>3.45</v>
      </c>
      <c r="O11" s="44">
        <v>4.49</v>
      </c>
      <c r="P11" s="44">
        <v>5.29</v>
      </c>
      <c r="Q11" s="44">
        <v>5.92</v>
      </c>
      <c r="R11" s="44">
        <v>7.93</v>
      </c>
      <c r="S11" s="44">
        <v>4</v>
      </c>
      <c r="T11" s="44">
        <v>5.52</v>
      </c>
      <c r="U11" s="45" t="s">
        <v>380</v>
      </c>
    </row>
    <row r="12" spans="1:21">
      <c r="A12" s="41" t="s">
        <v>381</v>
      </c>
      <c r="B12" s="42"/>
      <c r="C12" s="43">
        <v>0.8</v>
      </c>
      <c r="D12" s="44">
        <v>0.8</v>
      </c>
      <c r="E12" s="44">
        <v>0.8</v>
      </c>
      <c r="F12" s="44">
        <v>1</v>
      </c>
      <c r="G12" s="44">
        <v>0.32</v>
      </c>
      <c r="H12" s="44">
        <v>0.4</v>
      </c>
      <c r="I12" s="44">
        <v>0.74</v>
      </c>
      <c r="J12" s="44">
        <v>0.28000000000000003</v>
      </c>
      <c r="K12" s="44">
        <v>0.49</v>
      </c>
      <c r="L12" s="44">
        <v>0.75</v>
      </c>
      <c r="M12" s="44">
        <v>0.3</v>
      </c>
      <c r="N12" s="44">
        <v>0.48</v>
      </c>
      <c r="O12" s="44">
        <v>0.82</v>
      </c>
      <c r="P12" s="44">
        <v>0.25</v>
      </c>
      <c r="Q12" s="44">
        <v>0.51</v>
      </c>
      <c r="R12" s="44">
        <v>0.56000000000000005</v>
      </c>
      <c r="S12" s="44">
        <v>0.81</v>
      </c>
      <c r="T12" s="44">
        <v>1.22</v>
      </c>
      <c r="U12" s="45">
        <v>1.99</v>
      </c>
    </row>
    <row r="13" spans="1:21">
      <c r="A13" s="46" t="s">
        <v>382</v>
      </c>
      <c r="B13" s="47"/>
      <c r="C13" s="43">
        <v>0.97</v>
      </c>
      <c r="D13" s="44">
        <v>0.97</v>
      </c>
      <c r="E13" s="44">
        <v>1.27</v>
      </c>
      <c r="F13" s="44">
        <v>1.27</v>
      </c>
      <c r="G13" s="44">
        <v>0.5</v>
      </c>
      <c r="H13" s="44">
        <v>0.56000000000000005</v>
      </c>
      <c r="I13" s="44">
        <v>0.97</v>
      </c>
      <c r="J13" s="44">
        <v>1</v>
      </c>
      <c r="K13" s="44">
        <v>1.39</v>
      </c>
      <c r="L13" s="44">
        <v>1.74</v>
      </c>
      <c r="M13" s="44">
        <v>0.56000000000000005</v>
      </c>
      <c r="N13" s="44">
        <v>0.85</v>
      </c>
      <c r="O13" s="44">
        <v>0.89</v>
      </c>
      <c r="P13" s="44">
        <v>1</v>
      </c>
      <c r="Q13" s="44">
        <v>1.48</v>
      </c>
      <c r="R13" s="44">
        <v>1.97</v>
      </c>
      <c r="S13" s="44">
        <v>1.46</v>
      </c>
      <c r="T13" s="44">
        <v>2.3199999999999998</v>
      </c>
      <c r="U13" s="45">
        <v>3.16</v>
      </c>
    </row>
    <row r="14" spans="1:21">
      <c r="A14" s="41" t="s">
        <v>383</v>
      </c>
      <c r="B14" s="42"/>
      <c r="C14" s="43">
        <v>0.59</v>
      </c>
      <c r="D14" s="44">
        <v>0.59</v>
      </c>
      <c r="E14" s="44">
        <v>1.23</v>
      </c>
      <c r="F14" s="44">
        <v>1.39</v>
      </c>
      <c r="G14" s="44">
        <v>1.02</v>
      </c>
      <c r="H14" s="44">
        <v>1.1100000000000001</v>
      </c>
      <c r="I14" s="44">
        <v>1.21</v>
      </c>
      <c r="J14" s="44">
        <v>0.94</v>
      </c>
      <c r="K14" s="44">
        <v>0.99</v>
      </c>
      <c r="L14" s="44">
        <v>1.17</v>
      </c>
      <c r="M14" s="44">
        <v>0.85</v>
      </c>
      <c r="N14" s="44">
        <v>0.85</v>
      </c>
      <c r="O14" s="44">
        <v>1.1100000000000001</v>
      </c>
      <c r="P14" s="44">
        <v>1.01</v>
      </c>
      <c r="Q14" s="44">
        <v>1.07</v>
      </c>
      <c r="R14" s="44">
        <v>1.1100000000000001</v>
      </c>
      <c r="S14" s="44">
        <v>0.94</v>
      </c>
      <c r="T14" s="44">
        <v>1.02</v>
      </c>
      <c r="U14" s="45">
        <v>1.33</v>
      </c>
    </row>
    <row r="15" spans="1:21" ht="15.75" thickBot="1">
      <c r="A15" s="48" t="s">
        <v>384</v>
      </c>
      <c r="B15" s="49"/>
      <c r="C15" s="50">
        <v>6.16</v>
      </c>
      <c r="D15" s="51">
        <v>6.16</v>
      </c>
      <c r="E15" s="51">
        <v>7.4</v>
      </c>
      <c r="F15" s="51">
        <v>8.9600000000000009</v>
      </c>
      <c r="G15" s="51">
        <v>6.64</v>
      </c>
      <c r="H15" s="51">
        <v>7.3</v>
      </c>
      <c r="I15" s="51">
        <v>8.69</v>
      </c>
      <c r="J15" s="51">
        <v>6.74</v>
      </c>
      <c r="K15" s="51">
        <v>8.0399999999999991</v>
      </c>
      <c r="L15" s="51">
        <v>9.4</v>
      </c>
      <c r="M15" s="51">
        <v>3.5</v>
      </c>
      <c r="N15" s="51">
        <v>5.1100000000000003</v>
      </c>
      <c r="O15" s="51">
        <v>6.22</v>
      </c>
      <c r="P15" s="51">
        <v>8</v>
      </c>
      <c r="Q15" s="51">
        <v>8.31</v>
      </c>
      <c r="R15" s="51">
        <v>9.51</v>
      </c>
      <c r="S15" s="51">
        <v>7.14</v>
      </c>
      <c r="T15" s="51">
        <v>8.4</v>
      </c>
      <c r="U15" s="52">
        <v>10.43</v>
      </c>
    </row>
    <row r="16" spans="1:21" ht="16.5" thickTop="1" thickBot="1">
      <c r="A16" s="53" t="s">
        <v>385</v>
      </c>
      <c r="B16" s="54"/>
      <c r="C16" s="55">
        <v>11.65</v>
      </c>
      <c r="D16" s="170" t="s">
        <v>386</v>
      </c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2"/>
    </row>
    <row r="17" spans="1:21" ht="16.5" thickTop="1" thickBot="1">
      <c r="A17" s="18"/>
      <c r="U17" s="36"/>
    </row>
    <row r="18" spans="1:21" ht="15.75" thickBot="1">
      <c r="A18" s="173" t="s">
        <v>387</v>
      </c>
      <c r="B18" s="174"/>
      <c r="C18" s="174"/>
      <c r="D18" s="174"/>
      <c r="E18" s="175"/>
      <c r="G18" s="185" t="s">
        <v>388</v>
      </c>
      <c r="H18" s="186"/>
      <c r="I18" s="186"/>
      <c r="J18" s="186"/>
      <c r="K18" s="186"/>
      <c r="L18" s="186"/>
      <c r="M18" s="186"/>
      <c r="N18" s="186"/>
      <c r="O18" s="187"/>
      <c r="U18" s="36"/>
    </row>
    <row r="19" spans="1:21" ht="15.75" thickBot="1">
      <c r="A19" s="176" t="s">
        <v>389</v>
      </c>
      <c r="B19" s="177"/>
      <c r="C19" s="177"/>
      <c r="D19" s="177"/>
      <c r="E19" s="178"/>
      <c r="G19" s="185" t="s">
        <v>390</v>
      </c>
      <c r="H19" s="186"/>
      <c r="I19" s="186"/>
      <c r="J19" s="186"/>
      <c r="K19" s="186"/>
      <c r="L19" s="187"/>
      <c r="M19" s="56" t="s">
        <v>376</v>
      </c>
      <c r="N19" s="57" t="s">
        <v>377</v>
      </c>
      <c r="O19" s="58" t="s">
        <v>378</v>
      </c>
      <c r="U19" s="36"/>
    </row>
    <row r="20" spans="1:21" ht="39" customHeight="1">
      <c r="A20" s="179" t="s">
        <v>391</v>
      </c>
      <c r="B20" s="180"/>
      <c r="C20" s="180"/>
      <c r="D20" s="180"/>
      <c r="E20" s="181"/>
      <c r="G20" s="188" t="s">
        <v>368</v>
      </c>
      <c r="H20" s="189"/>
      <c r="I20" s="189"/>
      <c r="J20" s="189"/>
      <c r="K20" s="189"/>
      <c r="L20" s="190"/>
      <c r="M20" s="59">
        <v>20.34</v>
      </c>
      <c r="N20" s="59">
        <v>22.12</v>
      </c>
      <c r="O20" s="59">
        <v>25</v>
      </c>
      <c r="U20" s="36"/>
    </row>
    <row r="21" spans="1:21" ht="39.75" customHeight="1">
      <c r="A21" s="182" t="s">
        <v>392</v>
      </c>
      <c r="B21" s="183"/>
      <c r="C21" s="183"/>
      <c r="D21" s="183"/>
      <c r="E21" s="184"/>
      <c r="G21" s="161" t="s">
        <v>393</v>
      </c>
      <c r="H21" s="162"/>
      <c r="I21" s="162"/>
      <c r="J21" s="162"/>
      <c r="K21" s="162"/>
      <c r="L21" s="163"/>
      <c r="M21" s="60">
        <v>19.600000000000001</v>
      </c>
      <c r="N21" s="60">
        <v>20.97</v>
      </c>
      <c r="O21" s="60">
        <v>24.23</v>
      </c>
      <c r="U21" s="36"/>
    </row>
    <row r="22" spans="1:21" ht="20.25">
      <c r="A22" s="168" t="s">
        <v>394</v>
      </c>
      <c r="B22" s="168"/>
      <c r="C22" s="169">
        <f>((1+(C11+C12+C13)/100)*((1+C14/100)*(1+C15/100))/(1-C16/100))-1</f>
        <v>0.26632770355178303</v>
      </c>
      <c r="D22" s="169"/>
      <c r="E22" s="169"/>
      <c r="G22" s="161" t="s">
        <v>395</v>
      </c>
      <c r="H22" s="162"/>
      <c r="I22" s="162"/>
      <c r="J22" s="162"/>
      <c r="K22" s="162"/>
      <c r="L22" s="163"/>
      <c r="M22" s="60">
        <v>20.76</v>
      </c>
      <c r="N22" s="60">
        <v>24.18</v>
      </c>
      <c r="O22" s="60">
        <v>26.44</v>
      </c>
      <c r="U22" s="36"/>
    </row>
    <row r="23" spans="1:21" ht="20.25" customHeight="1">
      <c r="A23" s="167" t="s">
        <v>508</v>
      </c>
      <c r="B23" s="167"/>
      <c r="C23" s="167"/>
      <c r="D23" s="167"/>
      <c r="E23" s="167"/>
      <c r="G23" s="161" t="s">
        <v>396</v>
      </c>
      <c r="H23" s="162"/>
      <c r="I23" s="162"/>
      <c r="J23" s="162"/>
      <c r="K23" s="162"/>
      <c r="L23" s="163"/>
      <c r="M23" s="60">
        <v>24</v>
      </c>
      <c r="N23" s="60">
        <v>25.84</v>
      </c>
      <c r="O23" s="60">
        <v>27.86</v>
      </c>
      <c r="U23" s="36"/>
    </row>
    <row r="24" spans="1:21">
      <c r="A24" s="18"/>
      <c r="G24" s="161" t="s">
        <v>397</v>
      </c>
      <c r="H24" s="162"/>
      <c r="I24" s="162"/>
      <c r="J24" s="162"/>
      <c r="K24" s="162"/>
      <c r="L24" s="163"/>
      <c r="M24" s="60">
        <v>22.8</v>
      </c>
      <c r="N24" s="60">
        <v>27.48</v>
      </c>
      <c r="O24" s="60">
        <v>30.95</v>
      </c>
      <c r="U24" s="36"/>
    </row>
    <row r="25" spans="1:21">
      <c r="A25" s="18"/>
      <c r="G25" s="164" t="s">
        <v>398</v>
      </c>
      <c r="H25" s="165"/>
      <c r="I25" s="165"/>
      <c r="J25" s="165"/>
      <c r="K25" s="165"/>
      <c r="L25" s="166"/>
      <c r="M25" s="61">
        <v>11.1</v>
      </c>
      <c r="N25" s="61">
        <v>14.02</v>
      </c>
      <c r="O25" s="61">
        <v>16.8</v>
      </c>
      <c r="U25" s="36"/>
    </row>
    <row r="26" spans="1:21">
      <c r="A26" s="18"/>
      <c r="U26" s="36"/>
    </row>
    <row r="27" spans="1:21">
      <c r="A27" s="62" t="s">
        <v>399</v>
      </c>
      <c r="B27" s="63"/>
      <c r="C27" s="64"/>
      <c r="D27" s="64"/>
      <c r="E27" s="65"/>
      <c r="F27" s="65"/>
      <c r="U27" s="36"/>
    </row>
    <row r="28" spans="1:21">
      <c r="A28" s="66" t="s">
        <v>400</v>
      </c>
      <c r="B28" s="110"/>
      <c r="C28" s="111"/>
      <c r="D28" s="111"/>
      <c r="E28" s="111"/>
      <c r="U28" s="36"/>
    </row>
    <row r="29" spans="1:21">
      <c r="A29" s="67" t="s">
        <v>401</v>
      </c>
      <c r="B29" s="112"/>
      <c r="C29" s="111"/>
      <c r="D29" s="111"/>
      <c r="E29" s="111"/>
      <c r="U29" s="36"/>
    </row>
    <row r="30" spans="1:21">
      <c r="A30" s="67" t="s">
        <v>402</v>
      </c>
      <c r="B30" s="112"/>
      <c r="C30" s="111"/>
      <c r="D30" s="111"/>
      <c r="E30" s="111"/>
      <c r="U30" s="36"/>
    </row>
    <row r="31" spans="1:21">
      <c r="A31" s="113" t="s">
        <v>403</v>
      </c>
      <c r="B31" s="114"/>
      <c r="C31" s="115"/>
      <c r="D31" s="115"/>
      <c r="E31" s="115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7"/>
    </row>
  </sheetData>
  <mergeCells count="31">
    <mergeCell ref="A2:U2"/>
    <mergeCell ref="A3:U3"/>
    <mergeCell ref="A4:U4"/>
    <mergeCell ref="T5:U5"/>
    <mergeCell ref="A5:S5"/>
    <mergeCell ref="A6:U6"/>
    <mergeCell ref="A7:U7"/>
    <mergeCell ref="A8:U8"/>
    <mergeCell ref="A9:C9"/>
    <mergeCell ref="D9:F9"/>
    <mergeCell ref="G9:I9"/>
    <mergeCell ref="J9:L9"/>
    <mergeCell ref="M9:O9"/>
    <mergeCell ref="P9:R9"/>
    <mergeCell ref="S9:U9"/>
    <mergeCell ref="D16:U16"/>
    <mergeCell ref="A18:E18"/>
    <mergeCell ref="A19:E19"/>
    <mergeCell ref="A20:E20"/>
    <mergeCell ref="A21:E21"/>
    <mergeCell ref="G18:O18"/>
    <mergeCell ref="G19:L19"/>
    <mergeCell ref="G20:L20"/>
    <mergeCell ref="G21:L21"/>
    <mergeCell ref="G22:L22"/>
    <mergeCell ref="G23:L23"/>
    <mergeCell ref="G24:L24"/>
    <mergeCell ref="G25:L25"/>
    <mergeCell ref="A23:E23"/>
    <mergeCell ref="A22:B22"/>
    <mergeCell ref="C22:E2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4563-AE95-48F9-BDA2-03D9BE22532E}">
  <dimension ref="A1:Q48"/>
  <sheetViews>
    <sheetView topLeftCell="A26" workbookViewId="0">
      <selection activeCell="G38" sqref="G38"/>
    </sheetView>
  </sheetViews>
  <sheetFormatPr defaultRowHeight="15"/>
  <cols>
    <col min="1" max="1" width="11.7109375" customWidth="1"/>
    <col min="2" max="2" width="51" customWidth="1"/>
    <col min="3" max="3" width="14.5703125" customWidth="1"/>
    <col min="4" max="4" width="14.140625" customWidth="1"/>
    <col min="253" max="253" width="11.7109375" customWidth="1"/>
    <col min="254" max="254" width="51" customWidth="1"/>
    <col min="255" max="255" width="14.5703125" customWidth="1"/>
    <col min="256" max="256" width="12.5703125" customWidth="1"/>
    <col min="509" max="509" width="11.7109375" customWidth="1"/>
    <col min="510" max="510" width="51" customWidth="1"/>
    <col min="511" max="511" width="14.5703125" customWidth="1"/>
    <col min="512" max="512" width="12.5703125" customWidth="1"/>
    <col min="765" max="765" width="11.7109375" customWidth="1"/>
    <col min="766" max="766" width="51" customWidth="1"/>
    <col min="767" max="767" width="14.5703125" customWidth="1"/>
    <col min="768" max="768" width="12.5703125" customWidth="1"/>
    <col min="1021" max="1021" width="11.7109375" customWidth="1"/>
    <col min="1022" max="1022" width="51" customWidth="1"/>
    <col min="1023" max="1023" width="14.5703125" customWidth="1"/>
    <col min="1024" max="1024" width="12.5703125" customWidth="1"/>
    <col min="1277" max="1277" width="11.7109375" customWidth="1"/>
    <col min="1278" max="1278" width="51" customWidth="1"/>
    <col min="1279" max="1279" width="14.5703125" customWidth="1"/>
    <col min="1280" max="1280" width="12.5703125" customWidth="1"/>
    <col min="1533" max="1533" width="11.7109375" customWidth="1"/>
    <col min="1534" max="1534" width="51" customWidth="1"/>
    <col min="1535" max="1535" width="14.5703125" customWidth="1"/>
    <col min="1536" max="1536" width="12.5703125" customWidth="1"/>
    <col min="1789" max="1789" width="11.7109375" customWidth="1"/>
    <col min="1790" max="1790" width="51" customWidth="1"/>
    <col min="1791" max="1791" width="14.5703125" customWidth="1"/>
    <col min="1792" max="1792" width="12.5703125" customWidth="1"/>
    <col min="2045" max="2045" width="11.7109375" customWidth="1"/>
    <col min="2046" max="2046" width="51" customWidth="1"/>
    <col min="2047" max="2047" width="14.5703125" customWidth="1"/>
    <col min="2048" max="2048" width="12.5703125" customWidth="1"/>
    <col min="2301" max="2301" width="11.7109375" customWidth="1"/>
    <col min="2302" max="2302" width="51" customWidth="1"/>
    <col min="2303" max="2303" width="14.5703125" customWidth="1"/>
    <col min="2304" max="2304" width="12.5703125" customWidth="1"/>
    <col min="2557" max="2557" width="11.7109375" customWidth="1"/>
    <col min="2558" max="2558" width="51" customWidth="1"/>
    <col min="2559" max="2559" width="14.5703125" customWidth="1"/>
    <col min="2560" max="2560" width="12.5703125" customWidth="1"/>
    <col min="2813" max="2813" width="11.7109375" customWidth="1"/>
    <col min="2814" max="2814" width="51" customWidth="1"/>
    <col min="2815" max="2815" width="14.5703125" customWidth="1"/>
    <col min="2816" max="2816" width="12.5703125" customWidth="1"/>
    <col min="3069" max="3069" width="11.7109375" customWidth="1"/>
    <col min="3070" max="3070" width="51" customWidth="1"/>
    <col min="3071" max="3071" width="14.5703125" customWidth="1"/>
    <col min="3072" max="3072" width="12.5703125" customWidth="1"/>
    <col min="3325" max="3325" width="11.7109375" customWidth="1"/>
    <col min="3326" max="3326" width="51" customWidth="1"/>
    <col min="3327" max="3327" width="14.5703125" customWidth="1"/>
    <col min="3328" max="3328" width="12.5703125" customWidth="1"/>
    <col min="3581" max="3581" width="11.7109375" customWidth="1"/>
    <col min="3582" max="3582" width="51" customWidth="1"/>
    <col min="3583" max="3583" width="14.5703125" customWidth="1"/>
    <col min="3584" max="3584" width="12.5703125" customWidth="1"/>
    <col min="3837" max="3837" width="11.7109375" customWidth="1"/>
    <col min="3838" max="3838" width="51" customWidth="1"/>
    <col min="3839" max="3839" width="14.5703125" customWidth="1"/>
    <col min="3840" max="3840" width="12.5703125" customWidth="1"/>
    <col min="4093" max="4093" width="11.7109375" customWidth="1"/>
    <col min="4094" max="4094" width="51" customWidth="1"/>
    <col min="4095" max="4095" width="14.5703125" customWidth="1"/>
    <col min="4096" max="4096" width="12.5703125" customWidth="1"/>
    <col min="4349" max="4349" width="11.7109375" customWidth="1"/>
    <col min="4350" max="4350" width="51" customWidth="1"/>
    <col min="4351" max="4351" width="14.5703125" customWidth="1"/>
    <col min="4352" max="4352" width="12.5703125" customWidth="1"/>
    <col min="4605" max="4605" width="11.7109375" customWidth="1"/>
    <col min="4606" max="4606" width="51" customWidth="1"/>
    <col min="4607" max="4607" width="14.5703125" customWidth="1"/>
    <col min="4608" max="4608" width="12.5703125" customWidth="1"/>
    <col min="4861" max="4861" width="11.7109375" customWidth="1"/>
    <col min="4862" max="4862" width="51" customWidth="1"/>
    <col min="4863" max="4863" width="14.5703125" customWidth="1"/>
    <col min="4864" max="4864" width="12.5703125" customWidth="1"/>
    <col min="5117" max="5117" width="11.7109375" customWidth="1"/>
    <col min="5118" max="5118" width="51" customWidth="1"/>
    <col min="5119" max="5119" width="14.5703125" customWidth="1"/>
    <col min="5120" max="5120" width="12.5703125" customWidth="1"/>
    <col min="5373" max="5373" width="11.7109375" customWidth="1"/>
    <col min="5374" max="5374" width="51" customWidth="1"/>
    <col min="5375" max="5375" width="14.5703125" customWidth="1"/>
    <col min="5376" max="5376" width="12.5703125" customWidth="1"/>
    <col min="5629" max="5629" width="11.7109375" customWidth="1"/>
    <col min="5630" max="5630" width="51" customWidth="1"/>
    <col min="5631" max="5631" width="14.5703125" customWidth="1"/>
    <col min="5632" max="5632" width="12.5703125" customWidth="1"/>
    <col min="5885" max="5885" width="11.7109375" customWidth="1"/>
    <col min="5886" max="5886" width="51" customWidth="1"/>
    <col min="5887" max="5887" width="14.5703125" customWidth="1"/>
    <col min="5888" max="5888" width="12.5703125" customWidth="1"/>
    <col min="6141" max="6141" width="11.7109375" customWidth="1"/>
    <col min="6142" max="6142" width="51" customWidth="1"/>
    <col min="6143" max="6143" width="14.5703125" customWidth="1"/>
    <col min="6144" max="6144" width="12.5703125" customWidth="1"/>
    <col min="6397" max="6397" width="11.7109375" customWidth="1"/>
    <col min="6398" max="6398" width="51" customWidth="1"/>
    <col min="6399" max="6399" width="14.5703125" customWidth="1"/>
    <col min="6400" max="6400" width="12.5703125" customWidth="1"/>
    <col min="6653" max="6653" width="11.7109375" customWidth="1"/>
    <col min="6654" max="6654" width="51" customWidth="1"/>
    <col min="6655" max="6655" width="14.5703125" customWidth="1"/>
    <col min="6656" max="6656" width="12.5703125" customWidth="1"/>
    <col min="6909" max="6909" width="11.7109375" customWidth="1"/>
    <col min="6910" max="6910" width="51" customWidth="1"/>
    <col min="6911" max="6911" width="14.5703125" customWidth="1"/>
    <col min="6912" max="6912" width="12.5703125" customWidth="1"/>
    <col min="7165" max="7165" width="11.7109375" customWidth="1"/>
    <col min="7166" max="7166" width="51" customWidth="1"/>
    <col min="7167" max="7167" width="14.5703125" customWidth="1"/>
    <col min="7168" max="7168" width="12.5703125" customWidth="1"/>
    <col min="7421" max="7421" width="11.7109375" customWidth="1"/>
    <col min="7422" max="7422" width="51" customWidth="1"/>
    <col min="7423" max="7423" width="14.5703125" customWidth="1"/>
    <col min="7424" max="7424" width="12.5703125" customWidth="1"/>
    <col min="7677" max="7677" width="11.7109375" customWidth="1"/>
    <col min="7678" max="7678" width="51" customWidth="1"/>
    <col min="7679" max="7679" width="14.5703125" customWidth="1"/>
    <col min="7680" max="7680" width="12.5703125" customWidth="1"/>
    <col min="7933" max="7933" width="11.7109375" customWidth="1"/>
    <col min="7934" max="7934" width="51" customWidth="1"/>
    <col min="7935" max="7935" width="14.5703125" customWidth="1"/>
    <col min="7936" max="7936" width="12.5703125" customWidth="1"/>
    <col min="8189" max="8189" width="11.7109375" customWidth="1"/>
    <col min="8190" max="8190" width="51" customWidth="1"/>
    <col min="8191" max="8191" width="14.5703125" customWidth="1"/>
    <col min="8192" max="8192" width="12.5703125" customWidth="1"/>
    <col min="8445" max="8445" width="11.7109375" customWidth="1"/>
    <col min="8446" max="8446" width="51" customWidth="1"/>
    <col min="8447" max="8447" width="14.5703125" customWidth="1"/>
    <col min="8448" max="8448" width="12.5703125" customWidth="1"/>
    <col min="8701" max="8701" width="11.7109375" customWidth="1"/>
    <col min="8702" max="8702" width="51" customWidth="1"/>
    <col min="8703" max="8703" width="14.5703125" customWidth="1"/>
    <col min="8704" max="8704" width="12.5703125" customWidth="1"/>
    <col min="8957" max="8957" width="11.7109375" customWidth="1"/>
    <col min="8958" max="8958" width="51" customWidth="1"/>
    <col min="8959" max="8959" width="14.5703125" customWidth="1"/>
    <col min="8960" max="8960" width="12.5703125" customWidth="1"/>
    <col min="9213" max="9213" width="11.7109375" customWidth="1"/>
    <col min="9214" max="9214" width="51" customWidth="1"/>
    <col min="9215" max="9215" width="14.5703125" customWidth="1"/>
    <col min="9216" max="9216" width="12.5703125" customWidth="1"/>
    <col min="9469" max="9469" width="11.7109375" customWidth="1"/>
    <col min="9470" max="9470" width="51" customWidth="1"/>
    <col min="9471" max="9471" width="14.5703125" customWidth="1"/>
    <col min="9472" max="9472" width="12.5703125" customWidth="1"/>
    <col min="9725" max="9725" width="11.7109375" customWidth="1"/>
    <col min="9726" max="9726" width="51" customWidth="1"/>
    <col min="9727" max="9727" width="14.5703125" customWidth="1"/>
    <col min="9728" max="9728" width="12.5703125" customWidth="1"/>
    <col min="9981" max="9981" width="11.7109375" customWidth="1"/>
    <col min="9982" max="9982" width="51" customWidth="1"/>
    <col min="9983" max="9983" width="14.5703125" customWidth="1"/>
    <col min="9984" max="9984" width="12.5703125" customWidth="1"/>
    <col min="10237" max="10237" width="11.7109375" customWidth="1"/>
    <col min="10238" max="10238" width="51" customWidth="1"/>
    <col min="10239" max="10239" width="14.5703125" customWidth="1"/>
    <col min="10240" max="10240" width="12.5703125" customWidth="1"/>
    <col min="10493" max="10493" width="11.7109375" customWidth="1"/>
    <col min="10494" max="10494" width="51" customWidth="1"/>
    <col min="10495" max="10495" width="14.5703125" customWidth="1"/>
    <col min="10496" max="10496" width="12.5703125" customWidth="1"/>
    <col min="10749" max="10749" width="11.7109375" customWidth="1"/>
    <col min="10750" max="10750" width="51" customWidth="1"/>
    <col min="10751" max="10751" width="14.5703125" customWidth="1"/>
    <col min="10752" max="10752" width="12.5703125" customWidth="1"/>
    <col min="11005" max="11005" width="11.7109375" customWidth="1"/>
    <col min="11006" max="11006" width="51" customWidth="1"/>
    <col min="11007" max="11007" width="14.5703125" customWidth="1"/>
    <col min="11008" max="11008" width="12.5703125" customWidth="1"/>
    <col min="11261" max="11261" width="11.7109375" customWidth="1"/>
    <col min="11262" max="11262" width="51" customWidth="1"/>
    <col min="11263" max="11263" width="14.5703125" customWidth="1"/>
    <col min="11264" max="11264" width="12.5703125" customWidth="1"/>
    <col min="11517" max="11517" width="11.7109375" customWidth="1"/>
    <col min="11518" max="11518" width="51" customWidth="1"/>
    <col min="11519" max="11519" width="14.5703125" customWidth="1"/>
    <col min="11520" max="11520" width="12.5703125" customWidth="1"/>
    <col min="11773" max="11773" width="11.7109375" customWidth="1"/>
    <col min="11774" max="11774" width="51" customWidth="1"/>
    <col min="11775" max="11775" width="14.5703125" customWidth="1"/>
    <col min="11776" max="11776" width="12.5703125" customWidth="1"/>
    <col min="12029" max="12029" width="11.7109375" customWidth="1"/>
    <col min="12030" max="12030" width="51" customWidth="1"/>
    <col min="12031" max="12031" width="14.5703125" customWidth="1"/>
    <col min="12032" max="12032" width="12.5703125" customWidth="1"/>
    <col min="12285" max="12285" width="11.7109375" customWidth="1"/>
    <col min="12286" max="12286" width="51" customWidth="1"/>
    <col min="12287" max="12287" width="14.5703125" customWidth="1"/>
    <col min="12288" max="12288" width="12.5703125" customWidth="1"/>
    <col min="12541" max="12541" width="11.7109375" customWidth="1"/>
    <col min="12542" max="12542" width="51" customWidth="1"/>
    <col min="12543" max="12543" width="14.5703125" customWidth="1"/>
    <col min="12544" max="12544" width="12.5703125" customWidth="1"/>
    <col min="12797" max="12797" width="11.7109375" customWidth="1"/>
    <col min="12798" max="12798" width="51" customWidth="1"/>
    <col min="12799" max="12799" width="14.5703125" customWidth="1"/>
    <col min="12800" max="12800" width="12.5703125" customWidth="1"/>
    <col min="13053" max="13053" width="11.7109375" customWidth="1"/>
    <col min="13054" max="13054" width="51" customWidth="1"/>
    <col min="13055" max="13055" width="14.5703125" customWidth="1"/>
    <col min="13056" max="13056" width="12.5703125" customWidth="1"/>
    <col min="13309" max="13309" width="11.7109375" customWidth="1"/>
    <col min="13310" max="13310" width="51" customWidth="1"/>
    <col min="13311" max="13311" width="14.5703125" customWidth="1"/>
    <col min="13312" max="13312" width="12.5703125" customWidth="1"/>
    <col min="13565" max="13565" width="11.7109375" customWidth="1"/>
    <col min="13566" max="13566" width="51" customWidth="1"/>
    <col min="13567" max="13567" width="14.5703125" customWidth="1"/>
    <col min="13568" max="13568" width="12.5703125" customWidth="1"/>
    <col min="13821" max="13821" width="11.7109375" customWidth="1"/>
    <col min="13822" max="13822" width="51" customWidth="1"/>
    <col min="13823" max="13823" width="14.5703125" customWidth="1"/>
    <col min="13824" max="13824" width="12.5703125" customWidth="1"/>
    <col min="14077" max="14077" width="11.7109375" customWidth="1"/>
    <col min="14078" max="14078" width="51" customWidth="1"/>
    <col min="14079" max="14079" width="14.5703125" customWidth="1"/>
    <col min="14080" max="14080" width="12.5703125" customWidth="1"/>
    <col min="14333" max="14333" width="11.7109375" customWidth="1"/>
    <col min="14334" max="14334" width="51" customWidth="1"/>
    <col min="14335" max="14335" width="14.5703125" customWidth="1"/>
    <col min="14336" max="14336" width="12.5703125" customWidth="1"/>
    <col min="14589" max="14589" width="11.7109375" customWidth="1"/>
    <col min="14590" max="14590" width="51" customWidth="1"/>
    <col min="14591" max="14591" width="14.5703125" customWidth="1"/>
    <col min="14592" max="14592" width="12.5703125" customWidth="1"/>
    <col min="14845" max="14845" width="11.7109375" customWidth="1"/>
    <col min="14846" max="14846" width="51" customWidth="1"/>
    <col min="14847" max="14847" width="14.5703125" customWidth="1"/>
    <col min="14848" max="14848" width="12.5703125" customWidth="1"/>
    <col min="15101" max="15101" width="11.7109375" customWidth="1"/>
    <col min="15102" max="15102" width="51" customWidth="1"/>
    <col min="15103" max="15103" width="14.5703125" customWidth="1"/>
    <col min="15104" max="15104" width="12.5703125" customWidth="1"/>
    <col min="15357" max="15357" width="11.7109375" customWidth="1"/>
    <col min="15358" max="15358" width="51" customWidth="1"/>
    <col min="15359" max="15359" width="14.5703125" customWidth="1"/>
    <col min="15360" max="15360" width="12.5703125" customWidth="1"/>
    <col min="15613" max="15613" width="11.7109375" customWidth="1"/>
    <col min="15614" max="15614" width="51" customWidth="1"/>
    <col min="15615" max="15615" width="14.5703125" customWidth="1"/>
    <col min="15616" max="15616" width="12.5703125" customWidth="1"/>
    <col min="15869" max="15869" width="11.7109375" customWidth="1"/>
    <col min="15870" max="15870" width="51" customWidth="1"/>
    <col min="15871" max="15871" width="14.5703125" customWidth="1"/>
    <col min="15872" max="15872" width="12.5703125" customWidth="1"/>
    <col min="16125" max="16125" width="11.7109375" customWidth="1"/>
    <col min="16126" max="16126" width="51" customWidth="1"/>
    <col min="16127" max="16127" width="14.5703125" customWidth="1"/>
    <col min="16128" max="16128" width="12.5703125" customWidth="1"/>
  </cols>
  <sheetData>
    <row r="1" spans="1:17">
      <c r="A1" s="68"/>
      <c r="B1" s="69"/>
      <c r="C1" s="70"/>
      <c r="D1" s="71"/>
    </row>
    <row r="2" spans="1:17" ht="23.25">
      <c r="A2" s="127" t="s">
        <v>343</v>
      </c>
      <c r="B2" s="127"/>
      <c r="C2" s="127"/>
      <c r="D2" s="127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3"/>
    </row>
    <row r="3" spans="1:17" ht="20.25">
      <c r="A3" s="128" t="s">
        <v>513</v>
      </c>
      <c r="B3" s="128"/>
      <c r="C3" s="128"/>
      <c r="D3" s="12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74"/>
    </row>
    <row r="4" spans="1:17" ht="20.25">
      <c r="A4" s="129" t="s">
        <v>503</v>
      </c>
      <c r="B4" s="129"/>
      <c r="C4" s="129"/>
      <c r="D4" s="129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74"/>
    </row>
    <row r="5" spans="1:17">
      <c r="A5" s="129" t="s">
        <v>502</v>
      </c>
      <c r="B5" s="129"/>
      <c r="C5" s="129"/>
      <c r="D5" s="129"/>
      <c r="E5" s="1"/>
      <c r="F5" s="1"/>
      <c r="I5" s="1"/>
      <c r="K5" s="1"/>
      <c r="Q5" s="36"/>
    </row>
    <row r="6" spans="1:17" ht="27.75" customHeight="1">
      <c r="A6" s="204" t="s">
        <v>500</v>
      </c>
      <c r="B6" s="204"/>
      <c r="C6" s="204"/>
      <c r="D6" s="10" t="s">
        <v>501</v>
      </c>
      <c r="E6" s="19"/>
      <c r="F6" s="19"/>
      <c r="I6" s="1"/>
      <c r="Q6" s="36"/>
    </row>
    <row r="7" spans="1:17" ht="45" customHeight="1">
      <c r="A7" s="125" t="s">
        <v>344</v>
      </c>
      <c r="B7" s="125"/>
      <c r="C7" s="125"/>
      <c r="D7" s="125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75"/>
    </row>
    <row r="8" spans="1:17" ht="23.25" customHeight="1">
      <c r="A8" s="199" t="s">
        <v>345</v>
      </c>
      <c r="B8" s="199"/>
      <c r="C8" s="199"/>
      <c r="D8" s="199"/>
      <c r="E8" s="21"/>
      <c r="F8" s="21"/>
      <c r="I8" s="1"/>
      <c r="Q8" s="36"/>
    </row>
    <row r="9" spans="1:17">
      <c r="A9" s="200" t="s">
        <v>404</v>
      </c>
      <c r="B9" s="201"/>
      <c r="C9" s="201"/>
      <c r="D9" s="202"/>
    </row>
    <row r="10" spans="1:17">
      <c r="A10" s="77"/>
      <c r="B10" s="77"/>
      <c r="C10" s="203" t="s">
        <v>405</v>
      </c>
      <c r="D10" s="203"/>
    </row>
    <row r="11" spans="1:17">
      <c r="A11" s="78" t="s">
        <v>337</v>
      </c>
      <c r="B11" s="79" t="s">
        <v>406</v>
      </c>
      <c r="C11" s="80" t="s">
        <v>407</v>
      </c>
      <c r="D11" s="80" t="s">
        <v>408</v>
      </c>
    </row>
    <row r="12" spans="1:17">
      <c r="A12" s="78"/>
      <c r="B12" s="79"/>
      <c r="C12" s="81" t="s">
        <v>350</v>
      </c>
      <c r="D12" s="81" t="s">
        <v>350</v>
      </c>
    </row>
    <row r="13" spans="1:17" ht="15.75">
      <c r="A13" s="82"/>
      <c r="B13" s="78" t="s">
        <v>409</v>
      </c>
      <c r="C13" s="83"/>
      <c r="D13" s="83"/>
    </row>
    <row r="14" spans="1:17">
      <c r="A14" s="84" t="s">
        <v>410</v>
      </c>
      <c r="B14" s="85" t="s">
        <v>411</v>
      </c>
      <c r="C14" s="86">
        <v>0</v>
      </c>
      <c r="D14" s="86">
        <v>0</v>
      </c>
    </row>
    <row r="15" spans="1:17">
      <c r="A15" s="84" t="s">
        <v>412</v>
      </c>
      <c r="B15" s="85" t="s">
        <v>413</v>
      </c>
      <c r="C15" s="86">
        <v>1.5</v>
      </c>
      <c r="D15" s="86">
        <v>1.5</v>
      </c>
    </row>
    <row r="16" spans="1:17">
      <c r="A16" s="84" t="s">
        <v>414</v>
      </c>
      <c r="B16" s="85" t="s">
        <v>415</v>
      </c>
      <c r="C16" s="86">
        <v>1</v>
      </c>
      <c r="D16" s="86">
        <v>1</v>
      </c>
    </row>
    <row r="17" spans="1:4">
      <c r="A17" s="84" t="s">
        <v>416</v>
      </c>
      <c r="B17" s="85" t="s">
        <v>417</v>
      </c>
      <c r="C17" s="86">
        <v>0.2</v>
      </c>
      <c r="D17" s="86">
        <v>0.2</v>
      </c>
    </row>
    <row r="18" spans="1:4">
      <c r="A18" s="87" t="s">
        <v>418</v>
      </c>
      <c r="B18" s="88" t="s">
        <v>419</v>
      </c>
      <c r="C18" s="89">
        <v>0.60000000000000009</v>
      </c>
      <c r="D18" s="90">
        <v>0.60000000000000009</v>
      </c>
    </row>
    <row r="19" spans="1:4">
      <c r="A19" s="91" t="s">
        <v>420</v>
      </c>
      <c r="B19" s="92" t="s">
        <v>421</v>
      </c>
      <c r="C19" s="93">
        <v>2.5</v>
      </c>
      <c r="D19" s="94">
        <v>2.5</v>
      </c>
    </row>
    <row r="20" spans="1:4">
      <c r="A20" s="91" t="s">
        <v>422</v>
      </c>
      <c r="B20" s="92" t="s">
        <v>423</v>
      </c>
      <c r="C20" s="93">
        <v>3</v>
      </c>
      <c r="D20" s="94">
        <v>3</v>
      </c>
    </row>
    <row r="21" spans="1:4">
      <c r="A21" s="91" t="s">
        <v>424</v>
      </c>
      <c r="B21" s="92" t="s">
        <v>425</v>
      </c>
      <c r="C21" s="93">
        <v>8</v>
      </c>
      <c r="D21" s="94">
        <v>8</v>
      </c>
    </row>
    <row r="22" spans="1:4">
      <c r="A22" s="91" t="s">
        <v>426</v>
      </c>
      <c r="B22" s="92" t="s">
        <v>427</v>
      </c>
      <c r="C22" s="93">
        <v>0</v>
      </c>
      <c r="D22" s="94">
        <v>0</v>
      </c>
    </row>
    <row r="23" spans="1:4">
      <c r="A23" s="95" t="s">
        <v>428</v>
      </c>
      <c r="B23" s="96" t="s">
        <v>429</v>
      </c>
      <c r="C23" s="97">
        <f>SUM(C14:C22)</f>
        <v>16.8</v>
      </c>
      <c r="D23" s="98">
        <f>SUM(D14:D22)</f>
        <v>16.8</v>
      </c>
    </row>
    <row r="24" spans="1:4" ht="15.75">
      <c r="A24" s="99"/>
      <c r="B24" s="100" t="s">
        <v>430</v>
      </c>
      <c r="C24" s="101"/>
      <c r="D24" s="102"/>
    </row>
    <row r="25" spans="1:4">
      <c r="A25" s="91" t="s">
        <v>431</v>
      </c>
      <c r="B25" s="92" t="s">
        <v>432</v>
      </c>
      <c r="C25" s="93">
        <v>18.010000000000002</v>
      </c>
      <c r="D25" s="94">
        <v>0</v>
      </c>
    </row>
    <row r="26" spans="1:4">
      <c r="A26" s="91" t="s">
        <v>433</v>
      </c>
      <c r="B26" s="92" t="s">
        <v>434</v>
      </c>
      <c r="C26" s="93">
        <v>4.3</v>
      </c>
      <c r="D26" s="94">
        <v>0</v>
      </c>
    </row>
    <row r="27" spans="1:4">
      <c r="A27" s="91" t="s">
        <v>435</v>
      </c>
      <c r="B27" s="92" t="s">
        <v>436</v>
      </c>
      <c r="C27" s="93">
        <v>0.87</v>
      </c>
      <c r="D27" s="94">
        <v>0.67</v>
      </c>
    </row>
    <row r="28" spans="1:4">
      <c r="A28" s="91" t="s">
        <v>437</v>
      </c>
      <c r="B28" s="92" t="s">
        <v>438</v>
      </c>
      <c r="C28" s="93">
        <v>10.78</v>
      </c>
      <c r="D28" s="94">
        <v>8.33</v>
      </c>
    </row>
    <row r="29" spans="1:4">
      <c r="A29" s="91" t="s">
        <v>439</v>
      </c>
      <c r="B29" s="92" t="s">
        <v>440</v>
      </c>
      <c r="C29" s="93">
        <v>7.0000000000000007E-2</v>
      </c>
      <c r="D29" s="94">
        <v>0.06</v>
      </c>
    </row>
    <row r="30" spans="1:4">
      <c r="A30" s="91" t="s">
        <v>441</v>
      </c>
      <c r="B30" s="92" t="s">
        <v>442</v>
      </c>
      <c r="C30" s="93">
        <v>0.72</v>
      </c>
      <c r="D30" s="94">
        <v>0.56000000000000005</v>
      </c>
    </row>
    <row r="31" spans="1:4">
      <c r="A31" s="91" t="s">
        <v>443</v>
      </c>
      <c r="B31" s="92" t="s">
        <v>444</v>
      </c>
      <c r="C31" s="93">
        <v>1.98</v>
      </c>
      <c r="D31" s="94">
        <v>0</v>
      </c>
    </row>
    <row r="32" spans="1:4">
      <c r="A32" s="91" t="s">
        <v>445</v>
      </c>
      <c r="B32" s="92" t="s">
        <v>446</v>
      </c>
      <c r="C32" s="93">
        <v>0.11</v>
      </c>
      <c r="D32" s="94">
        <v>0.08</v>
      </c>
    </row>
    <row r="33" spans="1:4">
      <c r="A33" s="91" t="s">
        <v>447</v>
      </c>
      <c r="B33" s="92" t="s">
        <v>448</v>
      </c>
      <c r="C33" s="93">
        <v>13.64</v>
      </c>
      <c r="D33" s="94">
        <v>10.55</v>
      </c>
    </row>
    <row r="34" spans="1:4">
      <c r="A34" s="91" t="s">
        <v>449</v>
      </c>
      <c r="B34" s="92" t="s">
        <v>450</v>
      </c>
      <c r="C34" s="93">
        <v>0.03</v>
      </c>
      <c r="D34" s="94">
        <v>0.03</v>
      </c>
    </row>
    <row r="35" spans="1:4" ht="24.75" customHeight="1">
      <c r="A35" s="95" t="s">
        <v>451</v>
      </c>
      <c r="B35" s="96" t="s">
        <v>452</v>
      </c>
      <c r="C35" s="97">
        <f>SUM(C25:C34)</f>
        <v>50.51</v>
      </c>
      <c r="D35" s="98">
        <f>SUM(D25:D34)</f>
        <v>20.28</v>
      </c>
    </row>
    <row r="36" spans="1:4" ht="15.75">
      <c r="A36" s="99"/>
      <c r="B36" s="100" t="s">
        <v>453</v>
      </c>
      <c r="C36" s="101"/>
      <c r="D36" s="102"/>
    </row>
    <row r="37" spans="1:4">
      <c r="A37" s="91" t="s">
        <v>454</v>
      </c>
      <c r="B37" s="92" t="s">
        <v>455</v>
      </c>
      <c r="C37" s="93">
        <v>4.45</v>
      </c>
      <c r="D37" s="94">
        <v>3.45</v>
      </c>
    </row>
    <row r="38" spans="1:4">
      <c r="A38" s="91" t="s">
        <v>456</v>
      </c>
      <c r="B38" s="92" t="s">
        <v>457</v>
      </c>
      <c r="C38" s="93">
        <v>0.1</v>
      </c>
      <c r="D38" s="94">
        <v>0.08</v>
      </c>
    </row>
    <row r="39" spans="1:4">
      <c r="A39" s="91" t="s">
        <v>458</v>
      </c>
      <c r="B39" s="92" t="s">
        <v>459</v>
      </c>
      <c r="C39" s="93">
        <v>0.5</v>
      </c>
      <c r="D39" s="94">
        <v>0.39</v>
      </c>
    </row>
    <row r="40" spans="1:4">
      <c r="A40" s="91" t="s">
        <v>460</v>
      </c>
      <c r="B40" s="92" t="s">
        <v>461</v>
      </c>
      <c r="C40" s="93">
        <v>4.0999999999999996</v>
      </c>
      <c r="D40" s="94">
        <v>3.17</v>
      </c>
    </row>
    <row r="41" spans="1:4">
      <c r="A41" s="91" t="s">
        <v>462</v>
      </c>
      <c r="B41" s="92" t="s">
        <v>463</v>
      </c>
      <c r="C41" s="93">
        <v>0.37</v>
      </c>
      <c r="D41" s="94">
        <v>0.28999999999999998</v>
      </c>
    </row>
    <row r="42" spans="1:4" ht="21" customHeight="1">
      <c r="A42" s="95" t="s">
        <v>464</v>
      </c>
      <c r="B42" s="96" t="s">
        <v>465</v>
      </c>
      <c r="C42" s="97">
        <f>SUM(C37:C41)</f>
        <v>9.5199999999999978</v>
      </c>
      <c r="D42" s="98">
        <f>SUM(D37:D41)</f>
        <v>7.38</v>
      </c>
    </row>
    <row r="43" spans="1:4" ht="15.75">
      <c r="A43" s="99"/>
      <c r="B43" s="100" t="s">
        <v>466</v>
      </c>
      <c r="C43" s="101"/>
      <c r="D43" s="102"/>
    </row>
    <row r="44" spans="1:4">
      <c r="A44" s="91" t="s">
        <v>467</v>
      </c>
      <c r="B44" s="92" t="s">
        <v>468</v>
      </c>
      <c r="C44" s="93">
        <v>8.49</v>
      </c>
      <c r="D44" s="94">
        <v>3.41</v>
      </c>
    </row>
    <row r="45" spans="1:4" ht="21">
      <c r="A45" s="91" t="s">
        <v>469</v>
      </c>
      <c r="B45" s="92" t="s">
        <v>470</v>
      </c>
      <c r="C45" s="93">
        <v>0.37</v>
      </c>
      <c r="D45" s="94">
        <v>0.28999999999999998</v>
      </c>
    </row>
    <row r="46" spans="1:4">
      <c r="A46" s="95" t="s">
        <v>471</v>
      </c>
      <c r="B46" s="96" t="s">
        <v>472</v>
      </c>
      <c r="C46" s="97">
        <f>SUM(C44:C45)</f>
        <v>8.86</v>
      </c>
      <c r="D46" s="98">
        <f>SUM(D44:D45)</f>
        <v>3.7</v>
      </c>
    </row>
    <row r="47" spans="1:4" ht="15.75">
      <c r="A47" s="99"/>
      <c r="B47" s="100" t="s">
        <v>473</v>
      </c>
      <c r="C47" s="101"/>
      <c r="D47" s="102"/>
    </row>
    <row r="48" spans="1:4" ht="15.75">
      <c r="A48" s="103"/>
      <c r="B48" s="104" t="s">
        <v>474</v>
      </c>
      <c r="C48" s="105">
        <f>SUM(C15:C47)/2</f>
        <v>85.69</v>
      </c>
      <c r="D48" s="106">
        <f>SUM(D15:D47)/2</f>
        <v>48.160000000000011</v>
      </c>
    </row>
  </sheetData>
  <mergeCells count="9">
    <mergeCell ref="A8:D8"/>
    <mergeCell ref="A9:D9"/>
    <mergeCell ref="C10:D10"/>
    <mergeCell ref="A2:D2"/>
    <mergeCell ref="A7:D7"/>
    <mergeCell ref="A3:D3"/>
    <mergeCell ref="A4:D4"/>
    <mergeCell ref="A5:D5"/>
    <mergeCell ref="A6:C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 RESUMO</vt:lpstr>
      <vt:lpstr>ORÇAMENTO</vt:lpstr>
      <vt:lpstr>CRONOGRAMA</vt:lpstr>
      <vt:lpstr>BDI</vt:lpstr>
      <vt:lpstr>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LAURO</dc:creator>
  <cp:lastModifiedBy>RICARDO LIMA</cp:lastModifiedBy>
  <dcterms:created xsi:type="dcterms:W3CDTF">2015-06-05T18:19:34Z</dcterms:created>
  <dcterms:modified xsi:type="dcterms:W3CDTF">2023-10-10T17:48:58Z</dcterms:modified>
</cp:coreProperties>
</file>