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C:\Users\RICARDO LIMA\Desktop\PREFEITURA_FISCALIZAÇÃO_2023\CENTRO ONCOLÓGICO\BM-01_CENTRO DE ONCOLOGIA\"/>
    </mc:Choice>
  </mc:AlternateContent>
  <xr:revisionPtr revIDLastSave="0" documentId="13_ncr:1_{3FACEE9D-A597-4C7B-A0B4-9C1CA2CA3F7A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ORÇAMENTO" sheetId="3" r:id="rId1"/>
    <sheet name="BM_01" sheetId="11" r:id="rId2"/>
    <sheet name="MEM_02" sheetId="13" r:id="rId3"/>
    <sheet name="RELATÓRIO FOTOGRÁFICO BM-01" sheetId="1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1" l="1"/>
  <c r="H21" i="11"/>
  <c r="H22" i="11"/>
  <c r="H23" i="11"/>
  <c r="H24" i="11"/>
  <c r="H25" i="11"/>
  <c r="H26" i="11"/>
  <c r="H19" i="11"/>
  <c r="H118" i="11"/>
  <c r="H115" i="11"/>
  <c r="H114" i="11"/>
  <c r="H100" i="11"/>
  <c r="H96" i="11"/>
  <c r="H108" i="11"/>
  <c r="H94" i="11"/>
  <c r="L241" i="13"/>
  <c r="H172" i="11" s="1"/>
  <c r="L237" i="13"/>
  <c r="H165" i="11" s="1"/>
  <c r="B235" i="13"/>
  <c r="K14" i="13"/>
  <c r="L14" i="13" s="1"/>
  <c r="L12" i="13" s="1"/>
  <c r="B16" i="13"/>
  <c r="L227" i="13"/>
  <c r="L219" i="13"/>
  <c r="H117" i="11" s="1"/>
  <c r="L211" i="13"/>
  <c r="H116" i="11" s="1"/>
  <c r="L203" i="13"/>
  <c r="L195" i="13"/>
  <c r="L186" i="13"/>
  <c r="H113" i="11" s="1"/>
  <c r="L178" i="13"/>
  <c r="H112" i="11" s="1"/>
  <c r="L170" i="13"/>
  <c r="H111" i="11" s="1"/>
  <c r="L162" i="13"/>
  <c r="H110" i="11" s="1"/>
  <c r="L154" i="13"/>
  <c r="H109" i="11" s="1"/>
  <c r="L146" i="13"/>
  <c r="H107" i="11" s="1"/>
  <c r="L138" i="13"/>
  <c r="H106" i="11" s="1"/>
  <c r="L130" i="13"/>
  <c r="H105" i="11" s="1"/>
  <c r="L122" i="13"/>
  <c r="H104" i="11" s="1"/>
  <c r="L114" i="13"/>
  <c r="H103" i="11" s="1"/>
  <c r="L106" i="13"/>
  <c r="H102" i="11" s="1"/>
  <c r="L98" i="13"/>
  <c r="H101" i="11" s="1"/>
  <c r="L90" i="13"/>
  <c r="L82" i="13"/>
  <c r="H99" i="11" s="1"/>
  <c r="L74" i="13"/>
  <c r="H98" i="11" s="1"/>
  <c r="L66" i="13"/>
  <c r="H97" i="11" s="1"/>
  <c r="L58" i="13"/>
  <c r="L50" i="13"/>
  <c r="H95" i="11" s="1"/>
  <c r="L42" i="13"/>
  <c r="L34" i="13"/>
  <c r="H93" i="11" s="1"/>
  <c r="L26" i="13"/>
  <c r="H92" i="11" s="1"/>
  <c r="L18" i="13"/>
  <c r="H91" i="11" s="1"/>
  <c r="E79" i="11" l="1"/>
  <c r="E91" i="11"/>
  <c r="E142" i="11"/>
  <c r="A19" i="11" l="1"/>
  <c r="A20" i="11"/>
  <c r="A21" i="11"/>
  <c r="A22" i="11"/>
  <c r="A23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3" i="11"/>
  <c r="A44" i="11"/>
  <c r="A45" i="11"/>
  <c r="A47" i="11"/>
  <c r="A48" i="11"/>
  <c r="A49" i="11"/>
  <c r="A51" i="11"/>
  <c r="A52" i="11"/>
  <c r="A53" i="11"/>
  <c r="A54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9" i="11"/>
  <c r="A70" i="11"/>
  <c r="A71" i="11"/>
  <c r="A73" i="11"/>
  <c r="A74" i="11"/>
  <c r="A75" i="11"/>
  <c r="A77" i="11"/>
  <c r="A78" i="11"/>
  <c r="A79" i="11"/>
  <c r="A80" i="11"/>
  <c r="A81" i="11"/>
  <c r="A83" i="11"/>
  <c r="A84" i="11"/>
  <c r="A85" i="11"/>
  <c r="A86" i="11"/>
  <c r="A87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1" i="11"/>
  <c r="A192" i="11"/>
  <c r="A193" i="11"/>
  <c r="A194" i="11"/>
  <c r="A195" i="11"/>
  <c r="A196" i="11"/>
  <c r="A197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3" i="11"/>
  <c r="A214" i="11"/>
  <c r="A215" i="11"/>
  <c r="A216" i="11"/>
  <c r="A217" i="11"/>
  <c r="A218" i="11"/>
  <c r="A18" i="11"/>
  <c r="F20" i="11"/>
  <c r="F21" i="11"/>
  <c r="F22" i="11"/>
  <c r="F23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4" i="11"/>
  <c r="F45" i="11"/>
  <c r="F48" i="11"/>
  <c r="F49" i="11"/>
  <c r="F52" i="11"/>
  <c r="F53" i="11"/>
  <c r="F54" i="11"/>
  <c r="F58" i="11"/>
  <c r="F59" i="11"/>
  <c r="F60" i="11"/>
  <c r="F61" i="11"/>
  <c r="F62" i="11"/>
  <c r="F63" i="11"/>
  <c r="F64" i="11"/>
  <c r="F65" i="11"/>
  <c r="F66" i="11"/>
  <c r="F67" i="11"/>
  <c r="F70" i="11"/>
  <c r="F71" i="11"/>
  <c r="F74" i="11"/>
  <c r="F75" i="11"/>
  <c r="F78" i="11"/>
  <c r="F79" i="11"/>
  <c r="I79" i="11" s="1"/>
  <c r="F80" i="11"/>
  <c r="F81" i="11"/>
  <c r="F84" i="11"/>
  <c r="F85" i="11"/>
  <c r="F86" i="11"/>
  <c r="F87" i="11"/>
  <c r="F91" i="11"/>
  <c r="I91" i="11" s="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I142" i="11" s="1"/>
  <c r="F143" i="11"/>
  <c r="F144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2" i="11"/>
  <c r="F193" i="11"/>
  <c r="F194" i="11"/>
  <c r="F195" i="11"/>
  <c r="F196" i="11"/>
  <c r="F197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4" i="11"/>
  <c r="F215" i="11"/>
  <c r="F216" i="11"/>
  <c r="F217" i="11"/>
  <c r="F218" i="11"/>
  <c r="F19" i="11"/>
  <c r="C20" i="11"/>
  <c r="C21" i="11"/>
  <c r="C22" i="11"/>
  <c r="C23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4" i="11"/>
  <c r="C45" i="11"/>
  <c r="C48" i="11"/>
  <c r="C49" i="11"/>
  <c r="C52" i="11"/>
  <c r="C53" i="11"/>
  <c r="C54" i="11"/>
  <c r="C58" i="11"/>
  <c r="C59" i="11"/>
  <c r="C60" i="11"/>
  <c r="C61" i="11"/>
  <c r="C62" i="11"/>
  <c r="C63" i="11"/>
  <c r="C64" i="11"/>
  <c r="C65" i="11"/>
  <c r="C66" i="11"/>
  <c r="C67" i="11"/>
  <c r="C70" i="11"/>
  <c r="C71" i="11"/>
  <c r="C74" i="11"/>
  <c r="C75" i="11"/>
  <c r="C78" i="11"/>
  <c r="C79" i="11"/>
  <c r="C80" i="11"/>
  <c r="C81" i="11"/>
  <c r="C84" i="11"/>
  <c r="C85" i="11"/>
  <c r="C86" i="11"/>
  <c r="C87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2" i="11"/>
  <c r="C193" i="11"/>
  <c r="C194" i="11"/>
  <c r="C195" i="11"/>
  <c r="C196" i="11"/>
  <c r="C197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4" i="11"/>
  <c r="C215" i="11"/>
  <c r="C216" i="11"/>
  <c r="C217" i="11"/>
  <c r="C218" i="11"/>
  <c r="C19" i="11"/>
  <c r="B21" i="11"/>
  <c r="B12" i="13" s="1"/>
  <c r="B22" i="11"/>
  <c r="B23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4" i="11"/>
  <c r="B45" i="11"/>
  <c r="B48" i="11"/>
  <c r="B49" i="11"/>
  <c r="B52" i="11"/>
  <c r="B53" i="11"/>
  <c r="B54" i="11"/>
  <c r="B58" i="11"/>
  <c r="B59" i="11"/>
  <c r="B60" i="11"/>
  <c r="B61" i="11"/>
  <c r="B62" i="11"/>
  <c r="B63" i="11"/>
  <c r="B64" i="11"/>
  <c r="B65" i="11"/>
  <c r="B66" i="11"/>
  <c r="B67" i="11"/>
  <c r="B70" i="11"/>
  <c r="B71" i="11"/>
  <c r="B74" i="11"/>
  <c r="B75" i="11"/>
  <c r="B78" i="11"/>
  <c r="B79" i="11"/>
  <c r="B84" i="11"/>
  <c r="B85" i="11"/>
  <c r="B86" i="11"/>
  <c r="B87" i="11"/>
  <c r="B91" i="11"/>
  <c r="B18" i="13" s="1"/>
  <c r="B92" i="11"/>
  <c r="B26" i="13" s="1"/>
  <c r="B93" i="11"/>
  <c r="B34" i="13" s="1"/>
  <c r="B94" i="11"/>
  <c r="B42" i="13" s="1"/>
  <c r="B95" i="11"/>
  <c r="B50" i="13" s="1"/>
  <c r="B96" i="11"/>
  <c r="B58" i="13" s="1"/>
  <c r="B97" i="11"/>
  <c r="B66" i="13" s="1"/>
  <c r="B98" i="11"/>
  <c r="B74" i="13" s="1"/>
  <c r="B99" i="11"/>
  <c r="B82" i="13" s="1"/>
  <c r="B100" i="11"/>
  <c r="B90" i="13" s="1"/>
  <c r="B101" i="11"/>
  <c r="B98" i="13" s="1"/>
  <c r="B102" i="11"/>
  <c r="B106" i="13" s="1"/>
  <c r="B103" i="11"/>
  <c r="B114" i="13" s="1"/>
  <c r="B104" i="11"/>
  <c r="B122" i="13" s="1"/>
  <c r="B105" i="11"/>
  <c r="B130" i="13" s="1"/>
  <c r="B106" i="11"/>
  <c r="B138" i="13" s="1"/>
  <c r="B107" i="11"/>
  <c r="B146" i="13" s="1"/>
  <c r="B108" i="11"/>
  <c r="B109" i="11"/>
  <c r="B110" i="11"/>
  <c r="B162" i="13" s="1"/>
  <c r="B111" i="11"/>
  <c r="B170" i="13" s="1"/>
  <c r="B112" i="11"/>
  <c r="B178" i="13" s="1"/>
  <c r="B113" i="11"/>
  <c r="B114" i="11"/>
  <c r="B195" i="13" s="1"/>
  <c r="B115" i="11"/>
  <c r="B203" i="13" s="1"/>
  <c r="B116" i="11"/>
  <c r="B211" i="13" s="1"/>
  <c r="B117" i="11"/>
  <c r="B219" i="13" s="1"/>
  <c r="B118" i="11"/>
  <c r="B227" i="13" s="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5" i="11"/>
  <c r="B237" i="13" s="1"/>
  <c r="B166" i="11"/>
  <c r="B167" i="11"/>
  <c r="B168" i="11"/>
  <c r="B169" i="11"/>
  <c r="B170" i="11"/>
  <c r="B171" i="11"/>
  <c r="B172" i="11"/>
  <c r="B241" i="13" s="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2" i="11"/>
  <c r="B193" i="11"/>
  <c r="B194" i="11"/>
  <c r="B195" i="11"/>
  <c r="B196" i="11"/>
  <c r="B197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4" i="11"/>
  <c r="B215" i="11"/>
  <c r="B216" i="11"/>
  <c r="B217" i="11"/>
  <c r="B218" i="11"/>
  <c r="B19" i="11"/>
  <c r="B186" i="13" l="1"/>
  <c r="B154" i="13"/>
  <c r="J142" i="11"/>
  <c r="K142" i="11"/>
  <c r="L142" i="11" s="1"/>
  <c r="J79" i="11"/>
  <c r="K79" i="11"/>
  <c r="L79" i="11" s="1"/>
  <c r="J91" i="11"/>
  <c r="K91" i="11"/>
  <c r="L91" i="11" s="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11" i="3" l="1"/>
  <c r="E218" i="11"/>
  <c r="H199" i="3"/>
  <c r="E206" i="11"/>
  <c r="H179" i="3"/>
  <c r="E186" i="11"/>
  <c r="H171" i="3"/>
  <c r="E178" i="11"/>
  <c r="H159" i="3"/>
  <c r="E166" i="11"/>
  <c r="H151" i="3"/>
  <c r="E158" i="11"/>
  <c r="H131" i="3"/>
  <c r="E138" i="11"/>
  <c r="H127" i="3"/>
  <c r="E134" i="11"/>
  <c r="H115" i="3"/>
  <c r="E122" i="11"/>
  <c r="H103" i="3"/>
  <c r="E110" i="11"/>
  <c r="H91" i="3"/>
  <c r="E98" i="11"/>
  <c r="H63" i="3"/>
  <c r="E70" i="11"/>
  <c r="H55" i="3"/>
  <c r="E62" i="11"/>
  <c r="H31" i="3"/>
  <c r="E38" i="11"/>
  <c r="H19" i="3"/>
  <c r="E26" i="11"/>
  <c r="H210" i="3"/>
  <c r="E217" i="11"/>
  <c r="H202" i="3"/>
  <c r="E209" i="11"/>
  <c r="H198" i="3"/>
  <c r="E205" i="11"/>
  <c r="H194" i="3"/>
  <c r="E201" i="11"/>
  <c r="H190" i="3"/>
  <c r="E197" i="11"/>
  <c r="H186" i="3"/>
  <c r="E193" i="11"/>
  <c r="H182" i="3"/>
  <c r="E189" i="11"/>
  <c r="H178" i="3"/>
  <c r="E185" i="11"/>
  <c r="H174" i="3"/>
  <c r="E181" i="11"/>
  <c r="H170" i="3"/>
  <c r="E177" i="11"/>
  <c r="H166" i="3"/>
  <c r="E173" i="11"/>
  <c r="H162" i="3"/>
  <c r="E169" i="11"/>
  <c r="H158" i="3"/>
  <c r="E165" i="11"/>
  <c r="H154" i="3"/>
  <c r="E161" i="11"/>
  <c r="H150" i="3"/>
  <c r="E157" i="11"/>
  <c r="H146" i="3"/>
  <c r="E153" i="11"/>
  <c r="H142" i="3"/>
  <c r="E149" i="11"/>
  <c r="H134" i="3"/>
  <c r="E141" i="11"/>
  <c r="H130" i="3"/>
  <c r="E137" i="11"/>
  <c r="H126" i="3"/>
  <c r="E133" i="11"/>
  <c r="H122" i="3"/>
  <c r="E129" i="11"/>
  <c r="H118" i="3"/>
  <c r="E125" i="11"/>
  <c r="H114" i="3"/>
  <c r="E121" i="11"/>
  <c r="H110" i="3"/>
  <c r="E117" i="11"/>
  <c r="H106" i="3"/>
  <c r="E113" i="11"/>
  <c r="H102" i="3"/>
  <c r="E109" i="11"/>
  <c r="H98" i="3"/>
  <c r="E105" i="11"/>
  <c r="H94" i="3"/>
  <c r="E101" i="11"/>
  <c r="H90" i="3"/>
  <c r="E97" i="11"/>
  <c r="H86" i="3"/>
  <c r="E93" i="11"/>
  <c r="H78" i="3"/>
  <c r="E85" i="11"/>
  <c r="H207" i="3"/>
  <c r="E214" i="11"/>
  <c r="H195" i="3"/>
  <c r="E202" i="11"/>
  <c r="H175" i="3"/>
  <c r="E182" i="11"/>
  <c r="H163" i="3"/>
  <c r="E170" i="11"/>
  <c r="H147" i="3"/>
  <c r="E154" i="11"/>
  <c r="H123" i="3"/>
  <c r="E130" i="11"/>
  <c r="H111" i="3"/>
  <c r="E118" i="11"/>
  <c r="H99" i="3"/>
  <c r="E106" i="11"/>
  <c r="H87" i="3"/>
  <c r="E94" i="11"/>
  <c r="H71" i="3"/>
  <c r="E78" i="11"/>
  <c r="H59" i="3"/>
  <c r="E66" i="11"/>
  <c r="H47" i="3"/>
  <c r="E54" i="11"/>
  <c r="H23" i="3"/>
  <c r="E30" i="11"/>
  <c r="H15" i="3"/>
  <c r="E22" i="11"/>
  <c r="H209" i="3"/>
  <c r="E216" i="11"/>
  <c r="H201" i="3"/>
  <c r="E208" i="11"/>
  <c r="H197" i="3"/>
  <c r="E204" i="11"/>
  <c r="H193" i="3"/>
  <c r="E200" i="11"/>
  <c r="H189" i="3"/>
  <c r="E196" i="11"/>
  <c r="H185" i="3"/>
  <c r="E192" i="11"/>
  <c r="H181" i="3"/>
  <c r="E188" i="11"/>
  <c r="H177" i="3"/>
  <c r="E184" i="11"/>
  <c r="H173" i="3"/>
  <c r="E180" i="11"/>
  <c r="H169" i="3"/>
  <c r="E176" i="11"/>
  <c r="H165" i="3"/>
  <c r="E172" i="11"/>
  <c r="H161" i="3"/>
  <c r="E168" i="11"/>
  <c r="H153" i="3"/>
  <c r="E160" i="11"/>
  <c r="H149" i="3"/>
  <c r="E156" i="11"/>
  <c r="H145" i="3"/>
  <c r="E152" i="11"/>
  <c r="H141" i="3"/>
  <c r="E148" i="11"/>
  <c r="H137" i="3"/>
  <c r="E144" i="11"/>
  <c r="H133" i="3"/>
  <c r="E140" i="11"/>
  <c r="H129" i="3"/>
  <c r="E136" i="11"/>
  <c r="H125" i="3"/>
  <c r="E132" i="11"/>
  <c r="H121" i="3"/>
  <c r="E128" i="11"/>
  <c r="H117" i="3"/>
  <c r="E124" i="11"/>
  <c r="H109" i="3"/>
  <c r="E116" i="11"/>
  <c r="H105" i="3"/>
  <c r="E112" i="11"/>
  <c r="H101" i="3"/>
  <c r="E108" i="11"/>
  <c r="H97" i="3"/>
  <c r="E104" i="11"/>
  <c r="H93" i="3"/>
  <c r="E100" i="11"/>
  <c r="H89" i="3"/>
  <c r="H83" i="3" s="1"/>
  <c r="E96" i="11"/>
  <c r="H85" i="3"/>
  <c r="E92" i="11"/>
  <c r="H77" i="3"/>
  <c r="H76" i="3" s="1"/>
  <c r="E84" i="11"/>
  <c r="H203" i="3"/>
  <c r="E210" i="11"/>
  <c r="H187" i="3"/>
  <c r="E194" i="11"/>
  <c r="H167" i="3"/>
  <c r="E174" i="11"/>
  <c r="H155" i="3"/>
  <c r="E162" i="11"/>
  <c r="H143" i="3"/>
  <c r="E150" i="11"/>
  <c r="H119" i="3"/>
  <c r="E126" i="11"/>
  <c r="H107" i="3"/>
  <c r="E114" i="11"/>
  <c r="H95" i="3"/>
  <c r="E102" i="11"/>
  <c r="H79" i="3"/>
  <c r="E86" i="11"/>
  <c r="H67" i="3"/>
  <c r="E74" i="11"/>
  <c r="H51" i="3"/>
  <c r="E58" i="11"/>
  <c r="H27" i="3"/>
  <c r="E34" i="11"/>
  <c r="H12" i="3"/>
  <c r="E19" i="11"/>
  <c r="H208" i="3"/>
  <c r="E215" i="11"/>
  <c r="H204" i="3"/>
  <c r="E211" i="11"/>
  <c r="H200" i="3"/>
  <c r="E207" i="11"/>
  <c r="H196" i="3"/>
  <c r="E203" i="11"/>
  <c r="H188" i="3"/>
  <c r="E195" i="11"/>
  <c r="H180" i="3"/>
  <c r="E187" i="11"/>
  <c r="H176" i="3"/>
  <c r="E183" i="11"/>
  <c r="H172" i="3"/>
  <c r="E179" i="11"/>
  <c r="H168" i="3"/>
  <c r="E175" i="11"/>
  <c r="H164" i="3"/>
  <c r="E171" i="11"/>
  <c r="H160" i="3"/>
  <c r="E167" i="11"/>
  <c r="H152" i="3"/>
  <c r="E159" i="11"/>
  <c r="H148" i="3"/>
  <c r="E155" i="11"/>
  <c r="H144" i="3"/>
  <c r="E151" i="11"/>
  <c r="H140" i="3"/>
  <c r="H139" i="3" s="1"/>
  <c r="E147" i="11"/>
  <c r="H136" i="3"/>
  <c r="E143" i="11"/>
  <c r="H132" i="3"/>
  <c r="E139" i="11"/>
  <c r="H128" i="3"/>
  <c r="E135" i="11"/>
  <c r="H124" i="3"/>
  <c r="E131" i="11"/>
  <c r="H120" i="3"/>
  <c r="E127" i="11"/>
  <c r="H116" i="3"/>
  <c r="H113" i="3" s="1"/>
  <c r="E123" i="11"/>
  <c r="H108" i="3"/>
  <c r="E115" i="11"/>
  <c r="H104" i="3"/>
  <c r="E111" i="11"/>
  <c r="H100" i="3"/>
  <c r="E107" i="11"/>
  <c r="H96" i="3"/>
  <c r="E103" i="11"/>
  <c r="H92" i="3"/>
  <c r="E99" i="11"/>
  <c r="H88" i="3"/>
  <c r="E95" i="11"/>
  <c r="H80" i="3"/>
  <c r="E87" i="11"/>
  <c r="H68" i="3"/>
  <c r="E75" i="11"/>
  <c r="H64" i="3"/>
  <c r="E71" i="11"/>
  <c r="H74" i="3"/>
  <c r="E81" i="11"/>
  <c r="H58" i="3"/>
  <c r="E65" i="11"/>
  <c r="H54" i="3"/>
  <c r="E61" i="11"/>
  <c r="H46" i="3"/>
  <c r="E53" i="11"/>
  <c r="H42" i="3"/>
  <c r="E49" i="11"/>
  <c r="H38" i="3"/>
  <c r="E45" i="11"/>
  <c r="H34" i="3"/>
  <c r="E41" i="11"/>
  <c r="H30" i="3"/>
  <c r="E37" i="11"/>
  <c r="H26" i="3"/>
  <c r="E33" i="11"/>
  <c r="H22" i="3"/>
  <c r="E29" i="11"/>
  <c r="H14" i="3"/>
  <c r="E21" i="11"/>
  <c r="H73" i="3"/>
  <c r="E80" i="11"/>
  <c r="H57" i="3"/>
  <c r="E64" i="11"/>
  <c r="H53" i="3"/>
  <c r="E60" i="11"/>
  <c r="H45" i="3"/>
  <c r="H44" i="3" s="1"/>
  <c r="E52" i="11"/>
  <c r="H41" i="3"/>
  <c r="E48" i="11"/>
  <c r="H37" i="3"/>
  <c r="E44" i="11"/>
  <c r="H33" i="3"/>
  <c r="E40" i="11"/>
  <c r="H29" i="3"/>
  <c r="E36" i="11"/>
  <c r="H25" i="3"/>
  <c r="E32" i="11"/>
  <c r="H21" i="3"/>
  <c r="E28" i="11"/>
  <c r="H13" i="3"/>
  <c r="E20" i="11"/>
  <c r="H60" i="3"/>
  <c r="E67" i="11"/>
  <c r="H56" i="3"/>
  <c r="E63" i="11"/>
  <c r="H52" i="3"/>
  <c r="E59" i="11"/>
  <c r="H32" i="3"/>
  <c r="E39" i="11"/>
  <c r="H28" i="3"/>
  <c r="E35" i="11"/>
  <c r="H24" i="3"/>
  <c r="E31" i="11"/>
  <c r="H20" i="3"/>
  <c r="H18" i="3" s="1"/>
  <c r="E27" i="11"/>
  <c r="H16" i="3"/>
  <c r="E23" i="11"/>
  <c r="H66" i="3"/>
  <c r="H62" i="3"/>
  <c r="H192" i="3"/>
  <c r="H11" i="3"/>
  <c r="H50" i="3"/>
  <c r="H184" i="3"/>
  <c r="H157" i="3"/>
  <c r="H40" i="3"/>
  <c r="H206" i="3"/>
  <c r="H36" i="3"/>
  <c r="H70" i="3"/>
  <c r="I27" i="11" l="1"/>
  <c r="K27" i="11"/>
  <c r="L27" i="11" s="1"/>
  <c r="J27" i="11"/>
  <c r="I35" i="11"/>
  <c r="K35" i="11"/>
  <c r="J35" i="11"/>
  <c r="I59" i="11"/>
  <c r="J59" i="11"/>
  <c r="K59" i="11"/>
  <c r="I67" i="11"/>
  <c r="J67" i="11"/>
  <c r="K67" i="11"/>
  <c r="L67" i="11" s="1"/>
  <c r="I28" i="11"/>
  <c r="J28" i="11"/>
  <c r="K28" i="11"/>
  <c r="L28" i="11" s="1"/>
  <c r="I36" i="11"/>
  <c r="J36" i="11"/>
  <c r="K36" i="11"/>
  <c r="I52" i="11"/>
  <c r="K52" i="11"/>
  <c r="L52" i="11" s="1"/>
  <c r="J52" i="11"/>
  <c r="I64" i="11"/>
  <c r="J64" i="11"/>
  <c r="K64" i="11"/>
  <c r="L64" i="11" s="1"/>
  <c r="I21" i="11"/>
  <c r="J21" i="11"/>
  <c r="K21" i="11"/>
  <c r="L21" i="11" s="1"/>
  <c r="I33" i="11"/>
  <c r="K33" i="11"/>
  <c r="J33" i="11"/>
  <c r="I41" i="11"/>
  <c r="K41" i="11"/>
  <c r="L41" i="11" s="1"/>
  <c r="J41" i="11"/>
  <c r="I49" i="11"/>
  <c r="K49" i="11"/>
  <c r="L49" i="11" s="1"/>
  <c r="J49" i="11"/>
  <c r="I61" i="11"/>
  <c r="J61" i="11"/>
  <c r="K61" i="11"/>
  <c r="L61" i="11" s="1"/>
  <c r="I81" i="11"/>
  <c r="J81" i="11"/>
  <c r="K81" i="11"/>
  <c r="I75" i="11"/>
  <c r="K75" i="11"/>
  <c r="L75" i="11" s="1"/>
  <c r="J75" i="11"/>
  <c r="I95" i="11"/>
  <c r="K95" i="11"/>
  <c r="L95" i="11" s="1"/>
  <c r="J95" i="11"/>
  <c r="I103" i="11"/>
  <c r="K103" i="11"/>
  <c r="L103" i="11" s="1"/>
  <c r="J103" i="11"/>
  <c r="I111" i="11"/>
  <c r="K111" i="11"/>
  <c r="J111" i="11"/>
  <c r="I123" i="11"/>
  <c r="K123" i="11"/>
  <c r="L123" i="11" s="1"/>
  <c r="J123" i="11"/>
  <c r="I131" i="11"/>
  <c r="K131" i="11"/>
  <c r="L131" i="11" s="1"/>
  <c r="J131" i="11"/>
  <c r="I139" i="11"/>
  <c r="K139" i="11"/>
  <c r="L139" i="11" s="1"/>
  <c r="J139" i="11"/>
  <c r="I147" i="11"/>
  <c r="K147" i="11"/>
  <c r="J147" i="11"/>
  <c r="I155" i="11"/>
  <c r="J155" i="11"/>
  <c r="K155" i="11"/>
  <c r="I167" i="11"/>
  <c r="K167" i="11"/>
  <c r="L167" i="11" s="1"/>
  <c r="J167" i="11"/>
  <c r="I175" i="11"/>
  <c r="K175" i="11"/>
  <c r="L175" i="11" s="1"/>
  <c r="J175" i="11"/>
  <c r="I183" i="11"/>
  <c r="K183" i="11"/>
  <c r="J183" i="11"/>
  <c r="I195" i="11"/>
  <c r="J195" i="11"/>
  <c r="K195" i="11"/>
  <c r="I207" i="11"/>
  <c r="K207" i="11"/>
  <c r="L207" i="11" s="1"/>
  <c r="J207" i="11"/>
  <c r="I215" i="11"/>
  <c r="J215" i="11"/>
  <c r="K215" i="11"/>
  <c r="L215" i="11" s="1"/>
  <c r="I34" i="11"/>
  <c r="K34" i="11"/>
  <c r="J34" i="11"/>
  <c r="I74" i="11"/>
  <c r="K74" i="11"/>
  <c r="L74" i="11" s="1"/>
  <c r="J74" i="11"/>
  <c r="I102" i="11"/>
  <c r="J102" i="11"/>
  <c r="K102" i="11"/>
  <c r="L102" i="11" s="1"/>
  <c r="I126" i="11"/>
  <c r="J126" i="11"/>
  <c r="K126" i="11"/>
  <c r="L126" i="11" s="1"/>
  <c r="I194" i="11"/>
  <c r="K194" i="11"/>
  <c r="J194" i="11"/>
  <c r="I84" i="11"/>
  <c r="J84" i="11"/>
  <c r="K84" i="11"/>
  <c r="I104" i="11"/>
  <c r="J104" i="11"/>
  <c r="K104" i="11"/>
  <c r="L104" i="11" s="1"/>
  <c r="I112" i="11"/>
  <c r="J112" i="11"/>
  <c r="K112" i="11"/>
  <c r="L112" i="11" s="1"/>
  <c r="I124" i="11"/>
  <c r="K124" i="11"/>
  <c r="J124" i="11"/>
  <c r="I140" i="11"/>
  <c r="K140" i="11"/>
  <c r="L140" i="11" s="1"/>
  <c r="J140" i="11"/>
  <c r="I156" i="11"/>
  <c r="J156" i="11"/>
  <c r="K156" i="11"/>
  <c r="L156" i="11" s="1"/>
  <c r="I168" i="11"/>
  <c r="K168" i="11"/>
  <c r="L168" i="11" s="1"/>
  <c r="J168" i="11"/>
  <c r="I184" i="11"/>
  <c r="K184" i="11"/>
  <c r="J184" i="11"/>
  <c r="I200" i="11"/>
  <c r="J200" i="11"/>
  <c r="K200" i="11"/>
  <c r="I22" i="11"/>
  <c r="J22" i="11"/>
  <c r="K22" i="11"/>
  <c r="L22" i="11" s="1"/>
  <c r="I78" i="11"/>
  <c r="J78" i="11"/>
  <c r="K78" i="11"/>
  <c r="L78" i="11" s="1"/>
  <c r="I130" i="11"/>
  <c r="J130" i="11"/>
  <c r="K130" i="11"/>
  <c r="I202" i="11"/>
  <c r="J202" i="11"/>
  <c r="K202" i="11"/>
  <c r="I85" i="11"/>
  <c r="J85" i="11"/>
  <c r="K85" i="11"/>
  <c r="L85" i="11" s="1"/>
  <c r="I105" i="11"/>
  <c r="K105" i="11"/>
  <c r="L105" i="11" s="1"/>
  <c r="J105" i="11"/>
  <c r="I113" i="11"/>
  <c r="K113" i="11"/>
  <c r="J113" i="11"/>
  <c r="I137" i="11"/>
  <c r="J137" i="11"/>
  <c r="K137" i="11"/>
  <c r="I157" i="11"/>
  <c r="K157" i="11"/>
  <c r="L157" i="11" s="1"/>
  <c r="J157" i="11"/>
  <c r="I165" i="11"/>
  <c r="K165" i="11"/>
  <c r="L165" i="11" s="1"/>
  <c r="J165" i="11"/>
  <c r="I181" i="11"/>
  <c r="K181" i="11"/>
  <c r="J181" i="11"/>
  <c r="I189" i="11"/>
  <c r="J189" i="11"/>
  <c r="K189" i="11"/>
  <c r="I205" i="11"/>
  <c r="J205" i="11"/>
  <c r="K205" i="11"/>
  <c r="L205" i="11" s="1"/>
  <c r="I70" i="11"/>
  <c r="K70" i="11"/>
  <c r="L70" i="11" s="1"/>
  <c r="J70" i="11"/>
  <c r="I134" i="11"/>
  <c r="J134" i="11"/>
  <c r="K134" i="11"/>
  <c r="I158" i="11"/>
  <c r="K158" i="11"/>
  <c r="L158" i="11" s="1"/>
  <c r="J158" i="11"/>
  <c r="I178" i="11"/>
  <c r="J178" i="11"/>
  <c r="K178" i="11"/>
  <c r="L178" i="11" s="1"/>
  <c r="I23" i="11"/>
  <c r="K23" i="11"/>
  <c r="L23" i="11" s="1"/>
  <c r="J23" i="11"/>
  <c r="I31" i="11"/>
  <c r="J31" i="11"/>
  <c r="K31" i="11"/>
  <c r="I39" i="11"/>
  <c r="J39" i="11"/>
  <c r="K39" i="11"/>
  <c r="I63" i="11"/>
  <c r="K63" i="11"/>
  <c r="L63" i="11" s="1"/>
  <c r="J63" i="11"/>
  <c r="I20" i="11"/>
  <c r="K20" i="11"/>
  <c r="L20" i="11" s="1"/>
  <c r="J20" i="11"/>
  <c r="I32" i="11"/>
  <c r="J32" i="11"/>
  <c r="K32" i="11"/>
  <c r="I40" i="11"/>
  <c r="J40" i="11"/>
  <c r="K40" i="11"/>
  <c r="I48" i="11"/>
  <c r="J48" i="11"/>
  <c r="K48" i="11"/>
  <c r="L48" i="11" s="1"/>
  <c r="I60" i="11"/>
  <c r="J60" i="11"/>
  <c r="K60" i="11"/>
  <c r="L60" i="11" s="1"/>
  <c r="I80" i="11"/>
  <c r="K80" i="11"/>
  <c r="J80" i="11"/>
  <c r="I29" i="11"/>
  <c r="K29" i="11"/>
  <c r="L29" i="11" s="1"/>
  <c r="J29" i="11"/>
  <c r="I37" i="11"/>
  <c r="K37" i="11"/>
  <c r="L37" i="11" s="1"/>
  <c r="J37" i="11"/>
  <c r="I45" i="11"/>
  <c r="K45" i="11"/>
  <c r="L45" i="11" s="1"/>
  <c r="J45" i="11"/>
  <c r="I53" i="11"/>
  <c r="J53" i="11"/>
  <c r="K53" i="11"/>
  <c r="I65" i="11"/>
  <c r="J65" i="11"/>
  <c r="K65" i="11"/>
  <c r="I71" i="11"/>
  <c r="J71" i="11"/>
  <c r="K71" i="11"/>
  <c r="L71" i="11" s="1"/>
  <c r="I87" i="11"/>
  <c r="K87" i="11"/>
  <c r="L87" i="11" s="1"/>
  <c r="J87" i="11"/>
  <c r="I99" i="11"/>
  <c r="J99" i="11"/>
  <c r="K99" i="11"/>
  <c r="I107" i="11"/>
  <c r="J107" i="11"/>
  <c r="K107" i="11"/>
  <c r="I115" i="11"/>
  <c r="J115" i="11"/>
  <c r="K115" i="11"/>
  <c r="L115" i="11" s="1"/>
  <c r="I127" i="11"/>
  <c r="K127" i="11"/>
  <c r="L127" i="11" s="1"/>
  <c r="J127" i="11"/>
  <c r="I135" i="11"/>
  <c r="K135" i="11"/>
  <c r="J135" i="11"/>
  <c r="I143" i="11"/>
  <c r="K143" i="11"/>
  <c r="L143" i="11" s="1"/>
  <c r="J143" i="11"/>
  <c r="I151" i="11"/>
  <c r="J151" i="11"/>
  <c r="K151" i="11"/>
  <c r="L151" i="11" s="1"/>
  <c r="I159" i="11"/>
  <c r="J159" i="11"/>
  <c r="K159" i="11"/>
  <c r="L159" i="11" s="1"/>
  <c r="I171" i="11"/>
  <c r="K171" i="11"/>
  <c r="J171" i="11"/>
  <c r="I179" i="11"/>
  <c r="K179" i="11"/>
  <c r="L179" i="11" s="1"/>
  <c r="J179" i="11"/>
  <c r="I187" i="11"/>
  <c r="K187" i="11"/>
  <c r="L187" i="11" s="1"/>
  <c r="J187" i="11"/>
  <c r="I203" i="11"/>
  <c r="K203" i="11"/>
  <c r="L203" i="11" s="1"/>
  <c r="J203" i="11"/>
  <c r="I211" i="11"/>
  <c r="K211" i="11"/>
  <c r="J211" i="11"/>
  <c r="I19" i="11"/>
  <c r="K19" i="11"/>
  <c r="J19" i="11"/>
  <c r="I58" i="11"/>
  <c r="K58" i="11"/>
  <c r="L58" i="11" s="1"/>
  <c r="J58" i="11"/>
  <c r="I86" i="11"/>
  <c r="K86" i="11"/>
  <c r="L86" i="11" s="1"/>
  <c r="J86" i="11"/>
  <c r="I114" i="11"/>
  <c r="K114" i="11"/>
  <c r="J114" i="11"/>
  <c r="I150" i="11"/>
  <c r="K150" i="11"/>
  <c r="L150" i="11" s="1"/>
  <c r="J150" i="11"/>
  <c r="I174" i="11"/>
  <c r="J174" i="11"/>
  <c r="K174" i="11"/>
  <c r="L174" i="11" s="1"/>
  <c r="I210" i="11"/>
  <c r="J210" i="11"/>
  <c r="K210" i="11"/>
  <c r="L210" i="11" s="1"/>
  <c r="I92" i="11"/>
  <c r="J92" i="11"/>
  <c r="K92" i="11"/>
  <c r="I100" i="11"/>
  <c r="J100" i="11"/>
  <c r="K100" i="11"/>
  <c r="I108" i="11"/>
  <c r="J108" i="11"/>
  <c r="K108" i="11"/>
  <c r="L108" i="11" s="1"/>
  <c r="I116" i="11"/>
  <c r="J116" i="11"/>
  <c r="K116" i="11"/>
  <c r="L116" i="11" s="1"/>
  <c r="I128" i="11"/>
  <c r="J128" i="11"/>
  <c r="K128" i="11"/>
  <c r="I136" i="11"/>
  <c r="J136" i="11"/>
  <c r="K136" i="11"/>
  <c r="I144" i="11"/>
  <c r="K144" i="11"/>
  <c r="L144" i="11" s="1"/>
  <c r="J144" i="11"/>
  <c r="I152" i="11"/>
  <c r="J152" i="11"/>
  <c r="K152" i="11"/>
  <c r="L152" i="11" s="1"/>
  <c r="I160" i="11"/>
  <c r="J160" i="11"/>
  <c r="K160" i="11"/>
  <c r="I172" i="11"/>
  <c r="J172" i="11"/>
  <c r="K172" i="11"/>
  <c r="I180" i="11"/>
  <c r="J180" i="11"/>
  <c r="K180" i="11"/>
  <c r="L180" i="11" s="1"/>
  <c r="I188" i="11"/>
  <c r="K188" i="11"/>
  <c r="L188" i="11" s="1"/>
  <c r="J188" i="11"/>
  <c r="I196" i="11"/>
  <c r="J196" i="11"/>
  <c r="K196" i="11"/>
  <c r="I204" i="11"/>
  <c r="K204" i="11"/>
  <c r="L204" i="11" s="1"/>
  <c r="J204" i="11"/>
  <c r="I216" i="11"/>
  <c r="J216" i="11"/>
  <c r="K216" i="11"/>
  <c r="L216" i="11" s="1"/>
  <c r="I30" i="11"/>
  <c r="K30" i="11"/>
  <c r="L30" i="11" s="1"/>
  <c r="J30" i="11"/>
  <c r="I66" i="11"/>
  <c r="K66" i="11"/>
  <c r="J66" i="11"/>
  <c r="I94" i="11"/>
  <c r="K94" i="11"/>
  <c r="L94" i="11" s="1"/>
  <c r="J94" i="11"/>
  <c r="I118" i="11"/>
  <c r="K118" i="11"/>
  <c r="L118" i="11" s="1"/>
  <c r="J118" i="11"/>
  <c r="I154" i="11"/>
  <c r="J154" i="11"/>
  <c r="K154" i="11"/>
  <c r="L154" i="11" s="1"/>
  <c r="I182" i="11"/>
  <c r="J182" i="11"/>
  <c r="K182" i="11"/>
  <c r="I214" i="11"/>
  <c r="K214" i="11"/>
  <c r="L214" i="11" s="1"/>
  <c r="J214" i="11"/>
  <c r="I93" i="11"/>
  <c r="K93" i="11"/>
  <c r="L93" i="11" s="1"/>
  <c r="J93" i="11"/>
  <c r="I101" i="11"/>
  <c r="K101" i="11"/>
  <c r="L101" i="11" s="1"/>
  <c r="J101" i="11"/>
  <c r="I109" i="11"/>
  <c r="K109" i="11"/>
  <c r="J109" i="11"/>
  <c r="I117" i="11"/>
  <c r="K117" i="11"/>
  <c r="L117" i="11" s="1"/>
  <c r="J117" i="11"/>
  <c r="I125" i="11"/>
  <c r="J125" i="11"/>
  <c r="K125" i="11"/>
  <c r="L125" i="11" s="1"/>
  <c r="I133" i="11"/>
  <c r="J133" i="11"/>
  <c r="K133" i="11"/>
  <c r="L133" i="11" s="1"/>
  <c r="I141" i="11"/>
  <c r="J141" i="11"/>
  <c r="K141" i="11"/>
  <c r="I153" i="11"/>
  <c r="K153" i="11"/>
  <c r="L153" i="11" s="1"/>
  <c r="J153" i="11"/>
  <c r="I161" i="11"/>
  <c r="K161" i="11"/>
  <c r="L161" i="11" s="1"/>
  <c r="J161" i="11"/>
  <c r="I169" i="11"/>
  <c r="J169" i="11"/>
  <c r="K169" i="11"/>
  <c r="L169" i="11" s="1"/>
  <c r="I177" i="11"/>
  <c r="J177" i="11"/>
  <c r="K177" i="11"/>
  <c r="I185" i="11"/>
  <c r="J185" i="11"/>
  <c r="K185" i="11"/>
  <c r="I193" i="11"/>
  <c r="K193" i="11"/>
  <c r="L193" i="11" s="1"/>
  <c r="J193" i="11"/>
  <c r="I201" i="11"/>
  <c r="K201" i="11"/>
  <c r="L201" i="11" s="1"/>
  <c r="J201" i="11"/>
  <c r="I209" i="11"/>
  <c r="K209" i="11"/>
  <c r="J209" i="11"/>
  <c r="I26" i="11"/>
  <c r="K26" i="11"/>
  <c r="L26" i="11" s="1"/>
  <c r="J26" i="11"/>
  <c r="I62" i="11"/>
  <c r="K62" i="11"/>
  <c r="L62" i="11" s="1"/>
  <c r="J62" i="11"/>
  <c r="I98" i="11"/>
  <c r="K98" i="11"/>
  <c r="L98" i="11" s="1"/>
  <c r="J98" i="11"/>
  <c r="I122" i="11"/>
  <c r="J122" i="11"/>
  <c r="K122" i="11"/>
  <c r="I138" i="11"/>
  <c r="J138" i="11"/>
  <c r="K138" i="11"/>
  <c r="I166" i="11"/>
  <c r="J166" i="11"/>
  <c r="K166" i="11"/>
  <c r="L166" i="11" s="1"/>
  <c r="I186" i="11"/>
  <c r="J186" i="11"/>
  <c r="K186" i="11"/>
  <c r="L186" i="11" s="1"/>
  <c r="I218" i="11"/>
  <c r="K218" i="11"/>
  <c r="J218" i="11"/>
  <c r="I44" i="11"/>
  <c r="K44" i="11"/>
  <c r="L44" i="11" s="1"/>
  <c r="J44" i="11"/>
  <c r="I162" i="11"/>
  <c r="K162" i="11"/>
  <c r="L162" i="11" s="1"/>
  <c r="J162" i="11"/>
  <c r="I96" i="11"/>
  <c r="J96" i="11"/>
  <c r="K96" i="11"/>
  <c r="L96" i="11" s="1"/>
  <c r="I132" i="11"/>
  <c r="K132" i="11"/>
  <c r="J132" i="11"/>
  <c r="I148" i="11"/>
  <c r="J148" i="11"/>
  <c r="K148" i="11"/>
  <c r="I176" i="11"/>
  <c r="K176" i="11"/>
  <c r="L176" i="11" s="1"/>
  <c r="J176" i="11"/>
  <c r="I192" i="11"/>
  <c r="J192" i="11"/>
  <c r="K192" i="11"/>
  <c r="L192" i="11" s="1"/>
  <c r="I208" i="11"/>
  <c r="K208" i="11"/>
  <c r="J208" i="11"/>
  <c r="I54" i="11"/>
  <c r="J54" i="11"/>
  <c r="K54" i="11"/>
  <c r="I106" i="11"/>
  <c r="K106" i="11"/>
  <c r="L106" i="11" s="1"/>
  <c r="J106" i="11"/>
  <c r="I170" i="11"/>
  <c r="J170" i="11"/>
  <c r="K170" i="11"/>
  <c r="L170" i="11" s="1"/>
  <c r="I97" i="11"/>
  <c r="K97" i="11"/>
  <c r="J97" i="11"/>
  <c r="I121" i="11"/>
  <c r="K121" i="11"/>
  <c r="L121" i="11" s="1"/>
  <c r="J121" i="11"/>
  <c r="I129" i="11"/>
  <c r="K129" i="11"/>
  <c r="L129" i="11" s="1"/>
  <c r="J129" i="11"/>
  <c r="I149" i="11"/>
  <c r="K149" i="11"/>
  <c r="L149" i="11" s="1"/>
  <c r="J149" i="11"/>
  <c r="I173" i="11"/>
  <c r="J173" i="11"/>
  <c r="K173" i="11"/>
  <c r="I197" i="11"/>
  <c r="K197" i="11"/>
  <c r="L197" i="11" s="1"/>
  <c r="J197" i="11"/>
  <c r="I217" i="11"/>
  <c r="K217" i="11"/>
  <c r="L217" i="11" s="1"/>
  <c r="J217" i="11"/>
  <c r="I38" i="11"/>
  <c r="K38" i="11"/>
  <c r="L38" i="11" s="1"/>
  <c r="J38" i="11"/>
  <c r="I110" i="11"/>
  <c r="J110" i="11"/>
  <c r="K110" i="11"/>
  <c r="I206" i="11"/>
  <c r="J206" i="11"/>
  <c r="K206" i="11"/>
  <c r="H82" i="3"/>
  <c r="H49" i="3"/>
  <c r="L19" i="11" l="1"/>
  <c r="K219" i="11"/>
  <c r="I219" i="11"/>
  <c r="G13" i="11" s="1"/>
  <c r="L173" i="11"/>
  <c r="L99" i="11"/>
  <c r="L53" i="11"/>
  <c r="L32" i="11"/>
  <c r="L31" i="11"/>
  <c r="L134" i="11"/>
  <c r="L130" i="11"/>
  <c r="L81" i="11"/>
  <c r="L36" i="11"/>
  <c r="L110" i="11"/>
  <c r="L122" i="11"/>
  <c r="L177" i="11"/>
  <c r="L141" i="11"/>
  <c r="L182" i="11"/>
  <c r="L196" i="11"/>
  <c r="L160" i="11"/>
  <c r="L128" i="11"/>
  <c r="L92" i="11"/>
  <c r="L206" i="11"/>
  <c r="L97" i="11"/>
  <c r="L54" i="11"/>
  <c r="L208" i="11"/>
  <c r="L148" i="11"/>
  <c r="L132" i="11"/>
  <c r="L218" i="11"/>
  <c r="L138" i="11"/>
  <c r="L209" i="11"/>
  <c r="L185" i="11"/>
  <c r="L109" i="11"/>
  <c r="L66" i="11"/>
  <c r="L172" i="11"/>
  <c r="L136" i="11"/>
  <c r="L100" i="11"/>
  <c r="L114" i="11"/>
  <c r="J219" i="11"/>
  <c r="I13" i="11" s="1"/>
  <c r="L211" i="11"/>
  <c r="L171" i="11"/>
  <c r="L135" i="11"/>
  <c r="L107" i="11"/>
  <c r="L65" i="11"/>
  <c r="L80" i="11"/>
  <c r="L40" i="11"/>
  <c r="L39" i="11"/>
  <c r="L189" i="11"/>
  <c r="L181" i="11"/>
  <c r="L137" i="11"/>
  <c r="L113" i="11"/>
  <c r="L202" i="11"/>
  <c r="L200" i="11"/>
  <c r="L184" i="11"/>
  <c r="L124" i="11"/>
  <c r="L84" i="11"/>
  <c r="L194" i="11"/>
  <c r="L34" i="11"/>
  <c r="L195" i="11"/>
  <c r="L183" i="11"/>
  <c r="L155" i="11"/>
  <c r="L147" i="11"/>
  <c r="L111" i="11"/>
  <c r="L33" i="11"/>
  <c r="L59" i="11"/>
  <c r="L35" i="11"/>
  <c r="H213" i="3"/>
  <c r="L219" i="11" l="1"/>
  <c r="H214" i="3"/>
  <c r="H215" i="3" s="1"/>
</calcChain>
</file>

<file path=xl/sharedStrings.xml><?xml version="1.0" encoding="utf-8"?>
<sst xmlns="http://schemas.openxmlformats.org/spreadsheetml/2006/main" count="929" uniqueCount="446">
  <si>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</si>
  <si>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</si>
  <si>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</si>
  <si>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</si>
  <si>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</si>
  <si>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</si>
  <si>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</si>
  <si>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</si>
  <si>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</si>
  <si>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</si>
  <si>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</si>
  <si>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</si>
  <si>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</si>
  <si>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</si>
  <si>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</si>
  <si>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</si>
  <si>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</si>
  <si>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</si>
  <si>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</si>
  <si>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</si>
  <si>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</si>
  <si>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</si>
  <si>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</si>
  <si>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</si>
  <si>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</si>
  <si>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</si>
  <si>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</si>
  <si>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</si>
  <si>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</si>
  <si>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</si>
  <si>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</si>
  <si>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</si>
  <si>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</si>
  <si>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</si>
  <si>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</si>
  <si>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</si>
  <si>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</si>
  <si>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</si>
  <si>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</si>
  <si>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</si>
  <si>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</si>
  <si>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</si>
  <si>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</si>
  <si>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</si>
  <si>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</si>
  <si>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</si>
  <si>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</si>
  <si>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</si>
  <si>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</si>
  <si>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</si>
  <si>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</si>
  <si>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</si>
  <si>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</si>
  <si>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</si>
  <si>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</si>
  <si>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</si>
  <si>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</si>
  <si>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</si>
  <si>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</si>
  <si>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</si>
  <si>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</si>
  <si>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</si>
  <si>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</si>
  <si>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</si>
  <si>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</si>
  <si>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</si>
  <si>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</si>
  <si>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</si>
  <si>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</si>
  <si>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</si>
  <si>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</si>
  <si>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</si>
  <si>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</si>
  <si>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</si>
  <si>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</si>
  <si>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</si>
  <si>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</si>
  <si>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</si>
  <si>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</si>
  <si>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</si>
  <si>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</si>
  <si>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</si>
  <si>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</si>
  <si>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</si>
  <si>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</si>
  <si>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</si>
  <si>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</si>
  <si>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</si>
  <si>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</si>
  <si>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</si>
  <si>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</si>
  <si>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</si>
  <si>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</si>
  <si>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</si>
  <si>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</si>
  <si>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</si>
  <si>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</si>
  <si>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</si>
  <si>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</si>
  <si>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</si>
  <si>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</si>
  <si>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</si>
  <si>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</si>
  <si>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</si>
  <si>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</si>
  <si>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</si>
  <si>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</si>
  <si>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</si>
  <si>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</si>
  <si>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</si>
  <si>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</si>
  <si>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</si>
  <si>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</si>
  <si>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</si>
  <si>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</si>
  <si>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</si>
  <si>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</si>
  <si>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</si>
  <si>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</si>
  <si>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</si>
  <si>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</si>
  <si>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</si>
  <si>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</si>
  <si>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</si>
  <si>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</si>
  <si>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</si>
  <si>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</si>
  <si>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</si>
  <si>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</si>
  <si>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</si>
  <si>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</si>
  <si>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</si>
  <si>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</si>
  <si>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</si>
  <si>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</si>
  <si>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</si>
  <si>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</si>
  <si>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</si>
  <si>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</si>
  <si>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</si>
  <si>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</si>
  <si>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</si>
  <si>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</si>
  <si>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</si>
  <si>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</si>
  <si>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</si>
  <si>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</si>
  <si>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</si>
  <si>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</si>
  <si>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</si>
  <si>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</si>
  <si>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</si>
  <si>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</si>
  <si>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</si>
  <si>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</si>
  <si>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</si>
  <si>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</si>
  <si>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</si>
  <si>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</si>
  <si>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</si>
  <si>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</si>
  <si>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</si>
  <si>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</si>
  <si>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</si>
  <si>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</si>
  <si>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</si>
  <si>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</si>
  <si>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</si>
  <si>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</si>
  <si>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</si>
  <si>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</si>
  <si>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</si>
  <si>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</si>
  <si>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</si>
  <si>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</si>
  <si>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</si>
  <si>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</si>
  <si>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</si>
  <si>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</si>
  <si>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</si>
  <si>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</si>
  <si>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</si>
  <si>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</si>
  <si>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</si>
  <si>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</si>
  <si>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</si>
  <si>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</si>
  <si>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</si>
  <si>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</si>
  <si>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</si>
  <si>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</si>
  <si>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</si>
  <si>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</si>
  <si>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</si>
  <si>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</si>
  <si>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</si>
  <si>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</si>
  <si>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</si>
  <si>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</si>
  <si>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</si>
  <si>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</si>
  <si>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</si>
  <si>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</si>
  <si>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</si>
  <si>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</si>
  <si>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</si>
  <si>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</si>
  <si>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</si>
  <si>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</si>
  <si>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</si>
  <si>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</si>
  <si>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</si>
  <si>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</si>
  <si>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</si>
  <si>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</si>
  <si>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</si>
  <si>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</si>
  <si>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</si>
  <si>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</si>
  <si>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</si>
  <si>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</si>
  <si>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</si>
  <si>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</si>
  <si>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</si>
  <si>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</si>
  <si>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</si>
  <si>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</si>
  <si>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</si>
  <si>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</si>
  <si>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</si>
  <si>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</si>
  <si>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</si>
  <si>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</si>
  <si>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</si>
  <si>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</si>
  <si>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</si>
  <si>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</si>
  <si>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</si>
  <si>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</si>
  <si>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</si>
  <si>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</si>
  <si>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</si>
  <si>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</si>
  <si>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</si>
  <si>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</si>
  <si>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</si>
  <si>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</si>
  <si>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</si>
  <si>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</si>
  <si>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</si>
  <si>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</si>
  <si>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</si>
  <si>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</si>
  <si>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</si>
  <si>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</si>
  <si>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</si>
  <si>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</si>
  <si>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</si>
  <si>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</si>
  <si>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</si>
  <si>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</si>
  <si>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</si>
  <si>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</si>
  <si>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</si>
  <si>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</si>
  <si>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</si>
  <si>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</si>
  <si>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</si>
  <si>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</si>
  <si>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</si>
  <si>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</si>
  <si>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</si>
  <si>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</si>
  <si>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</si>
  <si>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</si>
  <si>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</si>
  <si>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</si>
  <si>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</si>
  <si>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</si>
  <si>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</si>
  <si>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</si>
  <si>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</si>
  <si>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</si>
  <si>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</si>
  <si>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</si>
  <si>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</si>
  <si>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</si>
  <si>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</si>
  <si>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</si>
  <si>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</si>
  <si>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</si>
  <si>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</si>
  <si>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</si>
  <si>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</si>
  <si>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</si>
  <si>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</si>
  <si>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</si>
  <si>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</si>
  <si>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</si>
  <si>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</si>
  <si>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</si>
  <si>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</si>
  <si>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</si>
  <si>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</si>
  <si>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</si>
  <si>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</si>
  <si>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</si>
  <si>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</si>
  <si>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</si>
  <si>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</si>
  <si>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</si>
  <si>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</si>
  <si>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</si>
  <si>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</si>
  <si>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</si>
  <si>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</si>
  <si>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</si>
  <si>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</si>
  <si>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</si>
  <si>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</si>
  <si>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</si>
  <si>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</si>
  <si>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</si>
  <si>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</si>
  <si>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</si>
  <si>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</si>
  <si>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</si>
  <si>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</si>
  <si>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</si>
  <si>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</si>
  <si>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</si>
  <si>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</si>
  <si>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</si>
  <si>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</si>
  <si>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</si>
  <si>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</si>
  <si>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</si>
  <si>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</si>
  <si>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</si>
  <si>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</si>
  <si>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</si>
  <si>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</si>
  <si>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</si>
  <si>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</si>
  <si>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</si>
  <si>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</si>
  <si>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</si>
  <si>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</si>
  <si>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</si>
  <si>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</si>
  <si>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</si>
  <si>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</si>
  <si>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</si>
  <si>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</si>
  <si>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</si>
  <si>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</si>
  <si>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</si>
  <si>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</si>
  <si>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</si>
  <si>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</si>
  <si>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</si>
  <si>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</si>
  <si>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</si>
  <si>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</si>
  <si>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</si>
  <si>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</si>
  <si>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</si>
  <si>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</si>
  <si>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</si>
  <si>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</si>
  <si>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</si>
  <si>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</si>
  <si>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</si>
  <si>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</si>
  <si>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</si>
  <si>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</si>
  <si>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</si>
  <si>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</si>
  <si>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</si>
  <si>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</si>
  <si>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</si>
  <si>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</si>
  <si>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</si>
  <si>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</si>
  <si>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</si>
  <si>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</si>
  <si>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</si>
  <si>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</si>
  <si>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</si>
  <si>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</si>
  <si>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</si>
  <si>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</si>
  <si>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</si>
  <si>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</si>
  <si>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</si>
  <si>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</si>
  <si>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</si>
  <si>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</si>
  <si>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</si>
  <si>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</si>
  <si>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</si>
  <si>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</si>
  <si>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</si>
  <si>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</si>
  <si>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</si>
  <si>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</si>
  <si>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</si>
  <si>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</si>
  <si>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</si>
  <si>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procurar sinapi</t>
  </si>
  <si>
    <t>procurar orsi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</si>
  <si>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</si>
  <si>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</si>
  <si>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</si>
  <si>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</si>
  <si>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</si>
  <si>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</si>
  <si>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</si>
  <si>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</si>
  <si>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</si>
  <si>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</si>
  <si>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</si>
  <si>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</si>
  <si>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</si>
  <si>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</si>
  <si>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</si>
  <si>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</si>
  <si>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</si>
  <si>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</si>
  <si>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</si>
  <si>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</si>
  <si>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</si>
  <si>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ESCAVAÇÃO DE VALA</t>
  </si>
  <si>
    <t>CONCORRÊNCIA 06/2022</t>
  </si>
  <si>
    <t>CENTRO DE ONCOLOGIA DE SOUSA</t>
  </si>
  <si>
    <t>RUA LUIZ PEREIRA DA SILVA, S/N, CENTRO, SOUSA-PB</t>
  </si>
  <si>
    <t>Nº 0701/2022  - 20/10/2022</t>
  </si>
  <si>
    <t>DETALHE 01</t>
  </si>
  <si>
    <t>DETALHE 02</t>
  </si>
  <si>
    <t>DETALHE 03</t>
  </si>
  <si>
    <t>DETALHE 04</t>
  </si>
  <si>
    <t>DETALHE 05</t>
  </si>
  <si>
    <t>BM 02 - Boletim de Medição</t>
  </si>
  <si>
    <t>02</t>
  </si>
  <si>
    <t>TOTAL DESTA MEDIÇÃO - BM 02</t>
  </si>
  <si>
    <t>08/02/2022 a 05/04/2023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</si>
</sst>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</numFmts>
  <fonts count="20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72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0" fontId="9" fillId="5" borderId="12" xfId="7" applyNumberFormat="1" applyFont="1" applyFill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10" fontId="9" fillId="5" borderId="1" xfId="7" applyNumberFormat="1" applyFont="1" applyFill="1" applyBorder="1" applyAlignment="1">
      <alignment horizontal="left" vertical="distributed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0" fontId="8" fillId="5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 wrapText="1"/>
    </xf>
    <xf numFmtId="4" fontId="8" fillId="4" borderId="1" xfId="7" applyNumberFormat="1" applyFont="1" applyFill="1" applyBorder="1" applyAlignment="1">
      <alignment horizontal="center" vertical="center" wrapText="1"/>
    </xf>
    <xf numFmtId="10" fontId="8" fillId="4" borderId="1" xfId="7" applyNumberFormat="1" applyFont="1" applyFill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5" borderId="0" xfId="0" applyFill="1"/>
    <xf numFmtId="4" fontId="0" fillId="5" borderId="0" xfId="0" applyNumberFormat="1" applyFill="1"/>
    <xf numFmtId="9" fontId="0" fillId="5" borderId="15" xfId="1" applyFont="1" applyFill="1" applyBorder="1" applyAlignment="1">
      <alignment horizontal="center" vertical="center"/>
    </xf>
    <xf numFmtId="43" fontId="18" fillId="0" borderId="16" xfId="13" applyFont="1" applyBorder="1" applyAlignment="1">
      <alignment vertical="center"/>
    </xf>
    <xf numFmtId="43" fontId="18" fillId="0" borderId="17" xfId="13" applyFont="1" applyBorder="1" applyAlignment="1">
      <alignment vertical="center"/>
    </xf>
    <xf numFmtId="43" fontId="18" fillId="7" borderId="24" xfId="13" applyFont="1" applyFill="1" applyBorder="1" applyAlignment="1">
      <alignment vertical="center"/>
    </xf>
    <xf numFmtId="43" fontId="18" fillId="7" borderId="26" xfId="13" applyFont="1" applyFill="1" applyBorder="1" applyAlignment="1">
      <alignment vertical="center"/>
    </xf>
    <xf numFmtId="43" fontId="15" fillId="0" borderId="21" xfId="13" applyFont="1" applyBorder="1" applyAlignment="1">
      <alignment horizontal="left"/>
    </xf>
    <xf numFmtId="43" fontId="15" fillId="0" borderId="0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9" fillId="0" borderId="38" xfId="13" applyFont="1" applyFill="1" applyBorder="1" applyAlignment="1">
      <alignment horizontal="center" vertical="center"/>
    </xf>
    <xf numFmtId="43" fontId="19" fillId="6" borderId="40" xfId="13" applyFont="1" applyFill="1" applyBorder="1" applyAlignment="1">
      <alignment horizontal="center" vertical="center"/>
    </xf>
    <xf numFmtId="43" fontId="19" fillId="6" borderId="23" xfId="13" applyFont="1" applyFill="1" applyBorder="1" applyAlignment="1">
      <alignment vertical="center"/>
    </xf>
    <xf numFmtId="43" fontId="19" fillId="6" borderId="17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19" fillId="6" borderId="42" xfId="13" applyFont="1" applyFill="1" applyBorder="1" applyAlignment="1">
      <alignment horizontal="center" vertical="center"/>
    </xf>
    <xf numFmtId="43" fontId="19" fillId="6" borderId="43" xfId="13" applyFont="1" applyFill="1" applyBorder="1" applyAlignment="1">
      <alignment horizontal="center" vertical="center"/>
    </xf>
    <xf numFmtId="43" fontId="19" fillId="6" borderId="46" xfId="13" applyFont="1" applyFill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2" fontId="0" fillId="0" borderId="9" xfId="0" applyNumberFormat="1" applyBorder="1"/>
    <xf numFmtId="0" fontId="0" fillId="0" borderId="9" xfId="0" applyBorder="1"/>
    <xf numFmtId="43" fontId="19" fillId="4" borderId="10" xfId="13" applyFont="1" applyFill="1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8" fillId="4" borderId="1" xfId="7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5" borderId="0" xfId="0" applyFill="1" applyAlignment="1">
      <alignment horizontal="left"/>
    </xf>
    <xf numFmtId="0" fontId="0" fillId="0" borderId="0" xfId="0" applyAlignment="1">
      <alignment horizontal="left"/>
    </xf>
    <xf numFmtId="44" fontId="0" fillId="5" borderId="0" xfId="14" applyFont="1" applyFill="1"/>
    <xf numFmtId="44" fontId="0" fillId="5" borderId="15" xfId="14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left" vertical="distributed"/>
    </xf>
    <xf numFmtId="4" fontId="9" fillId="5" borderId="9" xfId="7" applyNumberFormat="1" applyFont="1" applyFill="1" applyBorder="1" applyAlignment="1">
      <alignment horizontal="left" vertical="distributed"/>
    </xf>
    <xf numFmtId="4" fontId="9" fillId="5" borderId="10" xfId="7" applyNumberFormat="1" applyFont="1" applyFill="1" applyBorder="1" applyAlignment="1">
      <alignment horizontal="left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14" fontId="9" fillId="0" borderId="1" xfId="7" applyNumberFormat="1" applyFont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left" vertical="distributed"/>
    </xf>
    <xf numFmtId="166" fontId="9" fillId="0" borderId="5" xfId="7" applyNumberFormat="1" applyFont="1" applyBorder="1" applyAlignment="1">
      <alignment horizontal="left" vertical="distributed"/>
    </xf>
    <xf numFmtId="166" fontId="9" fillId="0" borderId="13" xfId="7" applyNumberFormat="1" applyFont="1" applyBorder="1" applyAlignment="1">
      <alignment horizontal="left" vertical="distributed"/>
    </xf>
    <xf numFmtId="166" fontId="9" fillId="0" borderId="14" xfId="7" applyNumberFormat="1" applyFont="1" applyBorder="1" applyAlignment="1">
      <alignment horizontal="left" vertical="distributed"/>
    </xf>
    <xf numFmtId="166" fontId="14" fillId="0" borderId="1" xfId="7" applyNumberFormat="1" applyFont="1" applyBorder="1" applyAlignment="1">
      <alignment horizontal="left" vertical="distributed"/>
    </xf>
    <xf numFmtId="10" fontId="8" fillId="5" borderId="1" xfId="7" applyNumberFormat="1" applyFont="1" applyFill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left" vertical="distributed"/>
    </xf>
    <xf numFmtId="4" fontId="8" fillId="5" borderId="1" xfId="7" applyNumberFormat="1" applyFont="1" applyFill="1" applyBorder="1" applyAlignment="1">
      <alignment horizontal="left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0" fillId="0" borderId="0" xfId="0" applyAlignment="1">
      <alignment horizontal="center"/>
    </xf>
    <xf numFmtId="43" fontId="19" fillId="6" borderId="41" xfId="13" applyFont="1" applyFill="1" applyBorder="1" applyAlignment="1">
      <alignment horizontal="left" vertical="center" wrapText="1"/>
    </xf>
    <xf numFmtId="43" fontId="19" fillId="6" borderId="32" xfId="13" applyFont="1" applyFill="1" applyBorder="1" applyAlignment="1">
      <alignment horizontal="left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9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6" borderId="43" xfId="13" applyFont="1" applyFill="1" applyBorder="1" applyAlignment="1">
      <alignment horizontal="center" vertical="center" wrapText="1"/>
    </xf>
    <xf numFmtId="43" fontId="19" fillId="6" borderId="44" xfId="13" applyFont="1" applyFill="1" applyBorder="1" applyAlignment="1">
      <alignment horizontal="center" vertical="center" wrapText="1"/>
    </xf>
    <xf numFmtId="43" fontId="19" fillId="6" borderId="45" xfId="13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9" xfId="13" applyFont="1" applyFill="1" applyBorder="1" applyAlignment="1">
      <alignment horizontal="center" vertical="center"/>
    </xf>
    <xf numFmtId="43" fontId="15" fillId="0" borderId="16" xfId="13" applyFont="1" applyBorder="1" applyAlignment="1">
      <alignment horizontal="center"/>
    </xf>
    <xf numFmtId="43" fontId="15" fillId="0" borderId="17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2" xfId="13" applyFont="1" applyBorder="1" applyAlignment="1">
      <alignment horizontal="center"/>
    </xf>
    <xf numFmtId="43" fontId="15" fillId="0" borderId="24" xfId="13" applyFont="1" applyBorder="1" applyAlignment="1">
      <alignment horizontal="center"/>
    </xf>
    <xf numFmtId="43" fontId="15" fillId="0" borderId="26" xfId="13" applyFont="1" applyBorder="1" applyAlignment="1">
      <alignment horizontal="center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6" fillId="0" borderId="20" xfId="13" applyFont="1" applyBorder="1" applyAlignment="1">
      <alignment horizontal="center" vertical="center" wrapText="1"/>
    </xf>
    <xf numFmtId="43" fontId="15" fillId="0" borderId="16" xfId="13" applyFont="1" applyBorder="1" applyAlignment="1">
      <alignment horizontal="left"/>
    </xf>
    <xf numFmtId="43" fontId="15" fillId="0" borderId="23" xfId="13" applyFont="1" applyBorder="1" applyAlignment="1">
      <alignment horizontal="left"/>
    </xf>
    <xf numFmtId="43" fontId="15" fillId="0" borderId="17" xfId="13" applyFont="1" applyBorder="1" applyAlignment="1">
      <alignment horizontal="left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7" fillId="7" borderId="26" xfId="13" applyFont="1" applyFill="1" applyBorder="1" applyAlignment="1">
      <alignment horizontal="center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8" fillId="7" borderId="26" xfId="13" applyFont="1" applyFill="1" applyBorder="1" applyAlignment="1">
      <alignment horizontal="left"/>
    </xf>
    <xf numFmtId="43" fontId="15" fillId="0" borderId="16" xfId="13" applyFont="1" applyBorder="1" applyAlignment="1">
      <alignment horizontal="left" vertical="center"/>
    </xf>
    <xf numFmtId="43" fontId="15" fillId="0" borderId="23" xfId="13" applyFont="1" applyBorder="1" applyAlignment="1">
      <alignment horizontal="left" vertical="center"/>
    </xf>
    <xf numFmtId="43" fontId="15" fillId="0" borderId="17" xfId="13" applyFont="1" applyBorder="1" applyAlignment="1">
      <alignment horizontal="left" vertical="center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6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8" fillId="7" borderId="26" xfId="13" applyFont="1" applyFill="1" applyBorder="1" applyAlignment="1">
      <alignment horizontal="left" vertical="center" wrapText="1"/>
    </xf>
    <xf numFmtId="43" fontId="19" fillId="0" borderId="27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</cellXfs>
  <cellStyles count="15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Moeda" xfId="14" builtinId="4"/>
    <cellStyle name="Normal" xfId="0" builtinId="0"/>
    <cellStyle name="Normal 2" xfId="8" xr:uid="{00000000-0005-0000-0000-000004000000}"/>
    <cellStyle name="Normal 2 10" xfId="2" xr:uid="{00000000-0005-0000-0000-000005000000}"/>
    <cellStyle name="Normal 2 2" xfId="11" xr:uid="{00000000-0005-0000-0000-000006000000}"/>
    <cellStyle name="Normal 3" xfId="9" xr:uid="{00000000-0005-0000-0000-000007000000}"/>
    <cellStyle name="Normal 3 2" xfId="12" xr:uid="{00000000-0005-0000-0000-000008000000}"/>
    <cellStyle name="Normal 4" xfId="7" xr:uid="{00000000-0005-0000-0000-000009000000}"/>
    <cellStyle name="Porcentagem" xfId="1" builtinId="5"/>
    <cellStyle name="Separador de milhares 2_ORÇAMENTO matureia corrigido (DEZ 2009)" xfId="3" xr:uid="{00000000-0005-0000-0000-00000B000000}"/>
    <cellStyle name="Vírgula" xfId="13" builtinId="3"/>
    <cellStyle name="Vírgula 2" xfId="10" xr:uid="{00000000-0005-0000-0000-00000D000000}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4" zoomScale="77" zoomScaleNormal="77" workbookViewId="0">
      <selection activeCell="A5" sqref="A5:H5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82" t="s">
        <v>343</v>
      </c>
      <c r="B2" s="83"/>
      <c r="C2" s="83"/>
      <c r="D2" s="83"/>
      <c r="E2" s="83"/>
      <c r="F2" s="83"/>
      <c r="G2" s="83"/>
      <c r="H2" s="84"/>
    </row>
    <row r="3" spans="1:16" ht="18">
      <c r="A3" s="79" t="s">
        <v>378</v>
      </c>
      <c r="B3" s="80"/>
      <c r="C3" s="80"/>
      <c r="D3" s="80"/>
      <c r="E3" s="80"/>
      <c r="F3" s="80"/>
      <c r="G3" s="80"/>
      <c r="H3" s="81"/>
    </row>
    <row r="4" spans="1:16" ht="15">
      <c r="A4" s="76" t="s">
        <v>377</v>
      </c>
      <c r="B4" s="77"/>
      <c r="C4" s="77"/>
      <c r="D4" s="77"/>
      <c r="E4" s="77"/>
      <c r="F4" s="77"/>
      <c r="G4" s="77"/>
      <c r="H4" s="78"/>
    </row>
    <row r="5" spans="1:16" ht="15">
      <c r="A5" s="76" t="s">
        <v>376</v>
      </c>
      <c r="B5" s="77"/>
      <c r="C5" s="77"/>
      <c r="D5" s="77"/>
      <c r="E5" s="77"/>
      <c r="F5" s="77"/>
      <c r="G5" s="77"/>
      <c r="H5" s="78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73" t="s">
        <v>344</v>
      </c>
      <c r="B7" s="74"/>
      <c r="C7" s="74"/>
      <c r="D7" s="74"/>
      <c r="E7" s="74"/>
      <c r="F7" s="74"/>
      <c r="G7" s="74"/>
      <c r="H7" s="75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73" t="s">
        <v>345</v>
      </c>
      <c r="B8" s="74"/>
      <c r="C8" s="74"/>
      <c r="D8" s="74"/>
      <c r="E8" s="74"/>
      <c r="F8" s="74"/>
      <c r="G8" s="74"/>
      <c r="H8" s="75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86" t="s">
        <v>335</v>
      </c>
      <c r="B9" s="86" t="s">
        <v>336</v>
      </c>
      <c r="C9" s="86" t="s">
        <v>337</v>
      </c>
      <c r="D9" s="87" t="s">
        <v>338</v>
      </c>
      <c r="E9" s="86" t="s">
        <v>339</v>
      </c>
      <c r="F9" s="88" t="s">
        <v>340</v>
      </c>
      <c r="G9" s="85" t="s">
        <v>341</v>
      </c>
      <c r="H9" s="85" t="s">
        <v>342</v>
      </c>
      <c r="I9" s="3"/>
      <c r="J9" s="3"/>
      <c r="K9" s="3"/>
      <c r="L9" s="3"/>
    </row>
    <row r="10" spans="1:16">
      <c r="A10" s="86"/>
      <c r="B10" s="86"/>
      <c r="C10" s="86"/>
      <c r="D10" s="87"/>
      <c r="E10" s="86"/>
      <c r="F10" s="88"/>
      <c r="G10" s="85"/>
      <c r="H10" s="85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 t="shared" ref="G13:G16" si="0">L13</f>
        <v>36.700000000000003</v>
      </c>
      <c r="H13" s="12">
        <f t="shared" ref="H13:H16" si="1">ROUND(F13*G13,2)</f>
        <v>2327.15</v>
      </c>
      <c r="K13" s="6">
        <v>38.03</v>
      </c>
      <c r="L13" s="6">
        <f t="shared" ref="L13:L76" si="2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 t="shared" si="0"/>
        <v>16.440000000000001</v>
      </c>
      <c r="H14" s="12">
        <f t="shared" si="1"/>
        <v>12738.21</v>
      </c>
      <c r="K14" s="6">
        <v>17.04</v>
      </c>
      <c r="L14" s="6">
        <f t="shared" si="2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 t="shared" si="0"/>
        <v>4.75</v>
      </c>
      <c r="H15" s="12">
        <f t="shared" si="1"/>
        <v>1472.17</v>
      </c>
      <c r="K15" s="6">
        <v>4.92</v>
      </c>
      <c r="L15" s="6">
        <f t="shared" si="2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 t="shared" si="0"/>
        <v>7.2</v>
      </c>
      <c r="H16" s="12">
        <f t="shared" si="1"/>
        <v>735.48</v>
      </c>
      <c r="K16" s="6">
        <v>7.46</v>
      </c>
      <c r="L16" s="6">
        <f t="shared" si="2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2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2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3">L19</f>
        <v>63.86</v>
      </c>
      <c r="H19" s="12">
        <f t="shared" ref="H19:H34" si="4">ROUND(F19*G19,2)</f>
        <v>1843</v>
      </c>
      <c r="K19" s="6">
        <v>66.180000000000007</v>
      </c>
      <c r="L19" s="6">
        <f t="shared" si="2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3"/>
        <v>141.66</v>
      </c>
      <c r="H20" s="12">
        <f t="shared" si="4"/>
        <v>8199.2800000000007</v>
      </c>
      <c r="K20" s="6">
        <v>146.80000000000001</v>
      </c>
      <c r="L20" s="6">
        <f t="shared" si="2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3"/>
        <v>22.75</v>
      </c>
      <c r="H21" s="12">
        <f t="shared" si="4"/>
        <v>437.71</v>
      </c>
      <c r="K21" s="6">
        <v>23.57</v>
      </c>
      <c r="L21" s="6">
        <f t="shared" si="2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3"/>
        <v>353.29</v>
      </c>
      <c r="H22" s="12">
        <f t="shared" si="4"/>
        <v>2049.08</v>
      </c>
      <c r="K22" s="6">
        <v>366.1</v>
      </c>
      <c r="L22" s="6">
        <f t="shared" si="2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3"/>
        <v>364.81</v>
      </c>
      <c r="H23" s="12">
        <f t="shared" si="4"/>
        <v>10980.78</v>
      </c>
      <c r="K23" s="6">
        <v>378.04</v>
      </c>
      <c r="L23" s="6">
        <f t="shared" si="2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3"/>
        <v>191.33</v>
      </c>
      <c r="H24" s="12">
        <f t="shared" si="4"/>
        <v>6868.75</v>
      </c>
      <c r="K24" s="6">
        <v>198.27</v>
      </c>
      <c r="L24" s="6">
        <f t="shared" si="2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3"/>
        <v>65.36</v>
      </c>
      <c r="H25" s="12">
        <f t="shared" si="4"/>
        <v>1261.45</v>
      </c>
      <c r="K25" s="6">
        <v>67.73</v>
      </c>
      <c r="L25" s="6">
        <f t="shared" si="2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3"/>
        <v>55.18</v>
      </c>
      <c r="H26" s="12">
        <f t="shared" si="4"/>
        <v>23247.33</v>
      </c>
      <c r="K26" s="6">
        <v>57.18</v>
      </c>
      <c r="L26" s="6">
        <f t="shared" si="2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3"/>
        <v>10.32</v>
      </c>
      <c r="H27" s="12">
        <f t="shared" si="4"/>
        <v>4956.7</v>
      </c>
      <c r="K27" s="6">
        <v>10.69</v>
      </c>
      <c r="L27" s="6">
        <f t="shared" si="2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3"/>
        <v>12.09</v>
      </c>
      <c r="H28" s="12">
        <f t="shared" si="4"/>
        <v>19443.14</v>
      </c>
      <c r="K28" s="6">
        <v>12.53</v>
      </c>
      <c r="L28" s="6">
        <f t="shared" si="2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3"/>
        <v>9.9700000000000006</v>
      </c>
      <c r="H29" s="12">
        <f t="shared" si="4"/>
        <v>629.11</v>
      </c>
      <c r="K29" s="6">
        <v>10.33</v>
      </c>
      <c r="L29" s="6">
        <f t="shared" si="2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3"/>
        <v>13.99</v>
      </c>
      <c r="H30" s="12">
        <f t="shared" si="4"/>
        <v>9120.08</v>
      </c>
      <c r="K30" s="6">
        <v>14.5</v>
      </c>
      <c r="L30" s="6">
        <f t="shared" si="2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3"/>
        <v>33.78</v>
      </c>
      <c r="H31" s="12">
        <f t="shared" si="4"/>
        <v>820.85</v>
      </c>
      <c r="K31" s="6">
        <v>35.01</v>
      </c>
      <c r="L31" s="6">
        <f t="shared" si="2"/>
        <v>33.78</v>
      </c>
    </row>
    <row r="32" spans="1:12" ht="28.5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3"/>
        <v>29.84</v>
      </c>
      <c r="H32" s="12">
        <f t="shared" si="4"/>
        <v>1734.9</v>
      </c>
      <c r="K32" s="6">
        <v>30.92</v>
      </c>
      <c r="L32" s="6">
        <f t="shared" si="2"/>
        <v>29.84</v>
      </c>
    </row>
    <row r="33" spans="1:12" ht="28.5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3"/>
        <v>41.21</v>
      </c>
      <c r="H33" s="12">
        <f t="shared" si="4"/>
        <v>696.45</v>
      </c>
      <c r="K33" s="6">
        <v>42.7</v>
      </c>
      <c r="L33" s="6">
        <f t="shared" si="2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3"/>
        <v>39.74</v>
      </c>
      <c r="H34" s="12">
        <f t="shared" si="4"/>
        <v>671.61</v>
      </c>
      <c r="K34" s="6">
        <v>41.18</v>
      </c>
      <c r="L34" s="6">
        <f t="shared" si="2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2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2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 t="shared" ref="G37:G38" si="5">L37</f>
        <v>61.96</v>
      </c>
      <c r="H37" s="12">
        <f t="shared" ref="H37:H38" si="6">ROUND(F37*G37,2)</f>
        <v>12977.52</v>
      </c>
      <c r="K37" s="6">
        <v>64.209999999999994</v>
      </c>
      <c r="L37" s="6">
        <f t="shared" si="2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 t="shared" si="5"/>
        <v>562.74</v>
      </c>
      <c r="H38" s="12">
        <f t="shared" si="6"/>
        <v>30326.06</v>
      </c>
      <c r="K38" s="6">
        <v>583.15</v>
      </c>
      <c r="L38" s="6">
        <f t="shared" si="2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2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2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 t="shared" ref="G41:G42" si="7">L41</f>
        <v>38.520000000000003</v>
      </c>
      <c r="H41" s="12">
        <f t="shared" ref="H41:H42" si="8">ROUND(F41*G41,2)</f>
        <v>967.62</v>
      </c>
      <c r="K41" s="6">
        <v>39.92</v>
      </c>
      <c r="L41" s="6">
        <f t="shared" si="2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 t="shared" si="7"/>
        <v>95.64</v>
      </c>
      <c r="H42" s="12">
        <f t="shared" si="8"/>
        <v>5535.64</v>
      </c>
      <c r="K42" s="6">
        <v>99.11</v>
      </c>
      <c r="L42" s="6">
        <f t="shared" si="2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2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2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 t="shared" ref="G45:G47" si="9">L45</f>
        <v>60.47</v>
      </c>
      <c r="H45" s="12">
        <f t="shared" ref="H45:H47" si="10">ROUND(F45*G45,2)</f>
        <v>18741.47</v>
      </c>
      <c r="K45" s="6">
        <v>62.66</v>
      </c>
      <c r="L45" s="6">
        <f t="shared" si="2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 t="shared" si="9"/>
        <v>29.61</v>
      </c>
      <c r="H46" s="12">
        <f t="shared" si="10"/>
        <v>9177.0300000000007</v>
      </c>
      <c r="K46" s="6">
        <v>30.68</v>
      </c>
      <c r="L46" s="6">
        <f t="shared" si="2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 t="shared" si="9"/>
        <v>30.13</v>
      </c>
      <c r="H47" s="12">
        <f t="shared" si="10"/>
        <v>23345.63</v>
      </c>
      <c r="K47" s="6">
        <v>31.22</v>
      </c>
      <c r="L47" s="6">
        <f t="shared" si="2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2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2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2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11">L51</f>
        <v>609.28</v>
      </c>
      <c r="H51" s="12">
        <f t="shared" ref="H51:H60" si="12">ROUND(F51*G51,2)</f>
        <v>10089.68</v>
      </c>
      <c r="K51" s="6">
        <v>631.38</v>
      </c>
      <c r="L51" s="6">
        <f t="shared" si="2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11"/>
        <v>1144.23</v>
      </c>
      <c r="H52" s="12">
        <f t="shared" si="12"/>
        <v>2860.58</v>
      </c>
      <c r="K52" s="6">
        <v>1185.73</v>
      </c>
      <c r="L52" s="6">
        <f t="shared" si="2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11"/>
        <v>765.63</v>
      </c>
      <c r="H53" s="12">
        <f t="shared" si="12"/>
        <v>6063.79</v>
      </c>
      <c r="K53" s="6">
        <v>793.4</v>
      </c>
      <c r="L53" s="6">
        <f t="shared" si="2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11"/>
        <v>571.84</v>
      </c>
      <c r="H54" s="12">
        <f t="shared" si="12"/>
        <v>3036.47</v>
      </c>
      <c r="K54" s="6">
        <v>592.58000000000004</v>
      </c>
      <c r="L54" s="6">
        <f t="shared" si="2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11"/>
        <v>743.01</v>
      </c>
      <c r="H55" s="12">
        <f t="shared" si="12"/>
        <v>4918.7299999999996</v>
      </c>
      <c r="K55" s="6">
        <v>769.96</v>
      </c>
      <c r="L55" s="6">
        <f t="shared" si="2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11"/>
        <v>800.72</v>
      </c>
      <c r="H56" s="12">
        <f t="shared" si="12"/>
        <v>6405.76</v>
      </c>
      <c r="K56" s="6">
        <v>829.76</v>
      </c>
      <c r="L56" s="6">
        <f t="shared" si="2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11"/>
        <v>807.21</v>
      </c>
      <c r="H57" s="12">
        <f t="shared" si="12"/>
        <v>2421.63</v>
      </c>
      <c r="K57" s="6">
        <v>836.49</v>
      </c>
      <c r="L57" s="6">
        <f t="shared" si="2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11"/>
        <v>843.46</v>
      </c>
      <c r="H58" s="12">
        <f t="shared" si="12"/>
        <v>1686.92</v>
      </c>
      <c r="K58" s="6">
        <v>874.05</v>
      </c>
      <c r="L58" s="6">
        <f t="shared" si="2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11"/>
        <v>907.58</v>
      </c>
      <c r="H59" s="12">
        <f t="shared" si="12"/>
        <v>19966.759999999998</v>
      </c>
      <c r="K59" s="6">
        <v>940.5</v>
      </c>
      <c r="L59" s="6">
        <f t="shared" si="2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11"/>
        <v>802.42</v>
      </c>
      <c r="H60" s="12">
        <f t="shared" si="12"/>
        <v>8826.6200000000008</v>
      </c>
      <c r="K60" s="6">
        <v>831.52</v>
      </c>
      <c r="L60" s="6">
        <f t="shared" si="2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2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2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 t="shared" ref="G63:G64" si="13">L63</f>
        <v>527.82000000000005</v>
      </c>
      <c r="H63" s="12">
        <f t="shared" ref="H63:H64" si="14">ROUND(F63*G63,2)</f>
        <v>12192.64</v>
      </c>
      <c r="K63" s="6">
        <v>546.96</v>
      </c>
      <c r="L63" s="6">
        <f t="shared" si="2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 t="shared" si="13"/>
        <v>467.48</v>
      </c>
      <c r="H64" s="12">
        <f t="shared" si="14"/>
        <v>11724.4</v>
      </c>
      <c r="K64" s="6">
        <v>484.44</v>
      </c>
      <c r="L64" s="6">
        <f t="shared" si="2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2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2"/>
        <v>0</v>
      </c>
    </row>
    <row r="67" spans="1:12" ht="28.5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 t="shared" ref="G67:G68" si="15">L67</f>
        <v>200.85</v>
      </c>
      <c r="H67" s="12">
        <f t="shared" ref="H67:H68" si="16">ROUND(F67*G67,2)</f>
        <v>401.7</v>
      </c>
      <c r="K67" s="6">
        <v>208.13</v>
      </c>
      <c r="L67" s="6">
        <f t="shared" si="2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 t="shared" si="15"/>
        <v>65.900000000000006</v>
      </c>
      <c r="H68" s="12">
        <f t="shared" si="16"/>
        <v>395.4</v>
      </c>
      <c r="K68" s="6">
        <v>68.290000000000006</v>
      </c>
      <c r="L68" s="6">
        <f t="shared" si="2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2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2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 t="shared" ref="G71:G74" si="17">L71</f>
        <v>24.97</v>
      </c>
      <c r="H71" s="12">
        <f t="shared" ref="H71:H74" si="18">ROUND(F71*G71,2)</f>
        <v>10459.93</v>
      </c>
      <c r="K71" s="6">
        <v>25.88</v>
      </c>
      <c r="L71" s="6">
        <f t="shared" si="2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 t="shared" si="18"/>
        <v>1252.51</v>
      </c>
      <c r="K72" s="6">
        <v>2099</v>
      </c>
      <c r="L72" s="6">
        <f t="shared" si="2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 t="shared" si="17"/>
        <v>61.37</v>
      </c>
      <c r="H73" s="12">
        <f t="shared" si="18"/>
        <v>25991.42</v>
      </c>
      <c r="K73" s="6">
        <v>63.6</v>
      </c>
      <c r="L73" s="6">
        <f t="shared" si="2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 t="shared" si="17"/>
        <v>401.1</v>
      </c>
      <c r="H74" s="12">
        <f t="shared" si="18"/>
        <v>39969.620000000003</v>
      </c>
      <c r="K74" s="6">
        <v>415.65</v>
      </c>
      <c r="L74" s="6">
        <f t="shared" si="2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2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2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 t="shared" ref="G77:G80" si="19">L77</f>
        <v>22.3</v>
      </c>
      <c r="H77" s="12">
        <f t="shared" ref="H77:H80" si="20">ROUND(F77*G77,2)</f>
        <v>17278.71</v>
      </c>
      <c r="K77" s="6">
        <v>23.11</v>
      </c>
      <c r="L77" s="6">
        <f t="shared" ref="L77:L140" si="21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 t="shared" si="19"/>
        <v>145.32</v>
      </c>
      <c r="H78" s="12">
        <f t="shared" si="20"/>
        <v>112598.3</v>
      </c>
      <c r="K78" s="6">
        <v>150.59</v>
      </c>
      <c r="L78" s="6">
        <f t="shared" si="21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 t="shared" si="19"/>
        <v>13.07</v>
      </c>
      <c r="H79" s="12">
        <f t="shared" si="20"/>
        <v>2311.9499999999998</v>
      </c>
      <c r="K79" s="6">
        <v>13.54</v>
      </c>
      <c r="L79" s="6">
        <f t="shared" si="21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 t="shared" si="19"/>
        <v>45.26</v>
      </c>
      <c r="H80" s="12">
        <f t="shared" si="20"/>
        <v>7021.18</v>
      </c>
      <c r="K80" s="6">
        <v>46.9</v>
      </c>
      <c r="L80" s="6">
        <f t="shared" si="21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21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21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21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22">ROUND(F84*G84,2)</f>
        <v>907.48</v>
      </c>
      <c r="K84" s="6">
        <v>34.71</v>
      </c>
      <c r="L84" s="6">
        <f t="shared" si="21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23">L85</f>
        <v>21</v>
      </c>
      <c r="H85" s="12">
        <f t="shared" si="22"/>
        <v>273</v>
      </c>
      <c r="K85" s="6">
        <v>21.76</v>
      </c>
      <c r="L85" s="6">
        <f t="shared" si="21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23"/>
        <v>8.4600000000000009</v>
      </c>
      <c r="H86" s="12">
        <f t="shared" si="22"/>
        <v>532.98</v>
      </c>
      <c r="K86" s="6">
        <v>8.77</v>
      </c>
      <c r="L86" s="6">
        <f t="shared" si="21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23"/>
        <v>8.92</v>
      </c>
      <c r="H87" s="12">
        <f t="shared" si="22"/>
        <v>338.96</v>
      </c>
      <c r="K87" s="6">
        <v>9.24</v>
      </c>
      <c r="L87" s="6">
        <f t="shared" si="21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23"/>
        <v>5.5</v>
      </c>
      <c r="H88" s="12">
        <f t="shared" si="22"/>
        <v>165</v>
      </c>
      <c r="K88" s="6">
        <v>5.7</v>
      </c>
      <c r="L88" s="6">
        <f t="shared" si="21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23"/>
        <v>9.6199999999999992</v>
      </c>
      <c r="H89" s="12">
        <f t="shared" si="22"/>
        <v>240.5</v>
      </c>
      <c r="K89" s="6">
        <v>9.9700000000000006</v>
      </c>
      <c r="L89" s="6">
        <f t="shared" si="21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23"/>
        <v>20.93</v>
      </c>
      <c r="H90" s="12">
        <f t="shared" si="22"/>
        <v>230.23</v>
      </c>
      <c r="K90" s="6">
        <v>21.69</v>
      </c>
      <c r="L90" s="6">
        <f t="shared" si="21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23"/>
        <v>42.5</v>
      </c>
      <c r="H91" s="12">
        <f t="shared" si="22"/>
        <v>85</v>
      </c>
      <c r="K91" s="6">
        <v>44.04</v>
      </c>
      <c r="L91" s="6">
        <f t="shared" si="21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23"/>
        <v>32.97</v>
      </c>
      <c r="H92" s="12">
        <f t="shared" si="22"/>
        <v>98.91</v>
      </c>
      <c r="K92" s="6">
        <v>34.17</v>
      </c>
      <c r="L92" s="6">
        <f t="shared" si="21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23"/>
        <v>41.31</v>
      </c>
      <c r="H93" s="12">
        <f t="shared" si="22"/>
        <v>702.27</v>
      </c>
      <c r="K93" s="6">
        <v>42.81</v>
      </c>
      <c r="L93" s="6">
        <f t="shared" si="21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23"/>
        <v>17.45</v>
      </c>
      <c r="H94" s="12">
        <f t="shared" si="22"/>
        <v>488.6</v>
      </c>
      <c r="K94" s="6">
        <v>18.079999999999998</v>
      </c>
      <c r="L94" s="6">
        <f t="shared" si="21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23"/>
        <v>36.06</v>
      </c>
      <c r="H95" s="12">
        <f t="shared" si="22"/>
        <v>180.3</v>
      </c>
      <c r="K95" s="6">
        <v>37.369999999999997</v>
      </c>
      <c r="L95" s="6">
        <f t="shared" si="21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23"/>
        <v>45.24</v>
      </c>
      <c r="H96" s="12">
        <f t="shared" si="22"/>
        <v>8595.6</v>
      </c>
      <c r="K96" s="6">
        <v>46.88</v>
      </c>
      <c r="L96" s="6">
        <f t="shared" si="21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23"/>
        <v>23.85</v>
      </c>
      <c r="H97" s="12">
        <f t="shared" si="22"/>
        <v>2385</v>
      </c>
      <c r="K97" s="6">
        <v>24.72</v>
      </c>
      <c r="L97" s="6">
        <f t="shared" si="21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23"/>
        <v>15.61</v>
      </c>
      <c r="H98" s="12">
        <f t="shared" si="22"/>
        <v>280.98</v>
      </c>
      <c r="K98" s="6">
        <v>16.18</v>
      </c>
      <c r="L98" s="6">
        <f t="shared" si="21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23"/>
        <v>12.58</v>
      </c>
      <c r="H99" s="12">
        <f t="shared" si="22"/>
        <v>25.16</v>
      </c>
      <c r="K99" s="6">
        <v>13.04</v>
      </c>
      <c r="L99" s="6">
        <f t="shared" si="21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23"/>
        <v>457.72</v>
      </c>
      <c r="H100" s="12">
        <f t="shared" si="22"/>
        <v>8238.9599999999991</v>
      </c>
      <c r="K100" s="6">
        <v>474.32</v>
      </c>
      <c r="L100" s="6">
        <f t="shared" si="21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23"/>
        <v>58.46</v>
      </c>
      <c r="H101" s="12">
        <f t="shared" si="22"/>
        <v>701.52</v>
      </c>
      <c r="K101" s="6">
        <v>60.58</v>
      </c>
      <c r="L101" s="6">
        <f t="shared" si="21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23"/>
        <v>36.020000000000003</v>
      </c>
      <c r="H102" s="12">
        <f t="shared" si="22"/>
        <v>504.28</v>
      </c>
      <c r="K102" s="6">
        <v>37.33</v>
      </c>
      <c r="L102" s="6">
        <f t="shared" si="21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23"/>
        <v>46.41</v>
      </c>
      <c r="H103" s="12">
        <f t="shared" si="22"/>
        <v>92.82</v>
      </c>
      <c r="K103" s="6">
        <v>48.09</v>
      </c>
      <c r="L103" s="6">
        <f t="shared" si="21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23"/>
        <v>17.309999999999999</v>
      </c>
      <c r="H104" s="12">
        <f t="shared" si="22"/>
        <v>17.309999999999999</v>
      </c>
      <c r="K104" s="6">
        <v>17.940000000000001</v>
      </c>
      <c r="L104" s="6">
        <f t="shared" si="21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23"/>
        <v>19.440000000000001</v>
      </c>
      <c r="H105" s="12">
        <f t="shared" si="22"/>
        <v>213.84</v>
      </c>
      <c r="K105" s="6">
        <v>20.149999999999999</v>
      </c>
      <c r="L105" s="6">
        <f t="shared" si="21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23"/>
        <v>13.27</v>
      </c>
      <c r="H106" s="12">
        <f t="shared" si="22"/>
        <v>53.08</v>
      </c>
      <c r="K106" s="6">
        <v>13.75</v>
      </c>
      <c r="L106" s="6">
        <f t="shared" si="21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23"/>
        <v>16.3</v>
      </c>
      <c r="H107" s="12">
        <f t="shared" si="22"/>
        <v>635.70000000000005</v>
      </c>
      <c r="K107" s="6">
        <v>16.89</v>
      </c>
      <c r="L107" s="6">
        <f t="shared" si="21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23"/>
        <v>7.82</v>
      </c>
      <c r="H108" s="12">
        <f t="shared" si="22"/>
        <v>359.72</v>
      </c>
      <c r="K108" s="6">
        <v>8.1</v>
      </c>
      <c r="L108" s="6">
        <f t="shared" si="21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23"/>
        <v>171.16</v>
      </c>
      <c r="H109" s="12">
        <f t="shared" si="22"/>
        <v>171.16</v>
      </c>
      <c r="K109" s="6">
        <v>177.37</v>
      </c>
      <c r="L109" s="6">
        <f t="shared" si="21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23"/>
        <v>309.49</v>
      </c>
      <c r="H110" s="12">
        <f t="shared" si="22"/>
        <v>309.49</v>
      </c>
      <c r="K110" s="6">
        <v>320.72000000000003</v>
      </c>
      <c r="L110" s="6">
        <f t="shared" si="21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23"/>
        <v>14.04</v>
      </c>
      <c r="H111" s="12">
        <f t="shared" si="22"/>
        <v>42.12</v>
      </c>
      <c r="K111" s="6">
        <v>14.55</v>
      </c>
      <c r="L111" s="6">
        <f t="shared" si="21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21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21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24">L114</f>
        <v>31.7</v>
      </c>
      <c r="H114" s="12">
        <f t="shared" ref="H114:H137" si="25">ROUND(F114*G114,2)</f>
        <v>729.1</v>
      </c>
      <c r="K114" s="6">
        <v>32.85</v>
      </c>
      <c r="L114" s="6">
        <f t="shared" si="21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24"/>
        <v>19.05</v>
      </c>
      <c r="H115" s="12">
        <f t="shared" si="25"/>
        <v>3162.3</v>
      </c>
      <c r="K115" s="6">
        <v>19.739999999999998</v>
      </c>
      <c r="L115" s="6">
        <f t="shared" si="21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24"/>
        <v>16.29</v>
      </c>
      <c r="H116" s="12">
        <f t="shared" si="25"/>
        <v>2753.01</v>
      </c>
      <c r="K116" s="6">
        <v>16.88</v>
      </c>
      <c r="L116" s="6">
        <f t="shared" si="21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24"/>
        <v>4.9400000000000004</v>
      </c>
      <c r="H117" s="12">
        <f t="shared" si="25"/>
        <v>340.86</v>
      </c>
      <c r="K117" s="6">
        <v>5.12</v>
      </c>
      <c r="L117" s="6">
        <f t="shared" si="21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24"/>
        <v>19.5</v>
      </c>
      <c r="H118" s="12">
        <f t="shared" si="25"/>
        <v>19.5</v>
      </c>
      <c r="K118" s="6">
        <v>20.21</v>
      </c>
      <c r="L118" s="6">
        <f t="shared" si="21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24"/>
        <v>10.18</v>
      </c>
      <c r="H119" s="12">
        <f t="shared" si="25"/>
        <v>10.18</v>
      </c>
      <c r="K119" s="6">
        <v>10.55</v>
      </c>
      <c r="L119" s="6">
        <f t="shared" si="21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24"/>
        <v>12.91</v>
      </c>
      <c r="H120" s="12">
        <f t="shared" si="25"/>
        <v>852.06</v>
      </c>
      <c r="K120" s="6">
        <v>13.38</v>
      </c>
      <c r="L120" s="6">
        <f t="shared" si="21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24"/>
        <v>14.01</v>
      </c>
      <c r="H121" s="12">
        <f t="shared" si="25"/>
        <v>14.01</v>
      </c>
      <c r="K121" s="6">
        <v>14.52</v>
      </c>
      <c r="L121" s="6">
        <f t="shared" si="21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24"/>
        <v>36.619999999999997</v>
      </c>
      <c r="H122" s="12">
        <f t="shared" si="25"/>
        <v>146.47999999999999</v>
      </c>
      <c r="K122" s="6">
        <v>37.950000000000003</v>
      </c>
      <c r="L122" s="6">
        <f t="shared" si="21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24"/>
        <v>4.42</v>
      </c>
      <c r="H123" s="12">
        <f t="shared" si="25"/>
        <v>212.16</v>
      </c>
      <c r="K123" s="6">
        <v>4.58</v>
      </c>
      <c r="L123" s="6">
        <f t="shared" si="21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24"/>
        <v>12.21</v>
      </c>
      <c r="H124" s="12">
        <f t="shared" si="25"/>
        <v>598.29</v>
      </c>
      <c r="K124" s="6">
        <v>12.65</v>
      </c>
      <c r="L124" s="6">
        <f t="shared" si="21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24"/>
        <v>3.61</v>
      </c>
      <c r="H125" s="12">
        <f t="shared" si="25"/>
        <v>7.22</v>
      </c>
      <c r="K125" s="6">
        <v>3.74</v>
      </c>
      <c r="L125" s="6">
        <f t="shared" si="21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24"/>
        <v>3.98</v>
      </c>
      <c r="H126" s="12">
        <f t="shared" si="25"/>
        <v>11.94</v>
      </c>
      <c r="K126" s="6">
        <v>4.12</v>
      </c>
      <c r="L126" s="6">
        <f t="shared" si="21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24"/>
        <v>4.83</v>
      </c>
      <c r="H127" s="12">
        <f t="shared" si="25"/>
        <v>309.12</v>
      </c>
      <c r="K127" s="6">
        <v>5</v>
      </c>
      <c r="L127" s="6">
        <f t="shared" si="21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24"/>
        <v>20.07</v>
      </c>
      <c r="H128" s="12">
        <f t="shared" si="25"/>
        <v>20.07</v>
      </c>
      <c r="K128" s="6">
        <v>20.8</v>
      </c>
      <c r="L128" s="6">
        <f t="shared" si="21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24"/>
        <v>4.05</v>
      </c>
      <c r="H129" s="12">
        <f t="shared" si="25"/>
        <v>4.05</v>
      </c>
      <c r="K129" s="6">
        <v>4.2</v>
      </c>
      <c r="L129" s="6">
        <f t="shared" si="21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24"/>
        <v>18.18</v>
      </c>
      <c r="H130" s="12">
        <f t="shared" si="25"/>
        <v>127.26</v>
      </c>
      <c r="K130" s="6">
        <v>18.84</v>
      </c>
      <c r="L130" s="6">
        <f t="shared" si="21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24"/>
        <v>46.31</v>
      </c>
      <c r="H131" s="12">
        <f t="shared" si="25"/>
        <v>46.31</v>
      </c>
      <c r="K131" s="6">
        <v>47.99</v>
      </c>
      <c r="L131" s="6">
        <f t="shared" si="21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24"/>
        <v>6.38</v>
      </c>
      <c r="H132" s="12">
        <f t="shared" si="25"/>
        <v>223.3</v>
      </c>
      <c r="K132" s="6">
        <v>6.61</v>
      </c>
      <c r="L132" s="6">
        <f t="shared" si="21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24"/>
        <v>19.82</v>
      </c>
      <c r="H133" s="12">
        <f t="shared" si="25"/>
        <v>634.24</v>
      </c>
      <c r="K133" s="6">
        <v>20.54</v>
      </c>
      <c r="L133" s="6">
        <f t="shared" si="21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24"/>
        <v>172.47</v>
      </c>
      <c r="H134" s="12">
        <f t="shared" si="25"/>
        <v>344.94</v>
      </c>
      <c r="K134" s="6">
        <v>178.73</v>
      </c>
      <c r="L134" s="6">
        <f t="shared" si="21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25"/>
        <v>3324.09</v>
      </c>
      <c r="K135" s="6">
        <v>10073</v>
      </c>
      <c r="L135" s="6">
        <f t="shared" si="21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25"/>
        <v>276.20999999999998</v>
      </c>
      <c r="K136" s="6">
        <v>95.41</v>
      </c>
      <c r="L136" s="6">
        <f t="shared" si="21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24"/>
        <v>1171.51</v>
      </c>
      <c r="H137" s="12">
        <f t="shared" si="25"/>
        <v>1171.51</v>
      </c>
      <c r="K137" s="6">
        <v>1214</v>
      </c>
      <c r="L137" s="6">
        <f t="shared" si="21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21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21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26">L140</f>
        <v>120.91</v>
      </c>
      <c r="H140" s="12">
        <f t="shared" ref="H140:H155" si="27">ROUND(F140*G140,2)</f>
        <v>12816.46</v>
      </c>
      <c r="K140" s="6">
        <v>125.3</v>
      </c>
      <c r="L140" s="6">
        <f t="shared" si="21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26"/>
        <v>95.51</v>
      </c>
      <c r="H141" s="12">
        <f t="shared" si="27"/>
        <v>2387.75</v>
      </c>
      <c r="K141" s="6">
        <v>98.97</v>
      </c>
      <c r="L141" s="6">
        <f t="shared" ref="L141:L204" si="28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26"/>
        <v>66.86</v>
      </c>
      <c r="H142" s="12">
        <f t="shared" si="27"/>
        <v>267.44</v>
      </c>
      <c r="K142" s="6">
        <v>69.290000000000006</v>
      </c>
      <c r="L142" s="6">
        <f t="shared" si="28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26"/>
        <v>131.62</v>
      </c>
      <c r="H143" s="12">
        <f t="shared" si="27"/>
        <v>1316.2</v>
      </c>
      <c r="K143" s="6">
        <v>136.38999999999999</v>
      </c>
      <c r="L143" s="6">
        <f t="shared" si="28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26"/>
        <v>304.79000000000002</v>
      </c>
      <c r="H144" s="12">
        <f t="shared" si="27"/>
        <v>1523.95</v>
      </c>
      <c r="K144" s="6">
        <v>315.83999999999997</v>
      </c>
      <c r="L144" s="6">
        <f t="shared" si="28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26"/>
        <v>407.86</v>
      </c>
      <c r="H145" s="12">
        <f t="shared" si="27"/>
        <v>1223.58</v>
      </c>
      <c r="K145" s="6">
        <v>422.65</v>
      </c>
      <c r="L145" s="6">
        <f t="shared" si="28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26"/>
        <v>224.9</v>
      </c>
      <c r="H146" s="12">
        <f t="shared" si="27"/>
        <v>449.8</v>
      </c>
      <c r="K146" s="6">
        <v>233.06</v>
      </c>
      <c r="L146" s="6">
        <f t="shared" si="28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26"/>
        <v>1540.73</v>
      </c>
      <c r="H147" s="12">
        <f t="shared" si="27"/>
        <v>4622.1899999999996</v>
      </c>
      <c r="K147" s="6">
        <v>1596.61</v>
      </c>
      <c r="L147" s="6">
        <f t="shared" si="28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26"/>
        <v>3013.13</v>
      </c>
      <c r="H148" s="12">
        <f t="shared" si="27"/>
        <v>3013.13</v>
      </c>
      <c r="K148" s="6">
        <v>3122.41</v>
      </c>
      <c r="L148" s="6">
        <f t="shared" si="28"/>
        <v>3013.13</v>
      </c>
    </row>
    <row r="149" spans="1:12" ht="42.7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26"/>
        <v>266.52999999999997</v>
      </c>
      <c r="H149" s="12">
        <f t="shared" si="27"/>
        <v>1865.71</v>
      </c>
      <c r="K149" s="6">
        <v>276.2</v>
      </c>
      <c r="L149" s="6">
        <f t="shared" si="28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26"/>
        <v>876.6</v>
      </c>
      <c r="H150" s="12">
        <f t="shared" si="27"/>
        <v>1753.2</v>
      </c>
      <c r="K150" s="6">
        <v>908.39</v>
      </c>
      <c r="L150" s="6">
        <f t="shared" si="28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26"/>
        <v>302.42</v>
      </c>
      <c r="H151" s="12">
        <f t="shared" si="27"/>
        <v>2116.94</v>
      </c>
      <c r="K151" s="6">
        <v>313.39</v>
      </c>
      <c r="L151" s="6">
        <f t="shared" si="28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26"/>
        <v>22.38</v>
      </c>
      <c r="H152" s="12">
        <f t="shared" si="27"/>
        <v>402.84</v>
      </c>
      <c r="K152" s="6">
        <v>23.19</v>
      </c>
      <c r="L152" s="6">
        <f t="shared" si="28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26"/>
        <v>38.450000000000003</v>
      </c>
      <c r="H153" s="12">
        <f t="shared" si="27"/>
        <v>807.45</v>
      </c>
      <c r="K153" s="6">
        <v>39.840000000000003</v>
      </c>
      <c r="L153" s="6">
        <f t="shared" si="28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26"/>
        <v>15.01</v>
      </c>
      <c r="H154" s="12">
        <f t="shared" si="27"/>
        <v>105.07</v>
      </c>
      <c r="K154" s="6">
        <v>15.55</v>
      </c>
      <c r="L154" s="6">
        <f t="shared" si="28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26"/>
        <v>15.01</v>
      </c>
      <c r="H155" s="12">
        <f t="shared" si="27"/>
        <v>45.03</v>
      </c>
      <c r="K155" s="6">
        <v>15.55</v>
      </c>
      <c r="L155" s="6">
        <f t="shared" si="28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28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28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29">L158</f>
        <v>9.8000000000000007</v>
      </c>
      <c r="H158" s="12">
        <f t="shared" ref="H158:H182" si="30">ROUND(F158*G158,2)</f>
        <v>2430.4</v>
      </c>
      <c r="K158" s="6">
        <v>10.16</v>
      </c>
      <c r="L158" s="6">
        <f t="shared" si="28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29"/>
        <v>26.26</v>
      </c>
      <c r="H159" s="12">
        <f t="shared" si="30"/>
        <v>761.54</v>
      </c>
      <c r="K159" s="6">
        <v>27.21</v>
      </c>
      <c r="L159" s="6">
        <f t="shared" si="28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29"/>
        <v>24.08</v>
      </c>
      <c r="H160" s="12">
        <f t="shared" si="30"/>
        <v>4695.6000000000004</v>
      </c>
      <c r="K160" s="6">
        <v>24.95</v>
      </c>
      <c r="L160" s="6">
        <f t="shared" si="28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29"/>
        <v>20.52</v>
      </c>
      <c r="H161" s="12">
        <f t="shared" si="30"/>
        <v>779.76</v>
      </c>
      <c r="K161" s="6">
        <v>21.26</v>
      </c>
      <c r="L161" s="6">
        <f t="shared" si="28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29"/>
        <v>32.549999999999997</v>
      </c>
      <c r="H162" s="12">
        <f t="shared" si="30"/>
        <v>292.95</v>
      </c>
      <c r="K162" s="6">
        <v>33.729999999999997</v>
      </c>
      <c r="L162" s="6">
        <f t="shared" si="28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29"/>
        <v>8.73</v>
      </c>
      <c r="H163" s="12">
        <f t="shared" si="30"/>
        <v>846.81</v>
      </c>
      <c r="K163" s="6">
        <v>9.0500000000000007</v>
      </c>
      <c r="L163" s="6">
        <f t="shared" si="28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29"/>
        <v>4.17</v>
      </c>
      <c r="H164" s="12">
        <f t="shared" si="30"/>
        <v>429.51</v>
      </c>
      <c r="K164" s="6">
        <v>4.32</v>
      </c>
      <c r="L164" s="6">
        <f t="shared" si="28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29"/>
        <v>6.3</v>
      </c>
      <c r="H165" s="12">
        <f t="shared" si="30"/>
        <v>4725</v>
      </c>
      <c r="K165" s="6">
        <v>6.53</v>
      </c>
      <c r="L165" s="6">
        <f t="shared" si="28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29"/>
        <v>8.6300000000000008</v>
      </c>
      <c r="H166" s="12">
        <f t="shared" si="30"/>
        <v>1812.3</v>
      </c>
      <c r="K166" s="6">
        <v>8.94</v>
      </c>
      <c r="L166" s="6">
        <f t="shared" si="28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29"/>
        <v>11.45</v>
      </c>
      <c r="H167" s="12">
        <f t="shared" si="30"/>
        <v>1019.05</v>
      </c>
      <c r="K167" s="6">
        <v>11.87</v>
      </c>
      <c r="L167" s="6">
        <f t="shared" si="28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29"/>
        <v>6.02</v>
      </c>
      <c r="H168" s="12">
        <f t="shared" si="30"/>
        <v>614.04</v>
      </c>
      <c r="K168" s="6">
        <v>6.24</v>
      </c>
      <c r="L168" s="6">
        <f t="shared" si="28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29"/>
        <v>2085.0100000000002</v>
      </c>
      <c r="H169" s="12">
        <f t="shared" si="30"/>
        <v>2085.0100000000002</v>
      </c>
      <c r="K169" s="6">
        <v>2160.63</v>
      </c>
      <c r="L169" s="6">
        <f t="shared" si="28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29"/>
        <v>40.92</v>
      </c>
      <c r="H170" s="12">
        <f t="shared" si="30"/>
        <v>3969.24</v>
      </c>
      <c r="K170" s="6">
        <v>42.4</v>
      </c>
      <c r="L170" s="6">
        <f t="shared" si="28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29"/>
        <v>4.7699999999999996</v>
      </c>
      <c r="H171" s="12">
        <f t="shared" si="30"/>
        <v>7011.9</v>
      </c>
      <c r="K171" s="6">
        <v>4.9400000000000004</v>
      </c>
      <c r="L171" s="6">
        <f t="shared" si="28"/>
        <v>4.7699999999999996</v>
      </c>
    </row>
    <row r="172" spans="1:12" ht="42.7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29"/>
        <v>6.73</v>
      </c>
      <c r="H172" s="12">
        <f t="shared" si="30"/>
        <v>7968.32</v>
      </c>
      <c r="K172" s="6">
        <v>6.97</v>
      </c>
      <c r="L172" s="6">
        <f t="shared" si="28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29"/>
        <v>41.76</v>
      </c>
      <c r="H173" s="12">
        <f t="shared" si="30"/>
        <v>2088</v>
      </c>
      <c r="K173" s="6">
        <v>43.27</v>
      </c>
      <c r="L173" s="6">
        <f t="shared" si="28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29"/>
        <v>943.26</v>
      </c>
      <c r="H174" s="12">
        <f t="shared" si="30"/>
        <v>1886.52</v>
      </c>
      <c r="K174" s="6">
        <v>977.47</v>
      </c>
      <c r="L174" s="6">
        <f t="shared" si="28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29"/>
        <v>9.73</v>
      </c>
      <c r="H175" s="12">
        <f t="shared" si="30"/>
        <v>9.73</v>
      </c>
      <c r="K175" s="6">
        <v>10.08</v>
      </c>
      <c r="L175" s="6">
        <f t="shared" si="28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29"/>
        <v>10.119999999999999</v>
      </c>
      <c r="H176" s="12">
        <f t="shared" si="30"/>
        <v>212.52</v>
      </c>
      <c r="K176" s="6">
        <v>10.49</v>
      </c>
      <c r="L176" s="6">
        <f t="shared" si="28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29"/>
        <v>10.9</v>
      </c>
      <c r="H177" s="12">
        <f t="shared" si="30"/>
        <v>98.1</v>
      </c>
      <c r="K177" s="6">
        <v>11.3</v>
      </c>
      <c r="L177" s="6">
        <f t="shared" si="28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29"/>
        <v>358.61</v>
      </c>
      <c r="H178" s="12">
        <f t="shared" si="30"/>
        <v>717.22</v>
      </c>
      <c r="K178" s="6">
        <v>371.62</v>
      </c>
      <c r="L178" s="6">
        <f t="shared" si="28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29"/>
        <v>354.79</v>
      </c>
      <c r="H179" s="12">
        <f t="shared" si="30"/>
        <v>709.58</v>
      </c>
      <c r="K179" s="6">
        <v>367.66</v>
      </c>
      <c r="L179" s="6">
        <f t="shared" si="28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29"/>
        <v>70.45</v>
      </c>
      <c r="H180" s="12">
        <f t="shared" si="30"/>
        <v>1761.25</v>
      </c>
      <c r="K180" s="6">
        <v>73</v>
      </c>
      <c r="L180" s="6">
        <f t="shared" si="28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29"/>
        <v>18.36</v>
      </c>
      <c r="H181" s="12">
        <f t="shared" si="30"/>
        <v>734.4</v>
      </c>
      <c r="K181" s="6">
        <v>19.03</v>
      </c>
      <c r="L181" s="6">
        <f t="shared" si="28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29"/>
        <v>7.65</v>
      </c>
      <c r="H182" s="12">
        <f t="shared" si="30"/>
        <v>15.3</v>
      </c>
      <c r="K182" s="6">
        <v>7.93</v>
      </c>
      <c r="L182" s="6">
        <f t="shared" si="28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28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28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31">L185</f>
        <v>11.72</v>
      </c>
      <c r="H185" s="12">
        <f t="shared" ref="H185:H190" si="32">ROUND(F185*G185,2)</f>
        <v>43459.519999999997</v>
      </c>
      <c r="K185" s="6">
        <v>12.14</v>
      </c>
      <c r="L185" s="6">
        <f t="shared" si="28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31"/>
        <v>20.73</v>
      </c>
      <c r="H186" s="12">
        <f t="shared" si="32"/>
        <v>20616.61</v>
      </c>
      <c r="K186" s="6">
        <v>21.48</v>
      </c>
      <c r="L186" s="6">
        <f t="shared" si="28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31"/>
        <v>2.1</v>
      </c>
      <c r="H187" s="12">
        <f t="shared" si="32"/>
        <v>879.69</v>
      </c>
      <c r="K187" s="6">
        <v>2.1800000000000002</v>
      </c>
      <c r="L187" s="6">
        <f t="shared" si="28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31"/>
        <v>11.96</v>
      </c>
      <c r="H188" s="12">
        <f t="shared" si="32"/>
        <v>11500.98</v>
      </c>
      <c r="K188" s="6">
        <v>12.39</v>
      </c>
      <c r="L188" s="6">
        <f t="shared" si="28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31"/>
        <v>7.18</v>
      </c>
      <c r="H189" s="12">
        <f t="shared" si="32"/>
        <v>1185.1300000000001</v>
      </c>
      <c r="K189" s="6">
        <v>7.44</v>
      </c>
      <c r="L189" s="6">
        <f t="shared" si="28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31"/>
        <v>15.73</v>
      </c>
      <c r="H190" s="12">
        <f t="shared" si="32"/>
        <v>908.41</v>
      </c>
      <c r="K190" s="6">
        <v>16.3</v>
      </c>
      <c r="L190" s="6">
        <f t="shared" si="28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28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28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33">L193</f>
        <v>2303.54</v>
      </c>
      <c r="H193" s="12">
        <f t="shared" ref="H193:H204" si="34">ROUND(F193*G193,2)</f>
        <v>4607.08</v>
      </c>
      <c r="K193" s="6">
        <v>2387.09</v>
      </c>
      <c r="L193" s="6">
        <f t="shared" si="28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33"/>
        <v>179.28</v>
      </c>
      <c r="H194" s="12">
        <f t="shared" si="34"/>
        <v>4661.28</v>
      </c>
      <c r="K194" s="6">
        <v>185.78</v>
      </c>
      <c r="L194" s="6">
        <f t="shared" si="28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33"/>
        <v>59.04</v>
      </c>
      <c r="H195" s="12">
        <f t="shared" si="34"/>
        <v>1535.04</v>
      </c>
      <c r="K195" s="6">
        <v>61.18</v>
      </c>
      <c r="L195" s="6">
        <f t="shared" si="28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33"/>
        <v>375.33</v>
      </c>
      <c r="H196" s="12">
        <f t="shared" si="34"/>
        <v>10584.31</v>
      </c>
      <c r="K196" s="6">
        <v>388.94</v>
      </c>
      <c r="L196" s="6">
        <f t="shared" si="28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33"/>
        <v>209.35</v>
      </c>
      <c r="H197" s="12">
        <f t="shared" si="34"/>
        <v>837.4</v>
      </c>
      <c r="K197" s="6">
        <v>216.94</v>
      </c>
      <c r="L197" s="6">
        <f t="shared" si="28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33"/>
        <v>319.36</v>
      </c>
      <c r="H198" s="12">
        <f t="shared" si="34"/>
        <v>1916.16</v>
      </c>
      <c r="K198" s="6">
        <v>330.94</v>
      </c>
      <c r="L198" s="6">
        <f t="shared" si="28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33"/>
        <v>39.94</v>
      </c>
      <c r="H199" s="12">
        <f t="shared" si="34"/>
        <v>639.04</v>
      </c>
      <c r="K199" s="6">
        <v>41.39</v>
      </c>
      <c r="L199" s="6">
        <f t="shared" si="28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33"/>
        <v>418.05</v>
      </c>
      <c r="H200" s="12">
        <f t="shared" si="34"/>
        <v>6688.8</v>
      </c>
      <c r="K200" s="6">
        <v>433.21</v>
      </c>
      <c r="L200" s="6">
        <f t="shared" si="28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33"/>
        <v>647.28</v>
      </c>
      <c r="H201" s="12">
        <f t="shared" si="34"/>
        <v>647.28</v>
      </c>
      <c r="K201" s="6">
        <v>670.76</v>
      </c>
      <c r="L201" s="6">
        <f t="shared" si="28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33"/>
        <v>30.76</v>
      </c>
      <c r="H202" s="12">
        <f t="shared" si="34"/>
        <v>61.52</v>
      </c>
      <c r="K202" s="6">
        <v>31.88</v>
      </c>
      <c r="L202" s="6">
        <f t="shared" si="28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33"/>
        <v>87.75</v>
      </c>
      <c r="H203" s="12">
        <f t="shared" si="34"/>
        <v>1228.5</v>
      </c>
      <c r="K203" s="6">
        <v>90.93</v>
      </c>
      <c r="L203" s="6">
        <f t="shared" si="28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33"/>
        <v>284.98</v>
      </c>
      <c r="H204" s="12">
        <f t="shared" si="34"/>
        <v>569.96</v>
      </c>
      <c r="K204" s="6">
        <v>295.32</v>
      </c>
      <c r="L204" s="6">
        <f t="shared" si="28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35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35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 t="shared" ref="G207:G211" si="36">L207</f>
        <v>1.36</v>
      </c>
      <c r="H207" s="12">
        <f t="shared" ref="H207:H211" si="37">ROUND(F207*G207,2)</f>
        <v>1053.77</v>
      </c>
      <c r="K207" s="6">
        <v>1.41</v>
      </c>
      <c r="L207" s="6">
        <f t="shared" si="35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 t="shared" si="36"/>
        <v>391.92</v>
      </c>
      <c r="H208" s="12">
        <f t="shared" si="37"/>
        <v>12651.18</v>
      </c>
      <c r="K208" s="6">
        <v>406.13</v>
      </c>
      <c r="L208" s="6">
        <f t="shared" si="35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 t="shared" si="36"/>
        <v>195.45</v>
      </c>
      <c r="H209" s="12">
        <f t="shared" si="37"/>
        <v>1524.51</v>
      </c>
      <c r="K209" s="6">
        <v>202.54</v>
      </c>
      <c r="L209" s="6">
        <f t="shared" si="35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 t="shared" si="36"/>
        <v>207.44</v>
      </c>
      <c r="H210" s="12">
        <f t="shared" si="37"/>
        <v>3319.04</v>
      </c>
      <c r="K210" s="6">
        <v>214.96</v>
      </c>
      <c r="L210" s="6">
        <f t="shared" si="35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 t="shared" si="36"/>
        <v>107.24</v>
      </c>
      <c r="H211" s="12">
        <f t="shared" si="37"/>
        <v>5362</v>
      </c>
      <c r="K211" s="6">
        <v>111.13</v>
      </c>
      <c r="L211" s="6">
        <f t="shared" si="35"/>
        <v>107.24</v>
      </c>
    </row>
    <row r="213" spans="1:12" ht="15">
      <c r="A213" s="71" t="s">
        <v>380</v>
      </c>
      <c r="B213" s="71"/>
      <c r="C213" s="71"/>
      <c r="D213" s="71"/>
      <c r="E213" s="71"/>
      <c r="F213" s="71"/>
      <c r="G213" s="71"/>
      <c r="H213" s="9">
        <f>H11+H18+H36+H40+H44+H49+H70+H76+H82+H157+H184+H192+H206</f>
        <v>781718.71000000008</v>
      </c>
    </row>
    <row r="214" spans="1:12" ht="15">
      <c r="A214" s="71" t="s">
        <v>381</v>
      </c>
      <c r="B214" s="71"/>
      <c r="C214" s="71"/>
      <c r="D214" s="71"/>
      <c r="E214" s="71"/>
      <c r="F214" s="71"/>
      <c r="G214" s="71"/>
      <c r="H214" s="9" t="e">
        <f>#REF!</f>
        <v>#REF!</v>
      </c>
    </row>
    <row r="215" spans="1:12" ht="15">
      <c r="A215" s="71" t="s">
        <v>379</v>
      </c>
      <c r="B215" s="71"/>
      <c r="C215" s="71"/>
      <c r="D215" s="71"/>
      <c r="E215" s="71"/>
      <c r="F215" s="71"/>
      <c r="G215" s="71"/>
      <c r="H215" s="9" t="e">
        <f>H213+H214</f>
        <v>#REF!</v>
      </c>
    </row>
    <row r="217" spans="1:12">
      <c r="A217" s="72" t="s">
        <v>382</v>
      </c>
      <c r="B217" s="72"/>
      <c r="C217" s="72"/>
      <c r="D217" s="72"/>
      <c r="E217" s="72"/>
      <c r="F217" s="72"/>
      <c r="G217" s="72"/>
      <c r="H217" s="72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23"/>
  <sheetViews>
    <sheetView view="pageBreakPreview" topLeftCell="A210" zoomScale="78" zoomScaleNormal="69" zoomScaleSheetLayoutView="78" workbookViewId="0">
      <selection activeCell="C227" sqref="C227"/>
    </sheetView>
  </sheetViews>
  <sheetFormatPr defaultRowHeight="15"/>
  <cols>
    <col min="2" max="2" width="99.140625" style="68" customWidth="1"/>
    <col min="3" max="3" width="8.85546875" customWidth="1"/>
    <col min="4" max="4" width="0.140625" customWidth="1"/>
    <col min="5" max="5" width="12" customWidth="1"/>
    <col min="6" max="6" width="11.140625" customWidth="1"/>
    <col min="7" max="7" width="12.28515625" customWidth="1"/>
    <col min="8" max="8" width="15.140625" customWidth="1"/>
    <col min="9" max="9" width="15" bestFit="1" customWidth="1"/>
    <col min="10" max="10" width="13.85546875" customWidth="1"/>
    <col min="11" max="11" width="23.42578125" customWidth="1"/>
    <col min="12" max="12" width="20.5703125" customWidth="1"/>
  </cols>
  <sheetData>
    <row r="1" spans="1:12">
      <c r="A1" s="29"/>
      <c r="B1" s="63"/>
      <c r="C1" s="92" t="s">
        <v>442</v>
      </c>
      <c r="D1" s="92"/>
      <c r="E1" s="92"/>
      <c r="F1" s="92"/>
      <c r="G1" s="92"/>
      <c r="H1" s="92"/>
      <c r="I1" s="92"/>
      <c r="J1" s="92"/>
      <c r="K1" s="92"/>
      <c r="L1" s="93"/>
    </row>
    <row r="2" spans="1:12">
      <c r="A2" s="29"/>
      <c r="B2" s="63"/>
      <c r="C2" s="92"/>
      <c r="D2" s="92"/>
      <c r="E2" s="92"/>
      <c r="F2" s="92"/>
      <c r="G2" s="92"/>
      <c r="H2" s="92"/>
      <c r="I2" s="92"/>
      <c r="J2" s="92"/>
      <c r="K2" s="92"/>
      <c r="L2" s="93"/>
    </row>
    <row r="3" spans="1:12">
      <c r="A3" s="29"/>
      <c r="B3" s="63"/>
      <c r="C3" s="92"/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>
      <c r="A4" s="29"/>
      <c r="B4" s="63" t="s">
        <v>383</v>
      </c>
      <c r="C4" s="92"/>
      <c r="D4" s="92"/>
      <c r="E4" s="92"/>
      <c r="F4" s="92"/>
      <c r="G4" s="92"/>
      <c r="H4" s="92"/>
      <c r="I4" s="92"/>
      <c r="J4" s="92"/>
      <c r="K4" s="92"/>
      <c r="L4" s="93"/>
    </row>
    <row r="5" spans="1:12" ht="10.15" customHeight="1">
      <c r="A5" s="30"/>
      <c r="B5" s="63" t="s">
        <v>384</v>
      </c>
      <c r="C5" s="94"/>
      <c r="D5" s="94"/>
      <c r="E5" s="94"/>
      <c r="F5" s="94"/>
      <c r="G5" s="94"/>
      <c r="H5" s="94"/>
      <c r="I5" s="94"/>
      <c r="J5" s="94"/>
      <c r="K5" s="94"/>
      <c r="L5" s="95"/>
    </row>
    <row r="6" spans="1:12">
      <c r="A6" s="96" t="s">
        <v>385</v>
      </c>
      <c r="B6" s="97"/>
      <c r="C6" s="97"/>
      <c r="D6" s="97"/>
      <c r="E6" s="97"/>
      <c r="F6" s="98"/>
      <c r="G6" s="99" t="s">
        <v>386</v>
      </c>
      <c r="H6" s="100"/>
      <c r="I6" s="100"/>
      <c r="J6" s="101"/>
      <c r="K6" s="24" t="s">
        <v>387</v>
      </c>
      <c r="L6" s="24" t="s">
        <v>388</v>
      </c>
    </row>
    <row r="7" spans="1:12">
      <c r="A7" s="102" t="s">
        <v>434</v>
      </c>
      <c r="B7" s="103"/>
      <c r="C7" s="103"/>
      <c r="D7" s="103"/>
      <c r="E7" s="103"/>
      <c r="F7" s="104"/>
      <c r="G7" s="102" t="s">
        <v>384</v>
      </c>
      <c r="H7" s="103"/>
      <c r="I7" s="103"/>
      <c r="J7" s="104"/>
      <c r="K7" s="108">
        <v>44600</v>
      </c>
      <c r="L7" s="120" t="s">
        <v>443</v>
      </c>
    </row>
    <row r="8" spans="1:12">
      <c r="A8" s="105"/>
      <c r="B8" s="106"/>
      <c r="C8" s="106"/>
      <c r="D8" s="106"/>
      <c r="E8" s="106"/>
      <c r="F8" s="107"/>
      <c r="G8" s="105"/>
      <c r="H8" s="106"/>
      <c r="I8" s="106"/>
      <c r="J8" s="107"/>
      <c r="K8" s="108"/>
      <c r="L8" s="121"/>
    </row>
    <row r="9" spans="1:12">
      <c r="A9" s="96" t="s">
        <v>389</v>
      </c>
      <c r="B9" s="97"/>
      <c r="C9" s="97"/>
      <c r="D9" s="97"/>
      <c r="E9" s="97"/>
      <c r="F9" s="98"/>
      <c r="G9" s="91" t="s">
        <v>390</v>
      </c>
      <c r="H9" s="91"/>
      <c r="I9" s="91"/>
      <c r="J9" s="91"/>
      <c r="K9" s="25" t="s">
        <v>391</v>
      </c>
      <c r="L9" s="26" t="s">
        <v>392</v>
      </c>
    </row>
    <row r="10" spans="1:12" ht="10.9" customHeight="1">
      <c r="A10" s="102" t="s">
        <v>435</v>
      </c>
      <c r="B10" s="103"/>
      <c r="C10" s="103"/>
      <c r="D10" s="103"/>
      <c r="E10" s="103"/>
      <c r="F10" s="104"/>
      <c r="G10" s="109" t="s">
        <v>393</v>
      </c>
      <c r="H10" s="109"/>
      <c r="I10" s="109"/>
      <c r="J10" s="109"/>
      <c r="K10" s="108">
        <v>44854</v>
      </c>
      <c r="L10" s="108">
        <v>45219</v>
      </c>
    </row>
    <row r="11" spans="1:12" ht="10.9" customHeight="1">
      <c r="A11" s="105"/>
      <c r="B11" s="106"/>
      <c r="C11" s="106"/>
      <c r="D11" s="106"/>
      <c r="E11" s="106"/>
      <c r="F11" s="107"/>
      <c r="G11" s="109"/>
      <c r="H11" s="109"/>
      <c r="I11" s="109"/>
      <c r="J11" s="109"/>
      <c r="K11" s="108"/>
      <c r="L11" s="108"/>
    </row>
    <row r="12" spans="1:12">
      <c r="A12" s="91" t="s">
        <v>394</v>
      </c>
      <c r="B12" s="91"/>
      <c r="C12" s="91" t="s">
        <v>395</v>
      </c>
      <c r="D12" s="91"/>
      <c r="E12" s="91"/>
      <c r="F12" s="91"/>
      <c r="G12" s="91" t="s">
        <v>396</v>
      </c>
      <c r="H12" s="91"/>
      <c r="I12" s="119" t="s">
        <v>397</v>
      </c>
      <c r="J12" s="119"/>
      <c r="K12" s="118" t="s">
        <v>398</v>
      </c>
      <c r="L12" s="118"/>
    </row>
    <row r="13" spans="1:12">
      <c r="A13" s="109" t="s">
        <v>433</v>
      </c>
      <c r="B13" s="109"/>
      <c r="C13" s="109" t="s">
        <v>436</v>
      </c>
      <c r="D13" s="109"/>
      <c r="E13" s="109"/>
      <c r="F13" s="109"/>
      <c r="G13" s="110">
        <f>I219</f>
        <v>989890.37000000046</v>
      </c>
      <c r="H13" s="111"/>
      <c r="I13" s="114">
        <f>J219</f>
        <v>9012.2099999999991</v>
      </c>
      <c r="J13" s="114"/>
      <c r="K13" s="109" t="s">
        <v>445</v>
      </c>
      <c r="L13" s="109"/>
    </row>
    <row r="14" spans="1:12">
      <c r="A14" s="109"/>
      <c r="B14" s="109"/>
      <c r="C14" s="109"/>
      <c r="D14" s="109"/>
      <c r="E14" s="109"/>
      <c r="F14" s="109"/>
      <c r="G14" s="112"/>
      <c r="H14" s="113"/>
      <c r="I14" s="114"/>
      <c r="J14" s="114"/>
      <c r="K14" s="109"/>
      <c r="L14" s="109"/>
    </row>
    <row r="15" spans="1:12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</row>
    <row r="16" spans="1:12">
      <c r="A16" s="90" t="s">
        <v>399</v>
      </c>
      <c r="B16" s="116" t="s">
        <v>400</v>
      </c>
      <c r="C16" s="116" t="s">
        <v>401</v>
      </c>
      <c r="D16" s="116" t="s">
        <v>402</v>
      </c>
      <c r="E16" s="27"/>
      <c r="F16" s="90" t="s">
        <v>403</v>
      </c>
      <c r="G16" s="90"/>
      <c r="H16" s="90"/>
      <c r="I16" s="117" t="s">
        <v>404</v>
      </c>
      <c r="J16" s="117"/>
      <c r="K16" s="117"/>
      <c r="L16" s="115" t="s">
        <v>405</v>
      </c>
    </row>
    <row r="17" spans="1:12" ht="57.75" customHeight="1">
      <c r="A17" s="90"/>
      <c r="B17" s="116"/>
      <c r="C17" s="116"/>
      <c r="D17" s="116"/>
      <c r="E17" s="27" t="s">
        <v>402</v>
      </c>
      <c r="F17" s="27" t="s">
        <v>406</v>
      </c>
      <c r="G17" s="27" t="s">
        <v>407</v>
      </c>
      <c r="H17" s="28" t="s">
        <v>408</v>
      </c>
      <c r="I17" s="28" t="s">
        <v>406</v>
      </c>
      <c r="J17" s="28" t="s">
        <v>407</v>
      </c>
      <c r="K17" s="28" t="s">
        <v>408</v>
      </c>
      <c r="L17" s="115"/>
    </row>
    <row r="18" spans="1:12" ht="21" customHeight="1">
      <c r="A18" s="32">
        <f>ORÇAMENTO!A11</f>
        <v>1</v>
      </c>
      <c r="B18" s="64" t="s">
        <v>333</v>
      </c>
      <c r="C18" s="33"/>
      <c r="D18" s="33"/>
      <c r="E18" s="33"/>
      <c r="F18" s="33"/>
      <c r="G18" s="33"/>
      <c r="H18" s="34"/>
      <c r="I18" s="34"/>
      <c r="J18" s="34"/>
      <c r="K18" s="34"/>
      <c r="L18" s="35"/>
    </row>
    <row r="19" spans="1:12">
      <c r="A19" s="32" t="str">
        <f>ORÇAMENTO!A12</f>
        <v>1.1</v>
      </c>
      <c r="B19" s="65" t="str">
        <f>ORÇAMENTO!D12</f>
        <v>Placa de Obra em chapa de aço galvanizado, instalada - Rev 02 01/2022</v>
      </c>
      <c r="C19" s="22" t="str">
        <f>ORÇAMENTO!E12</f>
        <v>m²</v>
      </c>
      <c r="D19" s="23"/>
      <c r="E19" s="23">
        <f>ORÇAMENTO!G12*26.63%+ORÇAMENTO!G12</f>
        <v>423.12148199999996</v>
      </c>
      <c r="F19" s="23">
        <f>ORÇAMENTO!F12</f>
        <v>4.5</v>
      </c>
      <c r="G19" s="56">
        <v>4.46</v>
      </c>
      <c r="H19" s="56">
        <f>G19</f>
        <v>4.46</v>
      </c>
      <c r="I19" s="23">
        <f>ROUND(E19*F19,2)</f>
        <v>1904.05</v>
      </c>
      <c r="J19" s="22">
        <f>ROUND(E19*G19,2)</f>
        <v>1887.12</v>
      </c>
      <c r="K19" s="22">
        <f>ROUND(E19*H19,2)</f>
        <v>1887.12</v>
      </c>
      <c r="L19" s="36">
        <f>K19/I19</f>
        <v>0.99110842677450695</v>
      </c>
    </row>
    <row r="20" spans="1:12">
      <c r="A20" s="32" t="str">
        <f>ORÇAMENTO!A13</f>
        <v>1.2</v>
      </c>
      <c r="B20" s="65" t="s">
        <v>8</v>
      </c>
      <c r="C20" s="22" t="str">
        <f>ORÇAMENTO!E13</f>
        <v>m³</v>
      </c>
      <c r="D20" s="22"/>
      <c r="E20" s="23">
        <f>ORÇAMENTO!G13*26.63%+ORÇAMENTO!G13</f>
        <v>46.473210000000002</v>
      </c>
      <c r="F20" s="23">
        <f>ORÇAMENTO!F13</f>
        <v>63.41</v>
      </c>
      <c r="G20" s="56">
        <v>28.35</v>
      </c>
      <c r="H20" s="56">
        <f t="shared" ref="H20:H26" si="0">G20</f>
        <v>28.35</v>
      </c>
      <c r="I20" s="23">
        <f t="shared" ref="I20:I81" si="1">ROUND(E20*F20,2)</f>
        <v>2946.87</v>
      </c>
      <c r="J20" s="22">
        <f t="shared" ref="J20:J81" si="2">ROUND(E20*G20,2)</f>
        <v>1317.52</v>
      </c>
      <c r="K20" s="22">
        <f t="shared" ref="K20:K81" si="3">ROUND(E20*H20,2)</f>
        <v>1317.52</v>
      </c>
      <c r="L20" s="36">
        <f t="shared" ref="L20:L81" si="4">K20/I20</f>
        <v>0.44709132062154083</v>
      </c>
    </row>
    <row r="21" spans="1:12">
      <c r="A21" s="32" t="str">
        <f>ORÇAMENTO!A14</f>
        <v>1.3</v>
      </c>
      <c r="B21" s="65" t="str">
        <f>ORÇAMENTO!D14</f>
        <v>Demolição de piso de alta resistência</v>
      </c>
      <c r="C21" s="22" t="str">
        <f>ORÇAMENTO!E14</f>
        <v>m²</v>
      </c>
      <c r="D21" s="22"/>
      <c r="E21" s="23">
        <f>ORÇAMENTO!G14*26.63%+ORÇAMENTO!G14</f>
        <v>20.817972000000001</v>
      </c>
      <c r="F21" s="23">
        <f>ORÇAMENTO!F14</f>
        <v>774.83</v>
      </c>
      <c r="G21" s="56">
        <v>80.94</v>
      </c>
      <c r="H21" s="56">
        <f t="shared" si="0"/>
        <v>80.94</v>
      </c>
      <c r="I21" s="23">
        <f t="shared" si="1"/>
        <v>16130.39</v>
      </c>
      <c r="J21" s="22">
        <f t="shared" si="2"/>
        <v>1685.01</v>
      </c>
      <c r="K21" s="22">
        <f t="shared" si="3"/>
        <v>1685.01</v>
      </c>
      <c r="L21" s="36">
        <f t="shared" si="4"/>
        <v>0.10446182640345336</v>
      </c>
    </row>
    <row r="22" spans="1:12" ht="30">
      <c r="A22" s="32" t="str">
        <f>ORÇAMENTO!A15</f>
        <v>1.4</v>
      </c>
      <c r="B22" s="65" t="str">
        <f>ORÇAMENTO!D15</f>
        <v>REMOÇÃO DE TRAMA DE MADEIRA PARA COBERTURA, DE FORMA MANUAL, SEM REAPROVEITAMENTO. AF 12/2017</v>
      </c>
      <c r="C22" s="22" t="str">
        <f>ORÇAMENTO!E15</f>
        <v>m²</v>
      </c>
      <c r="D22" s="22"/>
      <c r="E22" s="23">
        <f>ORÇAMENTO!G15*26.63%+ORÇAMENTO!G15</f>
        <v>6.0149249999999999</v>
      </c>
      <c r="F22" s="23">
        <f>ORÇAMENTO!F15</f>
        <v>309.93</v>
      </c>
      <c r="G22" s="22">
        <v>309.93</v>
      </c>
      <c r="H22" s="56">
        <f t="shared" si="0"/>
        <v>309.93</v>
      </c>
      <c r="I22" s="23">
        <f t="shared" si="1"/>
        <v>1864.21</v>
      </c>
      <c r="J22" s="22">
        <f t="shared" si="2"/>
        <v>1864.21</v>
      </c>
      <c r="K22" s="22">
        <f t="shared" si="3"/>
        <v>1864.21</v>
      </c>
      <c r="L22" s="36">
        <f t="shared" si="4"/>
        <v>1</v>
      </c>
    </row>
    <row r="23" spans="1:12" ht="30">
      <c r="A23" s="32" t="str">
        <f>ORÇAMENTO!A16</f>
        <v>1.5</v>
      </c>
      <c r="B23" s="65" t="str">
        <f>ORÇAMENTO!D16</f>
        <v>CARGA, MANOBRA E DESCARGA DE ENTULHO EM CAMINHÃO BASCULANTE 6 M³ - CARGA COM ESCAVADEIRA HIDRÁULICA (CAÇAMBA DE 0,80 M³/111 HP) E DESCARGA LIVRE (UNIDADE: M³). AF 07/2020</v>
      </c>
      <c r="C23" s="22" t="str">
        <f>ORÇAMENTO!E16</f>
        <v>m³</v>
      </c>
      <c r="D23" s="22"/>
      <c r="E23" s="23">
        <f>ORÇAMENTO!G16*26.63%+ORÇAMENTO!G16</f>
        <v>9.1173599999999997</v>
      </c>
      <c r="F23" s="23">
        <f>ORÇAMENTO!F16</f>
        <v>102.15</v>
      </c>
      <c r="G23" s="22">
        <v>102.15</v>
      </c>
      <c r="H23" s="56">
        <f t="shared" si="0"/>
        <v>102.15</v>
      </c>
      <c r="I23" s="23">
        <f t="shared" si="1"/>
        <v>931.34</v>
      </c>
      <c r="J23" s="22">
        <f t="shared" si="2"/>
        <v>931.34</v>
      </c>
      <c r="K23" s="22">
        <f t="shared" si="3"/>
        <v>931.34</v>
      </c>
      <c r="L23" s="36">
        <f t="shared" si="4"/>
        <v>1</v>
      </c>
    </row>
    <row r="24" spans="1:12">
      <c r="A24" s="32"/>
      <c r="B24" s="65"/>
      <c r="C24" s="22"/>
      <c r="D24" s="22"/>
      <c r="E24" s="23"/>
      <c r="F24" s="23"/>
      <c r="G24" s="22"/>
      <c r="H24" s="56">
        <f t="shared" si="0"/>
        <v>0</v>
      </c>
      <c r="I24" s="23"/>
      <c r="J24" s="22"/>
      <c r="K24" s="22"/>
      <c r="L24" s="36"/>
    </row>
    <row r="25" spans="1:12">
      <c r="A25" s="32">
        <f>ORÇAMENTO!A18</f>
        <v>2</v>
      </c>
      <c r="B25" s="66" t="s">
        <v>14</v>
      </c>
      <c r="C25" s="22"/>
      <c r="D25" s="22"/>
      <c r="E25" s="23"/>
      <c r="F25" s="23"/>
      <c r="G25" s="22"/>
      <c r="H25" s="56">
        <f t="shared" si="0"/>
        <v>0</v>
      </c>
      <c r="I25" s="23"/>
      <c r="J25" s="22"/>
      <c r="K25" s="22"/>
      <c r="L25" s="36"/>
    </row>
    <row r="26" spans="1:12" ht="30">
      <c r="A26" s="32" t="str">
        <f>ORÇAMENTO!A19</f>
        <v>2.1</v>
      </c>
      <c r="B26" s="65" t="str">
        <f>ORÇAMENTO!D19</f>
        <v>ESCAVAÇÃO MANUAL PARA BLOCO DE COROAMENTO OU SAPATA (INCLUINDO ESCAVAÇÃO PARA COLOCAÇÃO DE FÔRMAS). AF_06/2017</v>
      </c>
      <c r="C26" s="22" t="str">
        <f>ORÇAMENTO!E19</f>
        <v>m³</v>
      </c>
      <c r="D26" s="22"/>
      <c r="E26" s="23">
        <f>ORÇAMENTO!G19*26.63%+ORÇAMENTO!G19</f>
        <v>80.865917999999994</v>
      </c>
      <c r="F26" s="23">
        <f>ORÇAMENTO!F19</f>
        <v>28.86</v>
      </c>
      <c r="G26" s="56">
        <v>16.41</v>
      </c>
      <c r="H26" s="56">
        <f t="shared" si="0"/>
        <v>16.41</v>
      </c>
      <c r="I26" s="23">
        <f t="shared" si="1"/>
        <v>2333.79</v>
      </c>
      <c r="J26" s="22">
        <f t="shared" si="2"/>
        <v>1327.01</v>
      </c>
      <c r="K26" s="22">
        <f t="shared" si="3"/>
        <v>1327.01</v>
      </c>
      <c r="L26" s="36">
        <f t="shared" si="4"/>
        <v>0.56860728685957174</v>
      </c>
    </row>
    <row r="27" spans="1:12" ht="30">
      <c r="A27" s="32" t="str">
        <f>ORÇAMENTO!A20</f>
        <v>2.2</v>
      </c>
      <c r="B27" s="65" t="str">
        <f>ORÇAMENTO!D20</f>
        <v>LAJE PRÉ-MOLDADA UNIDIRECIONAL, BIAPOIADA, PARA FORRO, ENCHIMENTO EM CERÂMICA, VIGOTA CONVENCIONAL, ALTURA TOTAL DA LAJE (ENCHIMENTO+CAPA) = (8+3). AF_11/2020</v>
      </c>
      <c r="C27" s="22" t="str">
        <f>ORÇAMENTO!E20</f>
        <v>m²</v>
      </c>
      <c r="D27" s="22"/>
      <c r="E27" s="23">
        <f>ORÇAMENTO!G20*26.63%+ORÇAMENTO!G20</f>
        <v>179.38405799999998</v>
      </c>
      <c r="F27" s="23">
        <f>ORÇAMENTO!F20</f>
        <v>57.88</v>
      </c>
      <c r="G27" s="22"/>
      <c r="H27" s="22"/>
      <c r="I27" s="23">
        <f t="shared" si="1"/>
        <v>10382.75</v>
      </c>
      <c r="J27" s="22">
        <f t="shared" si="2"/>
        <v>0</v>
      </c>
      <c r="K27" s="22">
        <f t="shared" si="3"/>
        <v>0</v>
      </c>
      <c r="L27" s="36">
        <f t="shared" si="4"/>
        <v>0</v>
      </c>
    </row>
    <row r="28" spans="1:12" ht="30">
      <c r="A28" s="32" t="str">
        <f>ORÇAMENTO!A21</f>
        <v>2.3</v>
      </c>
      <c r="B28" s="65" t="str">
        <f>ORÇAMENTO!D21</f>
        <v>LASTRO DE CONCRETO MAGRO, APLICADO EM BLOCOS DE COROAMENTO OU SAPATAS, ESPESSURA DE 5 CM. AF_08/2017</v>
      </c>
      <c r="C28" s="22" t="str">
        <f>ORÇAMENTO!E21</f>
        <v>m²</v>
      </c>
      <c r="D28" s="22"/>
      <c r="E28" s="23">
        <f>ORÇAMENTO!G21*26.63%+ORÇAMENTO!G21</f>
        <v>28.808325</v>
      </c>
      <c r="F28" s="23">
        <f>ORÇAMENTO!F21</f>
        <v>19.239999999999998</v>
      </c>
      <c r="G28" s="22"/>
      <c r="H28" s="22"/>
      <c r="I28" s="23">
        <f t="shared" si="1"/>
        <v>554.27</v>
      </c>
      <c r="J28" s="22">
        <f t="shared" si="2"/>
        <v>0</v>
      </c>
      <c r="K28" s="22">
        <f t="shared" si="3"/>
        <v>0</v>
      </c>
      <c r="L28" s="36">
        <f t="shared" si="4"/>
        <v>0</v>
      </c>
    </row>
    <row r="29" spans="1:12" ht="30">
      <c r="A29" s="32" t="str">
        <f>ORÇAMENTO!A22</f>
        <v>2.4</v>
      </c>
      <c r="B29" s="65" t="str">
        <f>ORÇAMENTO!D22</f>
        <v>CONCRETO FCK = 25MPA, TRAÇO 1:2,3:2,7 (EM MASSA SECA DE CIMENTO/ AREIA MÉDIA/ BRITA 1) - PREPARO MECÂNICO COM BETONEIRA 600 L. AF_05/2021</v>
      </c>
      <c r="C29" s="22" t="str">
        <f>ORÇAMENTO!E22</f>
        <v>m³</v>
      </c>
      <c r="D29" s="22"/>
      <c r="E29" s="23">
        <f>ORÇAMENTO!G22*26.63%+ORÇAMENTO!G22</f>
        <v>447.371127</v>
      </c>
      <c r="F29" s="23">
        <f>ORÇAMENTO!F22</f>
        <v>5.8</v>
      </c>
      <c r="G29" s="22"/>
      <c r="H29" s="22"/>
      <c r="I29" s="23">
        <f t="shared" si="1"/>
        <v>2594.75</v>
      </c>
      <c r="J29" s="22">
        <f t="shared" si="2"/>
        <v>0</v>
      </c>
      <c r="K29" s="22">
        <f t="shared" si="3"/>
        <v>0</v>
      </c>
      <c r="L29" s="36">
        <f t="shared" si="4"/>
        <v>0</v>
      </c>
    </row>
    <row r="30" spans="1:12" ht="30">
      <c r="A30" s="32" t="str">
        <f>ORÇAMENTO!A23</f>
        <v>2.5</v>
      </c>
      <c r="B30" s="65" t="str">
        <f>ORÇAMENTO!D23</f>
        <v>CONCRETO FCK = 30MPA, TRAÇO 1:2,1:2,5 (EM MASSA SECA DE CIMENTO/ AREIA MÉDIA/ BRITA 1) - PREPARO MECÂNICO COM BETONEIRA 600 L. AF_05/2021</v>
      </c>
      <c r="C30" s="22" t="str">
        <f>ORÇAMENTO!E23</f>
        <v>m³</v>
      </c>
      <c r="D30" s="22"/>
      <c r="E30" s="23">
        <f>ORÇAMENTO!G23*26.63%+ORÇAMENTO!G23</f>
        <v>461.95890299999996</v>
      </c>
      <c r="F30" s="23">
        <f>ORÇAMENTO!F23</f>
        <v>30.1</v>
      </c>
      <c r="G30" s="22"/>
      <c r="H30" s="22"/>
      <c r="I30" s="23">
        <f t="shared" si="1"/>
        <v>13904.96</v>
      </c>
      <c r="J30" s="22">
        <f t="shared" si="2"/>
        <v>0</v>
      </c>
      <c r="K30" s="22">
        <f t="shared" si="3"/>
        <v>0</v>
      </c>
      <c r="L30" s="36">
        <f t="shared" si="4"/>
        <v>0</v>
      </c>
    </row>
    <row r="31" spans="1:12" ht="30">
      <c r="A31" s="32" t="str">
        <f>ORÇAMENTO!A24</f>
        <v>2.6</v>
      </c>
      <c r="B31" s="65" t="str">
        <f>ORÇAMENTO!D24</f>
        <v>LANÇAMENTO COM USO DE BALDES, ADENSAMENTO E ACABAMENTO DE CONCRETO EM ESTRUTURAS. AF_12/2015</v>
      </c>
      <c r="C31" s="22" t="str">
        <f>ORÇAMENTO!E24</f>
        <v>m³</v>
      </c>
      <c r="D31" s="22"/>
      <c r="E31" s="23">
        <f>ORÇAMENTO!G24*26.63%+ORÇAMENTO!G24</f>
        <v>242.28117900000001</v>
      </c>
      <c r="F31" s="23">
        <f>ORÇAMENTO!F24</f>
        <v>35.9</v>
      </c>
      <c r="G31" s="22"/>
      <c r="H31" s="22"/>
      <c r="I31" s="23">
        <f t="shared" si="1"/>
        <v>8697.89</v>
      </c>
      <c r="J31" s="22">
        <f t="shared" si="2"/>
        <v>0</v>
      </c>
      <c r="K31" s="22">
        <f t="shared" si="3"/>
        <v>0</v>
      </c>
      <c r="L31" s="36">
        <f t="shared" si="4"/>
        <v>0</v>
      </c>
    </row>
    <row r="32" spans="1:12">
      <c r="A32" s="32" t="str">
        <f>ORÇAMENTO!A25</f>
        <v>2.7</v>
      </c>
      <c r="B32" s="65" t="str">
        <f>ORÇAMENTO!D25</f>
        <v>Forma plana para fundações, em tábua de pinho, 07 usos.</v>
      </c>
      <c r="C32" s="22" t="str">
        <f>ORÇAMENTO!E25</f>
        <v>m²</v>
      </c>
      <c r="D32" s="22"/>
      <c r="E32" s="23">
        <f>ORÇAMENTO!G25*26.63%+ORÇAMENTO!G25</f>
        <v>82.765367999999995</v>
      </c>
      <c r="F32" s="23">
        <f>ORÇAMENTO!F25</f>
        <v>19.3</v>
      </c>
      <c r="G32" s="22"/>
      <c r="H32" s="22"/>
      <c r="I32" s="23">
        <f t="shared" si="1"/>
        <v>1597.37</v>
      </c>
      <c r="J32" s="22">
        <f t="shared" si="2"/>
        <v>0</v>
      </c>
      <c r="K32" s="22">
        <f t="shared" si="3"/>
        <v>0</v>
      </c>
      <c r="L32" s="36">
        <f t="shared" si="4"/>
        <v>0</v>
      </c>
    </row>
    <row r="33" spans="1:12">
      <c r="A33" s="32" t="str">
        <f>ORÇAMENTO!A26</f>
        <v>2.8</v>
      </c>
      <c r="B33" s="65" t="str">
        <f>ORÇAMENTO!D26</f>
        <v>Forma plana para estruturas, em compensado plastificado de 12mm, 07 usos.</v>
      </c>
      <c r="C33" s="22" t="str">
        <f>ORÇAMENTO!E26</f>
        <v>m²</v>
      </c>
      <c r="D33" s="22"/>
      <c r="E33" s="23">
        <f>ORÇAMENTO!G26*26.63%+ORÇAMENTO!G26</f>
        <v>69.874433999999994</v>
      </c>
      <c r="F33" s="23">
        <f>ORÇAMENTO!F26</f>
        <v>421.3</v>
      </c>
      <c r="G33" s="22"/>
      <c r="H33" s="22"/>
      <c r="I33" s="23">
        <f t="shared" si="1"/>
        <v>29438.1</v>
      </c>
      <c r="J33" s="22">
        <f t="shared" si="2"/>
        <v>0</v>
      </c>
      <c r="K33" s="22">
        <f t="shared" si="3"/>
        <v>0</v>
      </c>
      <c r="L33" s="36">
        <f t="shared" si="4"/>
        <v>0</v>
      </c>
    </row>
    <row r="34" spans="1:12" ht="30">
      <c r="A34" s="32" t="str">
        <f>ORÇAMENTO!A27</f>
        <v>2.9</v>
      </c>
      <c r="B34" s="65" t="str">
        <f>ORÇAMENTO!D27</f>
        <v>ARMAÇÃO DE PILAR OU VIGA DE UMA ESTRUTURA CONVENCIONAL DE CONCRETO ARMADO EM UM EDIFÍCIO DE MÚLTIPLOS PAVIMENTOS UTILIZANDO AÇO CA-50 DE 12,5 MM - MONTAGEM. AF_12/2015</v>
      </c>
      <c r="C34" s="22" t="str">
        <f>ORÇAMENTO!E27</f>
        <v>kg</v>
      </c>
      <c r="D34" s="22"/>
      <c r="E34" s="23">
        <f>ORÇAMENTO!G27*26.63%+ORÇAMENTO!G27</f>
        <v>13.068216</v>
      </c>
      <c r="F34" s="23">
        <f>ORÇAMENTO!F27</f>
        <v>480.3</v>
      </c>
      <c r="G34" s="22"/>
      <c r="H34" s="22"/>
      <c r="I34" s="23">
        <f t="shared" si="1"/>
        <v>6276.66</v>
      </c>
      <c r="J34" s="22">
        <f t="shared" si="2"/>
        <v>0</v>
      </c>
      <c r="K34" s="22">
        <f t="shared" si="3"/>
        <v>0</v>
      </c>
      <c r="L34" s="36">
        <f t="shared" si="4"/>
        <v>0</v>
      </c>
    </row>
    <row r="35" spans="1:12" ht="30">
      <c r="A35" s="32" t="str">
        <f>ORÇAMENTO!A28</f>
        <v>2.10</v>
      </c>
      <c r="B35" s="65" t="str">
        <f>ORÇAMENTO!D28</f>
        <v>ARMAÇÃO DE PILAR OU VIGA DE UMA ESTRUTURA CONVENCIONAL DE CONCRETO ARMADO EM UM EDIFÍCIO DE MÚLTIPLOS PAVIMENTOS UTILIZANDO AÇO CA-50 DE 10,0 MM - MONTAGEM. AF_12/2015</v>
      </c>
      <c r="C35" s="22" t="str">
        <f>ORÇAMENTO!E28</f>
        <v>kg</v>
      </c>
      <c r="D35" s="22"/>
      <c r="E35" s="23">
        <f>ORÇAMENTO!G28*26.63%+ORÇAMENTO!G28</f>
        <v>15.309566999999999</v>
      </c>
      <c r="F35" s="23">
        <f>ORÇAMENTO!F28</f>
        <v>1608.2</v>
      </c>
      <c r="G35" s="22"/>
      <c r="H35" s="22"/>
      <c r="I35" s="23">
        <f t="shared" si="1"/>
        <v>24620.85</v>
      </c>
      <c r="J35" s="22">
        <f t="shared" si="2"/>
        <v>0</v>
      </c>
      <c r="K35" s="22">
        <f t="shared" si="3"/>
        <v>0</v>
      </c>
      <c r="L35" s="36">
        <f t="shared" si="4"/>
        <v>0</v>
      </c>
    </row>
    <row r="36" spans="1:12" ht="30">
      <c r="A36" s="32" t="str">
        <f>ORÇAMENTO!A29</f>
        <v>2.11</v>
      </c>
      <c r="B36" s="65" t="str">
        <f>ORÇAMENTO!D29</f>
        <v>ARMAÇÃO DE PILAR OU VIGA DE UMA ESTRUTURA CONVENCIONAL DE CONCRETO ARMADO EM UM EDIFÍCIO DE MÚLTIPLOS PAVIMENTOS UTILIZANDO AÇO CA-50 DE 16,0 MM - MONTAGEM. AF_12/2015</v>
      </c>
      <c r="C36" s="22" t="str">
        <f>ORÇAMENTO!E29</f>
        <v>kg</v>
      </c>
      <c r="D36" s="22"/>
      <c r="E36" s="23">
        <f>ORÇAMENTO!G29*26.63%+ORÇAMENTO!G29</f>
        <v>12.625011000000001</v>
      </c>
      <c r="F36" s="23">
        <f>ORÇAMENTO!F29</f>
        <v>63.1</v>
      </c>
      <c r="G36" s="22"/>
      <c r="H36" s="22"/>
      <c r="I36" s="23">
        <f t="shared" si="1"/>
        <v>796.64</v>
      </c>
      <c r="J36" s="22">
        <f t="shared" si="2"/>
        <v>0</v>
      </c>
      <c r="K36" s="22">
        <f t="shared" si="3"/>
        <v>0</v>
      </c>
      <c r="L36" s="36">
        <f t="shared" si="4"/>
        <v>0</v>
      </c>
    </row>
    <row r="37" spans="1:12" ht="30">
      <c r="A37" s="32" t="str">
        <f>ORÇAMENTO!A30</f>
        <v>2.12</v>
      </c>
      <c r="B37" s="65" t="str">
        <f>ORÇAMENTO!D30</f>
        <v>ARMAÇÃO DE PILAR OU VIGA DE UMA ESTRUTURA CONVENCIONAL DE CONCRETO ARMADO EM UM EDIFÍCIO DE MÚLTIPLOS PAVIMENTOS UTILIZANDO AÇO CA-60 DE 5,0 MM - MONTAGEM. AF_12/2015</v>
      </c>
      <c r="C37" s="22" t="str">
        <f>ORÇAMENTO!E30</f>
        <v>kg</v>
      </c>
      <c r="D37" s="22"/>
      <c r="E37" s="23">
        <f>ORÇAMENTO!G30*26.63%+ORÇAMENTO!G30</f>
        <v>17.715537000000001</v>
      </c>
      <c r="F37" s="23">
        <f>ORÇAMENTO!F30</f>
        <v>651.9</v>
      </c>
      <c r="G37" s="22"/>
      <c r="H37" s="22"/>
      <c r="I37" s="23">
        <f t="shared" si="1"/>
        <v>11548.76</v>
      </c>
      <c r="J37" s="22">
        <f t="shared" si="2"/>
        <v>0</v>
      </c>
      <c r="K37" s="22">
        <f t="shared" si="3"/>
        <v>0</v>
      </c>
      <c r="L37" s="36">
        <f t="shared" si="4"/>
        <v>0</v>
      </c>
    </row>
    <row r="38" spans="1:12">
      <c r="A38" s="32" t="str">
        <f>ORÇAMENTO!A31</f>
        <v>2.13</v>
      </c>
      <c r="B38" s="65" t="str">
        <f>ORÇAMENTO!D31</f>
        <v>REATERRO MANUAL APILOADO COM SOQUETE. AF_10/2017</v>
      </c>
      <c r="C38" s="22" t="str">
        <f>ORÇAMENTO!E31</f>
        <v>m³</v>
      </c>
      <c r="D38" s="22"/>
      <c r="E38" s="23">
        <f>ORÇAMENTO!G31*26.63%+ORÇAMENTO!G31</f>
        <v>42.775614000000004</v>
      </c>
      <c r="F38" s="23">
        <f>ORÇAMENTO!F31</f>
        <v>24.3</v>
      </c>
      <c r="G38" s="22"/>
      <c r="H38" s="22"/>
      <c r="I38" s="23">
        <f t="shared" si="1"/>
        <v>1039.45</v>
      </c>
      <c r="J38" s="22">
        <f t="shared" si="2"/>
        <v>0</v>
      </c>
      <c r="K38" s="22">
        <f t="shared" si="3"/>
        <v>0</v>
      </c>
      <c r="L38" s="36">
        <f t="shared" si="4"/>
        <v>0</v>
      </c>
    </row>
    <row r="39" spans="1:12">
      <c r="A39" s="32" t="str">
        <f>ORÇAMENTO!A32</f>
        <v>2.14</v>
      </c>
      <c r="B39" s="65" t="str">
        <f>ORÇAMENTO!D32</f>
        <v>VERGA PRÉ-MOLDADA PARA PORTAS COM ATÉ 1,5 M DE VÃO. AF_03/2016</v>
      </c>
      <c r="C39" s="22" t="str">
        <f>ORÇAMENTO!E32</f>
        <v>m</v>
      </c>
      <c r="D39" s="22"/>
      <c r="E39" s="23">
        <f>ORÇAMENTO!G32*26.63%+ORÇAMENTO!G32</f>
        <v>37.786391999999999</v>
      </c>
      <c r="F39" s="23">
        <f>ORÇAMENTO!F32</f>
        <v>58.14</v>
      </c>
      <c r="G39" s="22"/>
      <c r="H39" s="22"/>
      <c r="I39" s="23">
        <f t="shared" si="1"/>
        <v>2196.9</v>
      </c>
      <c r="J39" s="22">
        <f t="shared" si="2"/>
        <v>0</v>
      </c>
      <c r="K39" s="22">
        <f t="shared" si="3"/>
        <v>0</v>
      </c>
      <c r="L39" s="36">
        <f t="shared" si="4"/>
        <v>0</v>
      </c>
    </row>
    <row r="40" spans="1:12">
      <c r="A40" s="32" t="str">
        <f>ORÇAMENTO!A33</f>
        <v>2.15</v>
      </c>
      <c r="B40" s="65" t="str">
        <f>ORÇAMENTO!D33</f>
        <v>VERGA PRÉ-MOLDADA PARA JANELAS COM ATÉ 1,5 M DE VÃO. AF_03/2016</v>
      </c>
      <c r="C40" s="22" t="str">
        <f>ORÇAMENTO!E33</f>
        <v>m</v>
      </c>
      <c r="D40" s="22"/>
      <c r="E40" s="23">
        <f>ORÇAMENTO!G33*26.63%+ORÇAMENTO!G33</f>
        <v>52.184223000000003</v>
      </c>
      <c r="F40" s="23">
        <f>ORÇAMENTO!F33</f>
        <v>16.899999999999999</v>
      </c>
      <c r="G40" s="22"/>
      <c r="H40" s="22"/>
      <c r="I40" s="23">
        <f t="shared" si="1"/>
        <v>881.91</v>
      </c>
      <c r="J40" s="22">
        <f t="shared" si="2"/>
        <v>0</v>
      </c>
      <c r="K40" s="22">
        <f t="shared" si="3"/>
        <v>0</v>
      </c>
      <c r="L40" s="36">
        <f t="shared" si="4"/>
        <v>0</v>
      </c>
    </row>
    <row r="41" spans="1:12">
      <c r="A41" s="32" t="str">
        <f>ORÇAMENTO!A34</f>
        <v>2.16</v>
      </c>
      <c r="B41" s="65" t="str">
        <f>ORÇAMENTO!D34</f>
        <v>CONTRAVERGA PRÉ-MOLDADA PARA VÃOS DE ATÉ 1,5 M DE COMPRIMENTO. AF_03/2016</v>
      </c>
      <c r="C41" s="22" t="str">
        <f>ORÇAMENTO!E34</f>
        <v>m</v>
      </c>
      <c r="D41" s="22"/>
      <c r="E41" s="23">
        <f>ORÇAMENTO!G34*26.63%+ORÇAMENTO!G34</f>
        <v>50.322762000000004</v>
      </c>
      <c r="F41" s="23">
        <f>ORÇAMENTO!F34</f>
        <v>16.899999999999999</v>
      </c>
      <c r="G41" s="22"/>
      <c r="H41" s="22"/>
      <c r="I41" s="23">
        <f t="shared" si="1"/>
        <v>850.45</v>
      </c>
      <c r="J41" s="22">
        <f t="shared" si="2"/>
        <v>0</v>
      </c>
      <c r="K41" s="22">
        <f t="shared" si="3"/>
        <v>0</v>
      </c>
      <c r="L41" s="36">
        <f t="shared" si="4"/>
        <v>0</v>
      </c>
    </row>
    <row r="42" spans="1:12">
      <c r="A42" s="32"/>
      <c r="B42" s="65"/>
      <c r="C42" s="22"/>
      <c r="D42" s="22"/>
      <c r="E42" s="23"/>
      <c r="F42" s="23"/>
      <c r="G42" s="22"/>
      <c r="H42" s="22"/>
      <c r="I42" s="23"/>
      <c r="J42" s="22"/>
      <c r="K42" s="22"/>
      <c r="L42" s="36"/>
    </row>
    <row r="43" spans="1:12">
      <c r="A43" s="32">
        <f>ORÇAMENTO!A36</f>
        <v>3</v>
      </c>
      <c r="B43" s="66" t="s">
        <v>47</v>
      </c>
      <c r="C43" s="22"/>
      <c r="D43" s="22"/>
      <c r="E43" s="23"/>
      <c r="F43" s="23"/>
      <c r="G43" s="22"/>
      <c r="H43" s="22"/>
      <c r="I43" s="23"/>
      <c r="J43" s="22"/>
      <c r="K43" s="22"/>
      <c r="L43" s="36"/>
    </row>
    <row r="44" spans="1:12" ht="30">
      <c r="A44" s="32" t="str">
        <f>ORÇAMENTO!A37</f>
        <v>3.1</v>
      </c>
      <c r="B44" s="65" t="str">
        <f>ORÇAMENTO!D37</f>
        <v>ALVENARIA DE VEDAÇÃO DE BLOCOS CERÂMICOS FURADOS NA VERTICAL DE 19X19X39 CM (ESPESSURA 19 CM) E ARGAMASSA DE ASSENTAMENTO COM PREPARO EM BETONEIRA. AF_12/2021</v>
      </c>
      <c r="C44" s="22" t="str">
        <f>ORÇAMENTO!E37</f>
        <v>m²</v>
      </c>
      <c r="D44" s="22"/>
      <c r="E44" s="23">
        <f>ORÇAMENTO!G37*26.63%+ORÇAMENTO!G37</f>
        <v>78.459947999999997</v>
      </c>
      <c r="F44" s="23">
        <f>ORÇAMENTO!F37</f>
        <v>209.45</v>
      </c>
      <c r="G44" s="22"/>
      <c r="H44" s="22"/>
      <c r="I44" s="23">
        <f t="shared" si="1"/>
        <v>16433.439999999999</v>
      </c>
      <c r="J44" s="22">
        <f t="shared" si="2"/>
        <v>0</v>
      </c>
      <c r="K44" s="22">
        <f t="shared" si="3"/>
        <v>0</v>
      </c>
      <c r="L44" s="36">
        <f t="shared" si="4"/>
        <v>0</v>
      </c>
    </row>
    <row r="45" spans="1:12">
      <c r="A45" s="32" t="str">
        <f>ORÇAMENTO!A38</f>
        <v>3.2</v>
      </c>
      <c r="B45" s="65" t="str">
        <f>ORÇAMENTO!D38</f>
        <v>Divisória em granito cinza andorinha polido, e=2cm, inclusive com montagem em ferragem - Rev 02.</v>
      </c>
      <c r="C45" s="22" t="str">
        <f>ORÇAMENTO!E38</f>
        <v>m²</v>
      </c>
      <c r="D45" s="22"/>
      <c r="E45" s="23">
        <f>ORÇAMENTO!G38*26.63%+ORÇAMENTO!G38</f>
        <v>712.59766200000001</v>
      </c>
      <c r="F45" s="23">
        <f>ORÇAMENTO!F38</f>
        <v>53.89</v>
      </c>
      <c r="G45" s="22"/>
      <c r="H45" s="22"/>
      <c r="I45" s="23">
        <f t="shared" si="1"/>
        <v>38401.89</v>
      </c>
      <c r="J45" s="22">
        <f t="shared" si="2"/>
        <v>0</v>
      </c>
      <c r="K45" s="22">
        <f t="shared" si="3"/>
        <v>0</v>
      </c>
      <c r="L45" s="36">
        <f t="shared" si="4"/>
        <v>0</v>
      </c>
    </row>
    <row r="46" spans="1:12">
      <c r="A46" s="32"/>
      <c r="B46" s="65"/>
      <c r="C46" s="22"/>
      <c r="D46" s="22"/>
      <c r="E46" s="23"/>
      <c r="F46" s="23"/>
      <c r="G46" s="22"/>
      <c r="H46" s="22"/>
      <c r="I46" s="23"/>
      <c r="J46" s="22"/>
      <c r="K46" s="22"/>
      <c r="L46" s="36"/>
    </row>
    <row r="47" spans="1:12">
      <c r="A47" s="32">
        <f>ORÇAMENTO!A40</f>
        <v>4</v>
      </c>
      <c r="B47" s="66" t="s">
        <v>51</v>
      </c>
      <c r="C47" s="22"/>
      <c r="D47" s="22"/>
      <c r="E47" s="23"/>
      <c r="F47" s="23"/>
      <c r="G47" s="22"/>
      <c r="H47" s="22"/>
      <c r="I47" s="23"/>
      <c r="J47" s="22"/>
      <c r="K47" s="22"/>
      <c r="L47" s="36"/>
    </row>
    <row r="48" spans="1:12">
      <c r="A48" s="32" t="str">
        <f>ORÇAMENTO!A41</f>
        <v>4.1</v>
      </c>
      <c r="B48" s="65" t="str">
        <f>ORÇAMENTO!D41</f>
        <v>IMPERMEABILIZAÇÃO DE SUPERFÍCIE COM EMULSÃO ASFÁLTICA, 2 DEMÃOS AF_06/2018</v>
      </c>
      <c r="C48" s="22" t="str">
        <f>ORÇAMENTO!E41</f>
        <v>m²</v>
      </c>
      <c r="D48" s="22"/>
      <c r="E48" s="23">
        <f>ORÇAMENTO!G41*26.63%+ORÇAMENTO!G41</f>
        <v>48.777876000000006</v>
      </c>
      <c r="F48" s="23">
        <f>ORÇAMENTO!F41</f>
        <v>25.12</v>
      </c>
      <c r="G48" s="22"/>
      <c r="H48" s="22"/>
      <c r="I48" s="23">
        <f t="shared" si="1"/>
        <v>1225.3</v>
      </c>
      <c r="J48" s="22">
        <f t="shared" si="2"/>
        <v>0</v>
      </c>
      <c r="K48" s="22">
        <f t="shared" si="3"/>
        <v>0</v>
      </c>
      <c r="L48" s="36">
        <f t="shared" si="4"/>
        <v>0</v>
      </c>
    </row>
    <row r="49" spans="1:12" ht="30">
      <c r="A49" s="32" t="str">
        <f>ORÇAMENTO!A42</f>
        <v>4.2</v>
      </c>
      <c r="B49" s="65" t="str">
        <f>ORÇAMENTO!D42</f>
        <v>IMPERMEABILIZAÇÃO DE SUPERFÍCIE COM MANTA ASFÁLTICA, UMA CAMADA, INCLUSIVE APLICAÇÃO DE PRIMER ASFÁLTICO, E=3MM. AF_06/2018</v>
      </c>
      <c r="C49" s="22" t="str">
        <f>ORÇAMENTO!E42</f>
        <v>m²</v>
      </c>
      <c r="D49" s="22"/>
      <c r="E49" s="23">
        <f>ORÇAMENTO!G42*26.63%+ORÇAMENTO!G42</f>
        <v>121.108932</v>
      </c>
      <c r="F49" s="23">
        <f>ORÇAMENTO!F42</f>
        <v>57.88</v>
      </c>
      <c r="G49" s="22"/>
      <c r="H49" s="22"/>
      <c r="I49" s="23">
        <f t="shared" si="1"/>
        <v>7009.78</v>
      </c>
      <c r="J49" s="22">
        <f t="shared" si="2"/>
        <v>0</v>
      </c>
      <c r="K49" s="22">
        <f t="shared" si="3"/>
        <v>0</v>
      </c>
      <c r="L49" s="36">
        <f t="shared" si="4"/>
        <v>0</v>
      </c>
    </row>
    <row r="50" spans="1:12">
      <c r="A50" s="32"/>
      <c r="B50" s="65"/>
      <c r="C50" s="22"/>
      <c r="D50" s="22"/>
      <c r="E50" s="23"/>
      <c r="F50" s="23"/>
      <c r="G50" s="22"/>
      <c r="H50" s="22"/>
      <c r="I50" s="23"/>
      <c r="J50" s="22"/>
      <c r="K50" s="22"/>
      <c r="L50" s="36"/>
    </row>
    <row r="51" spans="1:12">
      <c r="A51" s="32">
        <f>ORÇAMENTO!A44</f>
        <v>5</v>
      </c>
      <c r="B51" s="66" t="s">
        <v>56</v>
      </c>
      <c r="C51" s="22"/>
      <c r="D51" s="22"/>
      <c r="E51" s="23"/>
      <c r="F51" s="23"/>
      <c r="G51" s="22"/>
      <c r="H51" s="22"/>
      <c r="I51" s="23"/>
      <c r="J51" s="22"/>
      <c r="K51" s="22"/>
      <c r="L51" s="36"/>
    </row>
    <row r="52" spans="1:12" ht="30">
      <c r="A52" s="32" t="str">
        <f>ORÇAMENTO!A45</f>
        <v>5.1</v>
      </c>
      <c r="B52" s="65" t="str">
        <f>ORÇAMENTO!D45</f>
        <v>TRAMA DE MADEIRA COMPOSTA POR RIPAS, CAIBROS E TERÇAS PARA TELHADOS DE ATÉ 2 ÁGUAS PARA TELHA DE ENCAIXE DE CERÂMICA OU DE CONCRETO, INCLUSO TRANSPORTE VERTICAL. AF_07/2019</v>
      </c>
      <c r="C52" s="22" t="str">
        <f>ORÇAMENTO!E45</f>
        <v>m²</v>
      </c>
      <c r="D52" s="22"/>
      <c r="E52" s="23">
        <f>ORÇAMENTO!G45*26.63%+ORÇAMENTO!G45</f>
        <v>76.573160999999999</v>
      </c>
      <c r="F52" s="23">
        <f>ORÇAMENTO!F45</f>
        <v>309.93</v>
      </c>
      <c r="G52" s="22"/>
      <c r="H52" s="22"/>
      <c r="I52" s="23">
        <f t="shared" si="1"/>
        <v>23732.32</v>
      </c>
      <c r="J52" s="22">
        <f t="shared" si="2"/>
        <v>0</v>
      </c>
      <c r="K52" s="22">
        <f t="shared" si="3"/>
        <v>0</v>
      </c>
      <c r="L52" s="36">
        <f t="shared" si="4"/>
        <v>0</v>
      </c>
    </row>
    <row r="53" spans="1:12" ht="30">
      <c r="A53" s="32" t="str">
        <f>ORÇAMENTO!A46</f>
        <v>5.2</v>
      </c>
      <c r="B53" s="65" t="str">
        <f>ORÇAMENTO!D46</f>
        <v>TELHAMENTO COM TELHA CERÂMICA CAPA-CANAL, TIPO COLONIAL, COM ATÉ 2 ÁGUAS, INCLUSO TRANSPORTE VERTICAL. AF_07/2019</v>
      </c>
      <c r="C53" s="22" t="str">
        <f>ORÇAMENTO!E46</f>
        <v>m²</v>
      </c>
      <c r="D53" s="22"/>
      <c r="E53" s="23">
        <f>ORÇAMENTO!G46*26.63%+ORÇAMENTO!G46</f>
        <v>37.495142999999999</v>
      </c>
      <c r="F53" s="23">
        <f>ORÇAMENTO!F46</f>
        <v>309.93</v>
      </c>
      <c r="G53" s="22"/>
      <c r="H53" s="22"/>
      <c r="I53" s="23">
        <f t="shared" si="1"/>
        <v>11620.87</v>
      </c>
      <c r="J53" s="22">
        <f t="shared" si="2"/>
        <v>0</v>
      </c>
      <c r="K53" s="22">
        <f t="shared" si="3"/>
        <v>0</v>
      </c>
      <c r="L53" s="36">
        <f t="shared" si="4"/>
        <v>0</v>
      </c>
    </row>
    <row r="54" spans="1:12">
      <c r="A54" s="32" t="str">
        <f>ORÇAMENTO!A47</f>
        <v>5.3</v>
      </c>
      <c r="B54" s="65" t="str">
        <f>ORÇAMENTO!D47</f>
        <v>FORRO EM PLACAS DE GESSO, PARA AMBIENTES COMERCIAIS. AF_05/2017_P</v>
      </c>
      <c r="C54" s="22" t="str">
        <f>ORÇAMENTO!E47</f>
        <v>m²</v>
      </c>
      <c r="D54" s="22"/>
      <c r="E54" s="23">
        <f>ORÇAMENTO!G47*26.63%+ORÇAMENTO!G47</f>
        <v>38.153618999999999</v>
      </c>
      <c r="F54" s="23">
        <f>ORÇAMENTO!F47</f>
        <v>774.83</v>
      </c>
      <c r="G54" s="22"/>
      <c r="H54" s="22"/>
      <c r="I54" s="23">
        <f t="shared" si="1"/>
        <v>29562.57</v>
      </c>
      <c r="J54" s="22">
        <f t="shared" si="2"/>
        <v>0</v>
      </c>
      <c r="K54" s="22">
        <f t="shared" si="3"/>
        <v>0</v>
      </c>
      <c r="L54" s="36">
        <f t="shared" si="4"/>
        <v>0</v>
      </c>
    </row>
    <row r="55" spans="1:12">
      <c r="A55" s="32"/>
      <c r="B55" s="65"/>
      <c r="C55" s="22"/>
      <c r="D55" s="22"/>
      <c r="E55" s="23"/>
      <c r="F55" s="23"/>
      <c r="G55" s="22"/>
      <c r="H55" s="22"/>
      <c r="I55" s="23"/>
      <c r="J55" s="22"/>
      <c r="K55" s="22"/>
      <c r="L55" s="36"/>
    </row>
    <row r="56" spans="1:12">
      <c r="A56" s="32">
        <f>ORÇAMENTO!A49</f>
        <v>6</v>
      </c>
      <c r="B56" s="66" t="s">
        <v>63</v>
      </c>
      <c r="C56" s="22"/>
      <c r="D56" s="22"/>
      <c r="E56" s="23"/>
      <c r="F56" s="23"/>
      <c r="G56" s="22"/>
      <c r="H56" s="22"/>
      <c r="I56" s="23"/>
      <c r="J56" s="22"/>
      <c r="K56" s="22"/>
      <c r="L56" s="36"/>
    </row>
    <row r="57" spans="1:12">
      <c r="A57" s="32" t="str">
        <f>ORÇAMENTO!A50</f>
        <v>6.1</v>
      </c>
      <c r="B57" s="66" t="s">
        <v>65</v>
      </c>
      <c r="C57" s="22"/>
      <c r="D57" s="22"/>
      <c r="E57" s="23"/>
      <c r="F57" s="23"/>
      <c r="G57" s="22"/>
      <c r="H57" s="22"/>
      <c r="I57" s="23"/>
      <c r="J57" s="22"/>
      <c r="K57" s="22"/>
      <c r="L57" s="36"/>
    </row>
    <row r="58" spans="1:12" ht="45">
      <c r="A58" s="32" t="str">
        <f>ORÇAMENTO!A51</f>
        <v>6.1.1</v>
      </c>
      <c r="B58" s="65" t="str">
        <f>ORÇAMENTO!D51</f>
        <v>JANELA DE ALUMÍNIO DE CORRER COM 2 FOLHAS PARA VIDROS, COM VIDROS, BATENTE, ACABAMENTO COM ACETATO OU BRILHANTE E FERRAGENS. EXCLUSIVE ALIZAR E CONTRAMARCO. FORNECIMENTO E INSTALAÇÃO. AF_12/2019</v>
      </c>
      <c r="C58" s="22" t="str">
        <f>ORÇAMENTO!E51</f>
        <v>m²</v>
      </c>
      <c r="D58" s="22"/>
      <c r="E58" s="23">
        <f>ORÇAMENTO!G51*26.63%+ORÇAMENTO!G51</f>
        <v>771.53126399999996</v>
      </c>
      <c r="F58" s="23">
        <f>ORÇAMENTO!F51</f>
        <v>16.559999999999999</v>
      </c>
      <c r="G58" s="22"/>
      <c r="H58" s="22"/>
      <c r="I58" s="23">
        <f t="shared" si="1"/>
        <v>12776.56</v>
      </c>
      <c r="J58" s="22">
        <f t="shared" si="2"/>
        <v>0</v>
      </c>
      <c r="K58" s="22">
        <f t="shared" si="3"/>
        <v>0</v>
      </c>
      <c r="L58" s="36">
        <f t="shared" si="4"/>
        <v>0</v>
      </c>
    </row>
    <row r="59" spans="1:12" ht="30">
      <c r="A59" s="32" t="str">
        <f>ORÇAMENTO!A52</f>
        <v>6.1.2</v>
      </c>
      <c r="B59" s="65" t="str">
        <f>ORÇAMENTO!D52</f>
        <v>JANELA DE ALUMÍNIO TIPO MAXIM-AR, COM VIDROS, BATENTE E FERRAGENS. EXCLUSIVE ALIZAR, ACABAMENTO E CONTRAMARCO. FORNECIMENTO E INSTALAÇÃO. AF_12/2019</v>
      </c>
      <c r="C59" s="22" t="str">
        <f>ORÇAMENTO!E52</f>
        <v>m²</v>
      </c>
      <c r="D59" s="22"/>
      <c r="E59" s="23">
        <f>ORÇAMENTO!G52*26.63%+ORÇAMENTO!G52</f>
        <v>1448.938449</v>
      </c>
      <c r="F59" s="23">
        <f>ORÇAMENTO!F52</f>
        <v>2.5</v>
      </c>
      <c r="G59" s="22"/>
      <c r="H59" s="22"/>
      <c r="I59" s="23">
        <f t="shared" si="1"/>
        <v>3622.35</v>
      </c>
      <c r="J59" s="22">
        <f t="shared" si="2"/>
        <v>0</v>
      </c>
      <c r="K59" s="22">
        <f t="shared" si="3"/>
        <v>0</v>
      </c>
      <c r="L59" s="36">
        <f t="shared" si="4"/>
        <v>0</v>
      </c>
    </row>
    <row r="60" spans="1:12" ht="30">
      <c r="A60" s="32" t="str">
        <f>ORÇAMENTO!A53</f>
        <v>6.1.3</v>
      </c>
      <c r="B60" s="65" t="str">
        <f>ORÇAMENTO!D53</f>
        <v>PORTA EM ALUMÍNIO DE ABRIR TIPO VENEZIANA COM GUARNIÇÃO, FIXAÇÃO COM PARAFUSOS - FORNECIMENTO E INSTALAÇÃO. AF_12/2019</v>
      </c>
      <c r="C60" s="22" t="str">
        <f>ORÇAMENTO!E53</f>
        <v>m²</v>
      </c>
      <c r="D60" s="22"/>
      <c r="E60" s="23">
        <f>ORÇAMENTO!G53*26.63%+ORÇAMENTO!G53</f>
        <v>969.51726899999994</v>
      </c>
      <c r="F60" s="23">
        <f>ORÇAMENTO!F53</f>
        <v>7.92</v>
      </c>
      <c r="G60" s="22"/>
      <c r="H60" s="22"/>
      <c r="I60" s="23">
        <f t="shared" si="1"/>
        <v>7678.58</v>
      </c>
      <c r="J60" s="22">
        <f t="shared" si="2"/>
        <v>0</v>
      </c>
      <c r="K60" s="22">
        <f t="shared" si="3"/>
        <v>0</v>
      </c>
      <c r="L60" s="36">
        <f t="shared" si="4"/>
        <v>0</v>
      </c>
    </row>
    <row r="61" spans="1:12">
      <c r="A61" s="32" t="str">
        <f>ORÇAMENTO!A54</f>
        <v>6.1.4</v>
      </c>
      <c r="B61" s="65" t="str">
        <f>ORÇAMENTO!D54</f>
        <v>PORTA DE FERRO, DE ABRIR, TIPO GRADE COM CHAPA, COM GUARNIÇÕES. AF_12/2019</v>
      </c>
      <c r="C61" s="22" t="str">
        <f>ORÇAMENTO!E54</f>
        <v>m²</v>
      </c>
      <c r="D61" s="22"/>
      <c r="E61" s="23">
        <f>ORÇAMENTO!G54*26.63%+ORÇAMENTO!G54</f>
        <v>724.120992</v>
      </c>
      <c r="F61" s="23">
        <f>ORÇAMENTO!F54</f>
        <v>5.31</v>
      </c>
      <c r="G61" s="22"/>
      <c r="H61" s="22"/>
      <c r="I61" s="23">
        <f t="shared" si="1"/>
        <v>3845.08</v>
      </c>
      <c r="J61" s="22">
        <f t="shared" si="2"/>
        <v>0</v>
      </c>
      <c r="K61" s="22">
        <f t="shared" si="3"/>
        <v>0</v>
      </c>
      <c r="L61" s="36">
        <f t="shared" si="4"/>
        <v>0</v>
      </c>
    </row>
    <row r="62" spans="1:12">
      <c r="A62" s="32" t="str">
        <f>ORÇAMENTO!A55</f>
        <v>6.1.5</v>
      </c>
      <c r="B62" s="65" t="str">
        <f>ORÇAMENTO!D55</f>
        <v>Portão em ferro, em tubo de aço galvanizado 2" e tela ondulada, malha 3/8".</v>
      </c>
      <c r="C62" s="22" t="str">
        <f>ORÇAMENTO!E55</f>
        <v>m²</v>
      </c>
      <c r="D62" s="22"/>
      <c r="E62" s="23">
        <f>ORÇAMENTO!G55*26.63%+ORÇAMENTO!G55</f>
        <v>940.87356299999999</v>
      </c>
      <c r="F62" s="23">
        <f>ORÇAMENTO!F55</f>
        <v>6.62</v>
      </c>
      <c r="G62" s="22"/>
      <c r="H62" s="22"/>
      <c r="I62" s="23">
        <f t="shared" si="1"/>
        <v>6228.58</v>
      </c>
      <c r="J62" s="22">
        <f t="shared" si="2"/>
        <v>0</v>
      </c>
      <c r="K62" s="22">
        <f t="shared" si="3"/>
        <v>0</v>
      </c>
      <c r="L62" s="36">
        <f t="shared" si="4"/>
        <v>0</v>
      </c>
    </row>
    <row r="63" spans="1:12" ht="45">
      <c r="A63" s="32" t="str">
        <f>ORÇAMENTO!A56</f>
        <v>6.1.6</v>
      </c>
      <c r="B63" s="65" t="str">
        <f>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63" s="22" t="str">
        <f>ORÇAMENTO!E56</f>
        <v>unid</v>
      </c>
      <c r="D63" s="22"/>
      <c r="E63" s="23">
        <f>ORÇAMENTO!G56*26.63%+ORÇAMENTO!G56</f>
        <v>1013.951736</v>
      </c>
      <c r="F63" s="23">
        <f>ORÇAMENTO!F56</f>
        <v>8</v>
      </c>
      <c r="G63" s="22"/>
      <c r="H63" s="22"/>
      <c r="I63" s="23">
        <f t="shared" si="1"/>
        <v>8111.61</v>
      </c>
      <c r="J63" s="22">
        <f t="shared" si="2"/>
        <v>0</v>
      </c>
      <c r="K63" s="22">
        <f t="shared" si="3"/>
        <v>0</v>
      </c>
      <c r="L63" s="36">
        <f t="shared" si="4"/>
        <v>0</v>
      </c>
    </row>
    <row r="64" spans="1:12" ht="45">
      <c r="A64" s="32" t="str">
        <f>ORÇAMENTO!A57</f>
        <v>6.1.7</v>
      </c>
      <c r="B64" s="65" t="str">
        <f>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64" s="22" t="str">
        <f>ORÇAMENTO!E57</f>
        <v>unid</v>
      </c>
      <c r="D64" s="22"/>
      <c r="E64" s="23">
        <f>ORÇAMENTO!G57*26.63%+ORÇAMENTO!G57</f>
        <v>1022.170023</v>
      </c>
      <c r="F64" s="23">
        <f>ORÇAMENTO!F57</f>
        <v>3</v>
      </c>
      <c r="G64" s="22"/>
      <c r="H64" s="22"/>
      <c r="I64" s="23">
        <f t="shared" si="1"/>
        <v>3066.51</v>
      </c>
      <c r="J64" s="22">
        <f t="shared" si="2"/>
        <v>0</v>
      </c>
      <c r="K64" s="22">
        <f t="shared" si="3"/>
        <v>0</v>
      </c>
      <c r="L64" s="36">
        <f t="shared" si="4"/>
        <v>0</v>
      </c>
    </row>
    <row r="65" spans="1:12" ht="45">
      <c r="A65" s="32" t="str">
        <f>ORÇAMENTO!A58</f>
        <v>6.1.8</v>
      </c>
      <c r="B65" s="65" t="str">
        <f>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65" s="22" t="str">
        <f>ORÇAMENTO!E58</f>
        <v>unid</v>
      </c>
      <c r="D65" s="22"/>
      <c r="E65" s="23">
        <f>ORÇAMENTO!G58*26.63%+ORÇAMENTO!G58</f>
        <v>1068.073398</v>
      </c>
      <c r="F65" s="23">
        <f>ORÇAMENTO!F58</f>
        <v>2</v>
      </c>
      <c r="G65" s="22"/>
      <c r="H65" s="22"/>
      <c r="I65" s="23">
        <f t="shared" si="1"/>
        <v>2136.15</v>
      </c>
      <c r="J65" s="22">
        <f t="shared" si="2"/>
        <v>0</v>
      </c>
      <c r="K65" s="22">
        <f t="shared" si="3"/>
        <v>0</v>
      </c>
      <c r="L65" s="36">
        <f t="shared" si="4"/>
        <v>0</v>
      </c>
    </row>
    <row r="66" spans="1:12" ht="45">
      <c r="A66" s="32" t="str">
        <f>ORÇAMENTO!A59</f>
        <v>6.1.9</v>
      </c>
      <c r="B66" s="65" t="str">
        <f>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66" s="22" t="str">
        <f>ORÇAMENTO!E59</f>
        <v>unid</v>
      </c>
      <c r="D66" s="22"/>
      <c r="E66" s="23">
        <f>ORÇAMENTO!G59*26.63%+ORÇAMENTO!G59</f>
        <v>1149.268554</v>
      </c>
      <c r="F66" s="23">
        <f>ORÇAMENTO!F59</f>
        <v>22</v>
      </c>
      <c r="G66" s="22"/>
      <c r="H66" s="22"/>
      <c r="I66" s="23">
        <f t="shared" si="1"/>
        <v>25283.91</v>
      </c>
      <c r="J66" s="22">
        <f t="shared" si="2"/>
        <v>0</v>
      </c>
      <c r="K66" s="22">
        <f t="shared" si="3"/>
        <v>0</v>
      </c>
      <c r="L66" s="36">
        <f t="shared" si="4"/>
        <v>0</v>
      </c>
    </row>
    <row r="67" spans="1:12">
      <c r="A67" s="32" t="str">
        <f>ORÇAMENTO!A60</f>
        <v>6.1.10</v>
      </c>
      <c r="B67" s="65" t="str">
        <f>ORÇAMENTO!D60</f>
        <v>Porta em madeira compensada (canela), lisa e semi-oca, 1,00 x 2,10 m, inclusive batentes e ferragens.</v>
      </c>
      <c r="C67" s="22" t="str">
        <f>ORÇAMENTO!E60</f>
        <v>unid</v>
      </c>
      <c r="D67" s="22"/>
      <c r="E67" s="23">
        <f>ORÇAMENTO!G60*26.63%+ORÇAMENTO!G60</f>
        <v>1016.1044459999999</v>
      </c>
      <c r="F67" s="23">
        <f>ORÇAMENTO!F60</f>
        <v>11</v>
      </c>
      <c r="G67" s="22"/>
      <c r="H67" s="22"/>
      <c r="I67" s="23">
        <f t="shared" si="1"/>
        <v>11177.15</v>
      </c>
      <c r="J67" s="22">
        <f t="shared" si="2"/>
        <v>0</v>
      </c>
      <c r="K67" s="22">
        <f t="shared" si="3"/>
        <v>0</v>
      </c>
      <c r="L67" s="36">
        <f t="shared" si="4"/>
        <v>0</v>
      </c>
    </row>
    <row r="68" spans="1:12">
      <c r="A68" s="32"/>
      <c r="B68" s="65"/>
      <c r="C68" s="22"/>
      <c r="D68" s="22"/>
      <c r="E68" s="23"/>
      <c r="F68" s="23"/>
      <c r="G68" s="22"/>
      <c r="H68" s="22"/>
      <c r="I68" s="23"/>
      <c r="J68" s="22"/>
      <c r="K68" s="22"/>
      <c r="L68" s="36"/>
    </row>
    <row r="69" spans="1:12">
      <c r="A69" s="32" t="str">
        <f>ORÇAMENTO!A62</f>
        <v>6.2</v>
      </c>
      <c r="B69" s="66" t="s">
        <v>81</v>
      </c>
      <c r="C69" s="22"/>
      <c r="D69" s="22"/>
      <c r="E69" s="23"/>
      <c r="F69" s="23"/>
      <c r="G69" s="22"/>
      <c r="H69" s="22"/>
      <c r="I69" s="23"/>
      <c r="J69" s="22"/>
      <c r="K69" s="22"/>
      <c r="L69" s="36"/>
    </row>
    <row r="70" spans="1:12">
      <c r="A70" s="32" t="str">
        <f>ORÇAMENTO!A63</f>
        <v>6.2.1</v>
      </c>
      <c r="B70" s="65" t="str">
        <f>ORÇAMENTO!D63</f>
        <v>Porta em vidro temperado 10mm, incolor,inclusive ferragens de fixação e instalação, exclusive puxador.</v>
      </c>
      <c r="C70" s="22" t="str">
        <f>ORÇAMENTO!E63</f>
        <v>m²</v>
      </c>
      <c r="D70" s="22"/>
      <c r="E70" s="23">
        <f>ORÇAMENTO!G63*26.63%+ORÇAMENTO!G63</f>
        <v>668.37846600000012</v>
      </c>
      <c r="F70" s="23">
        <f>ORÇAMENTO!F63</f>
        <v>23.1</v>
      </c>
      <c r="G70" s="22"/>
      <c r="H70" s="22"/>
      <c r="I70" s="23">
        <f t="shared" si="1"/>
        <v>15439.54</v>
      </c>
      <c r="J70" s="22">
        <f t="shared" si="2"/>
        <v>0</v>
      </c>
      <c r="K70" s="22">
        <f t="shared" si="3"/>
        <v>0</v>
      </c>
      <c r="L70" s="36">
        <f t="shared" si="4"/>
        <v>0</v>
      </c>
    </row>
    <row r="71" spans="1:12" ht="30">
      <c r="A71" s="32" t="str">
        <f>ORÇAMENTO!A64</f>
        <v>6.2.2</v>
      </c>
      <c r="B71" s="65" t="str">
        <f>ORÇAMENTO!D64</f>
        <v>PORTA DE CORRER DE ALUMÍNIO, COM DUAS FOLHAS PARA VIDRO, INCLUSO VIDRO LISO INCOLOR, FECHADURA E PUXADOR, SEM ALIZAR. AF_12/2019</v>
      </c>
      <c r="C71" s="22" t="str">
        <f>ORÇAMENTO!E64</f>
        <v>m²</v>
      </c>
      <c r="D71" s="22"/>
      <c r="E71" s="23">
        <f>ORÇAMENTO!G64*26.63%+ORÇAMENTO!G64</f>
        <v>591.96992399999999</v>
      </c>
      <c r="F71" s="23">
        <f>ORÇAMENTO!F64</f>
        <v>25.08</v>
      </c>
      <c r="G71" s="22"/>
      <c r="H71" s="22"/>
      <c r="I71" s="23">
        <f t="shared" si="1"/>
        <v>14846.61</v>
      </c>
      <c r="J71" s="22">
        <f t="shared" si="2"/>
        <v>0</v>
      </c>
      <c r="K71" s="22">
        <f t="shared" si="3"/>
        <v>0</v>
      </c>
      <c r="L71" s="36">
        <f t="shared" si="4"/>
        <v>0</v>
      </c>
    </row>
    <row r="72" spans="1:12">
      <c r="A72" s="32"/>
      <c r="B72" s="65"/>
      <c r="C72" s="22"/>
      <c r="D72" s="22"/>
      <c r="E72" s="23"/>
      <c r="F72" s="23"/>
      <c r="G72" s="22"/>
      <c r="H72" s="22"/>
      <c r="I72" s="23"/>
      <c r="J72" s="22"/>
      <c r="K72" s="22"/>
      <c r="L72" s="36"/>
    </row>
    <row r="73" spans="1:12">
      <c r="A73" s="32" t="str">
        <f>ORÇAMENTO!A66</f>
        <v>6.3</v>
      </c>
      <c r="B73" s="66" t="s">
        <v>85</v>
      </c>
      <c r="C73" s="22"/>
      <c r="D73" s="22"/>
      <c r="E73" s="23"/>
      <c r="F73" s="23"/>
      <c r="G73" s="22"/>
      <c r="H73" s="22"/>
      <c r="I73" s="23"/>
      <c r="J73" s="22"/>
      <c r="K73" s="22"/>
      <c r="L73" s="36"/>
    </row>
    <row r="74" spans="1:12">
      <c r="A74" s="32" t="str">
        <f>ORÇAMENTO!A67</f>
        <v>6.3.1</v>
      </c>
      <c r="B74" s="65" t="str">
        <f>ORÇAMENTO!D67</f>
        <v>Puxador duplo para porta, em alumínio polido, d = 1", I = 40mm, ref. 3008, Vesfer</v>
      </c>
      <c r="C74" s="22" t="str">
        <f>ORÇAMENTO!E67</f>
        <v>unid</v>
      </c>
      <c r="D74" s="22"/>
      <c r="E74" s="23">
        <f>ORÇAMENTO!G67*26.63%+ORÇAMENTO!G67</f>
        <v>254.336355</v>
      </c>
      <c r="F74" s="23">
        <f>ORÇAMENTO!F67</f>
        <v>2</v>
      </c>
      <c r="G74" s="22"/>
      <c r="H74" s="22"/>
      <c r="I74" s="23">
        <f t="shared" si="1"/>
        <v>508.67</v>
      </c>
      <c r="J74" s="22">
        <f t="shared" si="2"/>
        <v>0</v>
      </c>
      <c r="K74" s="22">
        <f t="shared" si="3"/>
        <v>0</v>
      </c>
      <c r="L74" s="36">
        <f t="shared" si="4"/>
        <v>0</v>
      </c>
    </row>
    <row r="75" spans="1:12">
      <c r="A75" s="32" t="str">
        <f>ORÇAMENTO!A68</f>
        <v>6.3.2</v>
      </c>
      <c r="B75" s="65" t="str">
        <f>ORÇAMENTO!D68</f>
        <v>TARJETA TIPO LIVRE/OCUPADO PARA PORTA DE BANHEIRO. AF_12/2019</v>
      </c>
      <c r="C75" s="22" t="str">
        <f>ORÇAMENTO!E68</f>
        <v>unid</v>
      </c>
      <c r="D75" s="22"/>
      <c r="E75" s="23">
        <f>ORÇAMENTO!G68*26.63%+ORÇAMENTO!G68</f>
        <v>83.449170000000009</v>
      </c>
      <c r="F75" s="23">
        <f>ORÇAMENTO!F68</f>
        <v>6</v>
      </c>
      <c r="G75" s="22"/>
      <c r="H75" s="22"/>
      <c r="I75" s="23">
        <f t="shared" si="1"/>
        <v>500.7</v>
      </c>
      <c r="J75" s="22">
        <f t="shared" si="2"/>
        <v>0</v>
      </c>
      <c r="K75" s="22">
        <f t="shared" si="3"/>
        <v>0</v>
      </c>
      <c r="L75" s="36">
        <f t="shared" si="4"/>
        <v>0</v>
      </c>
    </row>
    <row r="76" spans="1:12">
      <c r="A76" s="32"/>
      <c r="B76" s="65"/>
      <c r="C76" s="22"/>
      <c r="D76" s="22"/>
      <c r="E76" s="23"/>
      <c r="F76" s="23"/>
      <c r="G76" s="22"/>
      <c r="H76" s="22"/>
      <c r="I76" s="23"/>
      <c r="J76" s="22"/>
      <c r="K76" s="22"/>
      <c r="L76" s="36"/>
    </row>
    <row r="77" spans="1:12">
      <c r="A77" s="32">
        <f>ORÇAMENTO!A70</f>
        <v>7</v>
      </c>
      <c r="B77" s="66" t="s">
        <v>88</v>
      </c>
      <c r="C77" s="22"/>
      <c r="D77" s="22"/>
      <c r="E77" s="23"/>
      <c r="F77" s="23"/>
      <c r="G77" s="22"/>
      <c r="H77" s="22"/>
      <c r="I77" s="23"/>
      <c r="J77" s="22"/>
      <c r="K77" s="22"/>
      <c r="L77" s="36"/>
    </row>
    <row r="78" spans="1:12" ht="45">
      <c r="A78" s="32" t="str">
        <f>ORÇAMENTO!A71</f>
        <v>7.1</v>
      </c>
      <c r="B78" s="65" t="str">
        <f>ORÇAMENTO!D71</f>
        <v>MASSA ÚNICA, PARA RECEBIMENTO DE PINTURA, EM ARGAMASSA TRAÇO 1:2:8, PREPARO MECÂNICO COM BETONEIRA 400L, APLICADA MANUALMENTE EM FACES INTERNAS DE PAREDES, ESPESSURA DE 20MM, COM EXECUÇÃO DE TALISCAS. AF_06/2014</v>
      </c>
      <c r="C78" s="22" t="str">
        <f>ORÇAMENTO!E71</f>
        <v>m²</v>
      </c>
      <c r="D78" s="22"/>
      <c r="E78" s="23">
        <f>ORÇAMENTO!G71*26.63%+ORÇAMENTO!G71</f>
        <v>31.619510999999999</v>
      </c>
      <c r="F78" s="23">
        <f>ORÇAMENTO!F71</f>
        <v>418.9</v>
      </c>
      <c r="G78" s="22"/>
      <c r="H78" s="22"/>
      <c r="I78" s="23">
        <f t="shared" si="1"/>
        <v>13245.41</v>
      </c>
      <c r="J78" s="22">
        <f t="shared" si="2"/>
        <v>0</v>
      </c>
      <c r="K78" s="22">
        <f t="shared" si="3"/>
        <v>0</v>
      </c>
      <c r="L78" s="36">
        <f t="shared" si="4"/>
        <v>0</v>
      </c>
    </row>
    <row r="79" spans="1:12" ht="30">
      <c r="A79" s="32" t="str">
        <f>ORÇAMENTO!A72</f>
        <v>7.2</v>
      </c>
      <c r="B79" s="65" t="str">
        <f>ORÇAMENTO!D72</f>
        <v>CHAPISCO APLICADO EM ALVENARIAS E ESTRUTURAS DE CONCRETO INTERNAS, COM COLHER DE PEDREIRO.  ARGAMASSA TRAÇO 1:3 COM PREPARO EM BETONEIRA 400L. AF_06/2014</v>
      </c>
      <c r="C79" s="22" t="str">
        <f>ORÇAMENTO!E72</f>
        <v>m²</v>
      </c>
      <c r="D79" s="22"/>
      <c r="E79" s="23">
        <f>ORÇAMENTO!G72*26.63%+ORÇAMENTO!G72</f>
        <v>3.7862370000000003</v>
      </c>
      <c r="F79" s="23">
        <f>ORÇAMENTO!F72</f>
        <v>418.9</v>
      </c>
      <c r="G79" s="22"/>
      <c r="H79" s="22"/>
      <c r="I79" s="23">
        <f t="shared" si="1"/>
        <v>1586.05</v>
      </c>
      <c r="J79" s="22">
        <f t="shared" si="2"/>
        <v>0</v>
      </c>
      <c r="K79" s="22">
        <f t="shared" si="3"/>
        <v>0</v>
      </c>
      <c r="L79" s="36">
        <f t="shared" si="4"/>
        <v>0</v>
      </c>
    </row>
    <row r="80" spans="1:12">
      <c r="A80" s="32" t="str">
        <f>ORÇAMENTO!A73</f>
        <v>7.3</v>
      </c>
      <c r="B80" s="65" t="s">
        <v>409</v>
      </c>
      <c r="C80" s="22" t="str">
        <f>ORÇAMENTO!E73</f>
        <v>m²</v>
      </c>
      <c r="D80" s="22"/>
      <c r="E80" s="23">
        <f>ORÇAMENTO!G73*26.63%+ORÇAMENTO!G73</f>
        <v>77.712830999999994</v>
      </c>
      <c r="F80" s="23">
        <f>ORÇAMENTO!F73</f>
        <v>423.52</v>
      </c>
      <c r="G80" s="22"/>
      <c r="H80" s="22"/>
      <c r="I80" s="23">
        <f t="shared" si="1"/>
        <v>32912.94</v>
      </c>
      <c r="J80" s="22">
        <f t="shared" si="2"/>
        <v>0</v>
      </c>
      <c r="K80" s="22">
        <f t="shared" si="3"/>
        <v>0</v>
      </c>
      <c r="L80" s="36">
        <f t="shared" si="4"/>
        <v>0</v>
      </c>
    </row>
    <row r="81" spans="1:12">
      <c r="A81" s="32" t="str">
        <f>ORÇAMENTO!A74</f>
        <v>7.4</v>
      </c>
      <c r="B81" s="65" t="s">
        <v>410</v>
      </c>
      <c r="C81" s="22" t="str">
        <f>ORÇAMENTO!E74</f>
        <v>m²</v>
      </c>
      <c r="D81" s="22"/>
      <c r="E81" s="23">
        <f>ORÇAMENTO!G74*26.63%+ORÇAMENTO!G74</f>
        <v>507.91293000000002</v>
      </c>
      <c r="F81" s="23">
        <f>ORÇAMENTO!F74</f>
        <v>99.65</v>
      </c>
      <c r="G81" s="22"/>
      <c r="H81" s="22"/>
      <c r="I81" s="23">
        <f t="shared" si="1"/>
        <v>50613.52</v>
      </c>
      <c r="J81" s="22">
        <f t="shared" si="2"/>
        <v>0</v>
      </c>
      <c r="K81" s="22">
        <f t="shared" si="3"/>
        <v>0</v>
      </c>
      <c r="L81" s="36">
        <f t="shared" si="4"/>
        <v>0</v>
      </c>
    </row>
    <row r="82" spans="1:12">
      <c r="A82" s="32"/>
      <c r="B82" s="65"/>
      <c r="C82" s="22"/>
      <c r="D82" s="22"/>
      <c r="E82" s="23"/>
      <c r="F82" s="23"/>
      <c r="G82" s="22"/>
      <c r="H82" s="22"/>
      <c r="I82" s="23"/>
      <c r="J82" s="22"/>
      <c r="K82" s="22"/>
      <c r="L82" s="36"/>
    </row>
    <row r="83" spans="1:12">
      <c r="A83" s="32">
        <f>ORÇAMENTO!A76</f>
        <v>8</v>
      </c>
      <c r="B83" s="66" t="s">
        <v>97</v>
      </c>
      <c r="C83" s="22"/>
      <c r="D83" s="22"/>
      <c r="E83" s="23"/>
      <c r="F83" s="23"/>
      <c r="G83" s="22"/>
      <c r="H83" s="22"/>
      <c r="I83" s="23"/>
      <c r="J83" s="22"/>
      <c r="K83" s="22"/>
      <c r="L83" s="36"/>
    </row>
    <row r="84" spans="1:12" ht="45">
      <c r="A84" s="32" t="str">
        <f>ORÇAMENTO!A77</f>
        <v>8.1</v>
      </c>
      <c r="B84" s="65" t="str">
        <f>ORÇAMENTO!D77</f>
        <v>CONTRAPISO EM ARGAMASSA TRAÇO 1:4 (CIMENTO E AREIA), PREPARO MECÂNICO COM BETONEIRA 400 L, APLICADO EM ÁREAS SECAS SOBRE LAJE, ADERIDO, ACABAMENTO NÃO REFORÇADO, ESPESSURA 2CM. AF_07/2021</v>
      </c>
      <c r="C84" s="22" t="str">
        <f>ORÇAMENTO!E77</f>
        <v>m²</v>
      </c>
      <c r="D84" s="22"/>
      <c r="E84" s="23">
        <f>ORÇAMENTO!G77*26.63%+ORÇAMENTO!G77</f>
        <v>28.238489999999999</v>
      </c>
      <c r="F84" s="23">
        <f>ORÇAMENTO!F77</f>
        <v>774.83</v>
      </c>
      <c r="G84" s="22"/>
      <c r="H84" s="22"/>
      <c r="I84" s="23">
        <f t="shared" ref="I84:I147" si="5">ROUND(E84*F84,2)</f>
        <v>21880.03</v>
      </c>
      <c r="J84" s="22">
        <f t="shared" ref="J84:J147" si="6">ROUND(E84*G84,2)</f>
        <v>0</v>
      </c>
      <c r="K84" s="22">
        <f t="shared" ref="K84:K147" si="7">ROUND(E84*H84,2)</f>
        <v>0</v>
      </c>
      <c r="L84" s="36">
        <f t="shared" ref="L84:L147" si="8">K84/I84</f>
        <v>0</v>
      </c>
    </row>
    <row r="85" spans="1:12" ht="30">
      <c r="A85" s="32" t="str">
        <f>ORÇAMENTO!A78</f>
        <v>8.2</v>
      </c>
      <c r="B85" s="65" t="str">
        <f>ORÇAMENTO!D78</f>
        <v>REVESTIMENTO CERÂMICO PARA PISO COM PLACAS TIPO PORCELANATO DE DIMENSÕES 60X60 CM APLICADA EM AMBIENTES DE ÁREA MAIOR QUE 10 M². AF_06/2014</v>
      </c>
      <c r="C85" s="22" t="str">
        <f>ORÇAMENTO!E78</f>
        <v>m²</v>
      </c>
      <c r="D85" s="22"/>
      <c r="E85" s="23">
        <f>ORÇAMENTO!G78*26.63%+ORÇAMENTO!G78</f>
        <v>184.01871599999998</v>
      </c>
      <c r="F85" s="23">
        <f>ORÇAMENTO!F78</f>
        <v>774.83</v>
      </c>
      <c r="G85" s="22"/>
      <c r="H85" s="22"/>
      <c r="I85" s="23">
        <f t="shared" si="5"/>
        <v>142583.22</v>
      </c>
      <c r="J85" s="22">
        <f t="shared" si="6"/>
        <v>0</v>
      </c>
      <c r="K85" s="22">
        <f t="shared" si="7"/>
        <v>0</v>
      </c>
      <c r="L85" s="36">
        <f t="shared" si="8"/>
        <v>0</v>
      </c>
    </row>
    <row r="86" spans="1:12">
      <c r="A86" s="32" t="str">
        <f>ORÇAMENTO!A79</f>
        <v>8.3</v>
      </c>
      <c r="B86" s="65" t="str">
        <f>ORÇAMENTO!D79</f>
        <v>PLANTIO DE GRAMA EM PLACAS. AF_05/2018</v>
      </c>
      <c r="C86" s="22" t="str">
        <f>ORÇAMENTO!E79</f>
        <v>m²</v>
      </c>
      <c r="D86" s="22"/>
      <c r="E86" s="23">
        <f>ORÇAMENTO!G79*26.63%+ORÇAMENTO!G79</f>
        <v>16.550540999999999</v>
      </c>
      <c r="F86" s="23">
        <f>ORÇAMENTO!F79</f>
        <v>176.89</v>
      </c>
      <c r="G86" s="22"/>
      <c r="H86" s="22"/>
      <c r="I86" s="23">
        <f t="shared" si="5"/>
        <v>2927.63</v>
      </c>
      <c r="J86" s="22">
        <f t="shared" si="6"/>
        <v>0</v>
      </c>
      <c r="K86" s="22">
        <f t="shared" si="7"/>
        <v>0</v>
      </c>
      <c r="L86" s="36">
        <f t="shared" si="8"/>
        <v>0</v>
      </c>
    </row>
    <row r="87" spans="1:12" ht="45">
      <c r="A87" s="32" t="str">
        <f>ORÇAMENTO!A80</f>
        <v>8.4</v>
      </c>
      <c r="B87" s="65" t="str">
        <f>ORÇAMENTO!D80</f>
        <v>RECOMPOSIÇÃO DE PAVIMENTO EM PARALELEPÍPEDOS, REJUNTAMENTO COM ARGAMASSA, COM REAPROVEITAMENTO DOS PARALELEPÍPEDOS, PARA O FECHAMENTO DE VALAS - INCLUSO RETIRADA E COLOCAÇÃO DO MATERIAL. AF_12/2020</v>
      </c>
      <c r="C87" s="22" t="str">
        <f>ORÇAMENTO!E80</f>
        <v>m²</v>
      </c>
      <c r="D87" s="22"/>
      <c r="E87" s="23">
        <f>ORÇAMENTO!G80*26.63%+ORÇAMENTO!G80</f>
        <v>57.312737999999996</v>
      </c>
      <c r="F87" s="23">
        <f>ORÇAMENTO!F80</f>
        <v>155.13</v>
      </c>
      <c r="G87" s="22"/>
      <c r="H87" s="22"/>
      <c r="I87" s="23">
        <f t="shared" si="5"/>
        <v>8890.93</v>
      </c>
      <c r="J87" s="22">
        <f t="shared" si="6"/>
        <v>0</v>
      </c>
      <c r="K87" s="22">
        <f t="shared" si="7"/>
        <v>0</v>
      </c>
      <c r="L87" s="36">
        <f t="shared" si="8"/>
        <v>0</v>
      </c>
    </row>
    <row r="88" spans="1:12">
      <c r="A88" s="32"/>
      <c r="B88" s="65"/>
      <c r="C88" s="22"/>
      <c r="D88" s="22"/>
      <c r="E88" s="23"/>
      <c r="F88" s="23"/>
      <c r="G88" s="22"/>
      <c r="H88" s="22"/>
      <c r="I88" s="23"/>
      <c r="J88" s="22"/>
      <c r="K88" s="22"/>
      <c r="L88" s="36"/>
    </row>
    <row r="89" spans="1:12">
      <c r="A89" s="32">
        <f>ORÇAMENTO!A82</f>
        <v>9</v>
      </c>
      <c r="B89" s="66" t="s">
        <v>99</v>
      </c>
      <c r="C89" s="22"/>
      <c r="D89" s="22"/>
      <c r="E89" s="23"/>
      <c r="F89" s="23"/>
      <c r="G89" s="22"/>
      <c r="H89" s="22"/>
      <c r="I89" s="23"/>
      <c r="J89" s="22"/>
      <c r="K89" s="22"/>
      <c r="L89" s="36"/>
    </row>
    <row r="90" spans="1:12">
      <c r="A90" s="32" t="str">
        <f>ORÇAMENTO!A83</f>
        <v>9.1</v>
      </c>
      <c r="B90" s="66" t="s">
        <v>334</v>
      </c>
      <c r="C90" s="22"/>
      <c r="D90" s="22"/>
      <c r="E90" s="23"/>
      <c r="F90" s="23"/>
      <c r="G90" s="22"/>
      <c r="H90" s="22"/>
      <c r="I90" s="23"/>
      <c r="J90" s="22"/>
      <c r="K90" s="22"/>
      <c r="L90" s="36"/>
    </row>
    <row r="91" spans="1:12" ht="30">
      <c r="A91" s="32" t="str">
        <f>ORÇAMENTO!A84</f>
        <v>9.1.1</v>
      </c>
      <c r="B91" s="65" t="str">
        <f>ORÇAMENTO!D84</f>
        <v>CAIXA SIFONADA, PVC, DN 100 X 100 X 50 MM, JUNTA ELÁSTICA, FORNECIDA E INSTALADA EM RAMAL DE DESCARGA OU EM RAMAL DE ESGOTO SANITÁRIO. AF_12/2014</v>
      </c>
      <c r="C91" s="22" t="str">
        <f>ORÇAMENTO!E84</f>
        <v>unid</v>
      </c>
      <c r="D91" s="22"/>
      <c r="E91" s="23">
        <f>ORÇAMENTO!G84*26.63%+ORÇAMENTO!G84</f>
        <v>41.040782999999998</v>
      </c>
      <c r="F91" s="23">
        <f>ORÇAMENTO!F84</f>
        <v>28</v>
      </c>
      <c r="G91" s="56"/>
      <c r="H91" s="56">
        <f>G91</f>
        <v>0</v>
      </c>
      <c r="I91" s="23">
        <f t="shared" si="5"/>
        <v>1149.1400000000001</v>
      </c>
      <c r="J91" s="22">
        <f t="shared" si="6"/>
        <v>0</v>
      </c>
      <c r="K91" s="22">
        <f t="shared" si="7"/>
        <v>0</v>
      </c>
      <c r="L91" s="36">
        <f t="shared" si="8"/>
        <v>0</v>
      </c>
    </row>
    <row r="92" spans="1:12" ht="30">
      <c r="A92" s="32" t="str">
        <f>ORÇAMENTO!A85</f>
        <v>9.1.2</v>
      </c>
      <c r="B92" s="65" t="str">
        <f>ORÇAMENTO!D85</f>
        <v>JOELHO 90 GRAUS, PVC, SERIE NORMAL, ESGOTO PREDIAL, DN 100 MM, JUNTA ELÁSTICA, FORNECIDO E INSTALADO EM RAMAL DE DESCARGA OU RAMAL DE ESGOTO SANITÁRIO. AF_12/2014</v>
      </c>
      <c r="C92" s="22" t="str">
        <f>ORÇAMENTO!E85</f>
        <v>unid</v>
      </c>
      <c r="D92" s="22"/>
      <c r="E92" s="23">
        <f>ORÇAMENTO!G85*26.63%+ORÇAMENTO!G85</f>
        <v>26.592300000000002</v>
      </c>
      <c r="F92" s="23">
        <f>ORÇAMENTO!F85</f>
        <v>13</v>
      </c>
      <c r="G92" s="56"/>
      <c r="H92" s="56">
        <f t="shared" ref="H92:H118" si="9">G92</f>
        <v>0</v>
      </c>
      <c r="I92" s="23">
        <f t="shared" si="5"/>
        <v>345.7</v>
      </c>
      <c r="J92" s="22">
        <f t="shared" si="6"/>
        <v>0</v>
      </c>
      <c r="K92" s="22">
        <f t="shared" si="7"/>
        <v>0</v>
      </c>
      <c r="L92" s="36">
        <f t="shared" si="8"/>
        <v>0</v>
      </c>
    </row>
    <row r="93" spans="1:12" ht="30">
      <c r="A93" s="32" t="str">
        <f>ORÇAMENTO!A86</f>
        <v>9.1.3</v>
      </c>
      <c r="B93" s="65" t="str">
        <f>ORÇAMENTO!D86</f>
        <v>JOELHO 90 GRAUS, PVC, SERIE NORMAL, ESGOTO PREDIAL, DN 40 MM, JUNTA SOLDÁVEL, FORNECIDO E INSTALADO EM RAMAL DE DESCARGA OU RAMAL DE ESGOTO SANITÁRIO. AF_12/2014</v>
      </c>
      <c r="C93" s="22" t="str">
        <f>ORÇAMENTO!E86</f>
        <v>unid</v>
      </c>
      <c r="D93" s="22"/>
      <c r="E93" s="23">
        <f>ORÇAMENTO!G86*26.63%+ORÇAMENTO!G86</f>
        <v>10.712898000000001</v>
      </c>
      <c r="F93" s="23">
        <f>ORÇAMENTO!F86</f>
        <v>63</v>
      </c>
      <c r="G93" s="56"/>
      <c r="H93" s="56">
        <f t="shared" si="9"/>
        <v>0</v>
      </c>
      <c r="I93" s="23">
        <f t="shared" si="5"/>
        <v>674.91</v>
      </c>
      <c r="J93" s="22">
        <f t="shared" si="6"/>
        <v>0</v>
      </c>
      <c r="K93" s="22">
        <f t="shared" si="7"/>
        <v>0</v>
      </c>
      <c r="L93" s="36">
        <f t="shared" si="8"/>
        <v>0</v>
      </c>
    </row>
    <row r="94" spans="1:12" ht="30">
      <c r="A94" s="32" t="str">
        <f>ORÇAMENTO!A87</f>
        <v>9.1.4</v>
      </c>
      <c r="B94" s="65" t="str">
        <f>ORÇAMENTO!D87</f>
        <v>JOELHO 90 GRAUS, PVC, SERIE NORMAL, ESGOTO PREDIAL, DN 50 MM, JUNTA ELÁSTICA, FORNECIDO E INSTALADO EM RAMAL DE DESCARGA OU RAMAL DE ESGOTO SANITÁRIO. AF_12/2014</v>
      </c>
      <c r="C94" s="22" t="str">
        <f>ORÇAMENTO!E87</f>
        <v>unid</v>
      </c>
      <c r="D94" s="22"/>
      <c r="E94" s="23">
        <f>ORÇAMENTO!G87*26.63%+ORÇAMENTO!G87</f>
        <v>11.295396</v>
      </c>
      <c r="F94" s="23">
        <f>ORÇAMENTO!F87</f>
        <v>38</v>
      </c>
      <c r="G94" s="56"/>
      <c r="H94" s="56">
        <f t="shared" si="9"/>
        <v>0</v>
      </c>
      <c r="I94" s="23">
        <f t="shared" si="5"/>
        <v>429.23</v>
      </c>
      <c r="J94" s="22">
        <f t="shared" si="6"/>
        <v>0</v>
      </c>
      <c r="K94" s="22">
        <f t="shared" si="7"/>
        <v>0</v>
      </c>
      <c r="L94" s="36">
        <f t="shared" si="8"/>
        <v>0</v>
      </c>
    </row>
    <row r="95" spans="1:12" ht="30">
      <c r="A95" s="32" t="str">
        <f>ORÇAMENTO!A88</f>
        <v>9.1.5</v>
      </c>
      <c r="B95" s="65" t="str">
        <f>ORÇAMENTO!D88</f>
        <v>JOELHO 45 GRAUS, PVC, SERIE NORMAL, ESGOTO PREDIAL, DN 40 MM, JUNTA SOLDÁVEL, FORNECIDO E INSTALADO EM RAMAL DE DESCARGA OU RAMAL DE ESGOTO SANITÁRIO. AF_12/2014</v>
      </c>
      <c r="C95" s="22" t="str">
        <f>ORÇAMENTO!E88</f>
        <v>unid</v>
      </c>
      <c r="D95" s="22"/>
      <c r="E95" s="23">
        <f>ORÇAMENTO!G88*26.63%+ORÇAMENTO!G88</f>
        <v>6.9646499999999998</v>
      </c>
      <c r="F95" s="23">
        <f>ORÇAMENTO!F88</f>
        <v>30</v>
      </c>
      <c r="G95" s="56"/>
      <c r="H95" s="56">
        <f t="shared" si="9"/>
        <v>0</v>
      </c>
      <c r="I95" s="23">
        <f t="shared" si="5"/>
        <v>208.94</v>
      </c>
      <c r="J95" s="22">
        <f t="shared" si="6"/>
        <v>0</v>
      </c>
      <c r="K95" s="22">
        <f t="shared" si="7"/>
        <v>0</v>
      </c>
      <c r="L95" s="36">
        <f t="shared" si="8"/>
        <v>0</v>
      </c>
    </row>
    <row r="96" spans="1:12" ht="30">
      <c r="A96" s="32" t="str">
        <f>ORÇAMENTO!A89</f>
        <v>9.1.6</v>
      </c>
      <c r="B96" s="65" t="str">
        <f>ORÇAMENTO!D89</f>
        <v>JOELHO 45 GRAUS, PVC, SERIE NORMAL, ESGOTO PREDIAL, DN 50 MM, JUNTA ELÁSTICA, FORNECIDO E INSTALADO EM RAMAL DE DESCARGA OU RAMAL DE ESGOTO SANITÁRIO. AF_12/2014</v>
      </c>
      <c r="C96" s="22" t="str">
        <f>ORÇAMENTO!E89</f>
        <v>unid</v>
      </c>
      <c r="D96" s="22"/>
      <c r="E96" s="23">
        <f>ORÇAMENTO!G89*26.63%+ORÇAMENTO!G89</f>
        <v>12.181805999999998</v>
      </c>
      <c r="F96" s="23">
        <f>ORÇAMENTO!F89</f>
        <v>25</v>
      </c>
      <c r="G96" s="56"/>
      <c r="H96" s="56">
        <f t="shared" si="9"/>
        <v>0</v>
      </c>
      <c r="I96" s="23">
        <f t="shared" si="5"/>
        <v>304.55</v>
      </c>
      <c r="J96" s="22">
        <f t="shared" si="6"/>
        <v>0</v>
      </c>
      <c r="K96" s="22">
        <f t="shared" si="7"/>
        <v>0</v>
      </c>
      <c r="L96" s="36">
        <f t="shared" si="8"/>
        <v>0</v>
      </c>
    </row>
    <row r="97" spans="1:12" ht="30">
      <c r="A97" s="32" t="str">
        <f>ORÇAMENTO!A90</f>
        <v>9.1.7</v>
      </c>
      <c r="B97" s="65" t="str">
        <f>ORÇAMENTO!D90</f>
        <v>JOELHO 45 GRAUS, PVC, SERIE NORMAL, ESGOTO PREDIAL, DN 100 MM, JUNTA ELÁSTICA, FORNECIDO E INSTALADO EM RAMAL DE DESCARGA OU RAMAL DE ESGOTO SANITÁRIO. AF_12/2014</v>
      </c>
      <c r="C97" s="22" t="str">
        <f>ORÇAMENTO!E90</f>
        <v>unid</v>
      </c>
      <c r="D97" s="22"/>
      <c r="E97" s="23">
        <f>ORÇAMENTO!G90*26.63%+ORÇAMENTO!G90</f>
        <v>26.503658999999999</v>
      </c>
      <c r="F97" s="23">
        <f>ORÇAMENTO!F90</f>
        <v>11</v>
      </c>
      <c r="G97" s="56"/>
      <c r="H97" s="56">
        <f t="shared" si="9"/>
        <v>0</v>
      </c>
      <c r="I97" s="23">
        <f t="shared" si="5"/>
        <v>291.54000000000002</v>
      </c>
      <c r="J97" s="22">
        <f t="shared" si="6"/>
        <v>0</v>
      </c>
      <c r="K97" s="22">
        <f t="shared" si="7"/>
        <v>0</v>
      </c>
      <c r="L97" s="36">
        <f t="shared" si="8"/>
        <v>0</v>
      </c>
    </row>
    <row r="98" spans="1:12" ht="30">
      <c r="A98" s="32" t="str">
        <f>ORÇAMENTO!A91</f>
        <v>9.1.8</v>
      </c>
      <c r="B98" s="65" t="str">
        <f>ORÇAMENTO!D91</f>
        <v>JUNÇÃO SIMPLES, PVC, SERIE NORMAL, ESGOTO PREDIAL, DN 100 X 100 MM, JUNTA ELÁSTICA, FORNECIDO E INSTALADO EM RAMAL DE DESCARGA OU RAMAL DE ESGOTO SANITÁRIO. AF_12/2014</v>
      </c>
      <c r="C98" s="22" t="str">
        <f>ORÇAMENTO!E91</f>
        <v>unid</v>
      </c>
      <c r="D98" s="22"/>
      <c r="E98" s="23">
        <f>ORÇAMENTO!G91*26.63%+ORÇAMENTO!G91</f>
        <v>53.817749999999997</v>
      </c>
      <c r="F98" s="23">
        <f>ORÇAMENTO!F91</f>
        <v>2</v>
      </c>
      <c r="G98" s="56"/>
      <c r="H98" s="56">
        <f t="shared" si="9"/>
        <v>0</v>
      </c>
      <c r="I98" s="23">
        <f t="shared" si="5"/>
        <v>107.64</v>
      </c>
      <c r="J98" s="22">
        <f t="shared" si="6"/>
        <v>0</v>
      </c>
      <c r="K98" s="22">
        <f t="shared" si="7"/>
        <v>0</v>
      </c>
      <c r="L98" s="36">
        <f t="shared" si="8"/>
        <v>0</v>
      </c>
    </row>
    <row r="99" spans="1:12">
      <c r="A99" s="32" t="str">
        <f>ORÇAMENTO!A92</f>
        <v>9.1.9</v>
      </c>
      <c r="B99" s="65" t="str">
        <f>ORÇAMENTO!D92</f>
        <v>Junção simples em pvc rígido soldável, para esgoto primário, diâm = 75 x 50 mm.</v>
      </c>
      <c r="C99" s="22" t="str">
        <f>ORÇAMENTO!E92</f>
        <v>unid</v>
      </c>
      <c r="D99" s="22"/>
      <c r="E99" s="23">
        <f>ORÇAMENTO!G92*26.63%+ORÇAMENTO!G92</f>
        <v>41.749910999999997</v>
      </c>
      <c r="F99" s="23">
        <f>ORÇAMENTO!F92</f>
        <v>3</v>
      </c>
      <c r="G99" s="56"/>
      <c r="H99" s="56">
        <f t="shared" si="9"/>
        <v>0</v>
      </c>
      <c r="I99" s="23">
        <f t="shared" si="5"/>
        <v>125.25</v>
      </c>
      <c r="J99" s="22">
        <f t="shared" si="6"/>
        <v>0</v>
      </c>
      <c r="K99" s="22">
        <f t="shared" si="7"/>
        <v>0</v>
      </c>
      <c r="L99" s="36">
        <f t="shared" si="8"/>
        <v>0</v>
      </c>
    </row>
    <row r="100" spans="1:12">
      <c r="A100" s="32" t="str">
        <f>ORÇAMENTO!A93</f>
        <v>9.1.10</v>
      </c>
      <c r="B100" s="65" t="str">
        <f>ORÇAMENTO!D93</f>
        <v>Junção simples em pvc rígido soldável, para esgoto primário, diâm = 100 x 50 mm.</v>
      </c>
      <c r="C100" s="22" t="str">
        <f>ORÇAMENTO!E93</f>
        <v>unid</v>
      </c>
      <c r="D100" s="22"/>
      <c r="E100" s="23">
        <f>ORÇAMENTO!G93*26.63%+ORÇAMENTO!G93</f>
        <v>52.310853000000002</v>
      </c>
      <c r="F100" s="23">
        <f>ORÇAMENTO!F93</f>
        <v>17</v>
      </c>
      <c r="G100" s="56"/>
      <c r="H100" s="56">
        <f t="shared" si="9"/>
        <v>0</v>
      </c>
      <c r="I100" s="23">
        <f t="shared" si="5"/>
        <v>889.28</v>
      </c>
      <c r="J100" s="22">
        <f t="shared" si="6"/>
        <v>0</v>
      </c>
      <c r="K100" s="22">
        <f t="shared" si="7"/>
        <v>0</v>
      </c>
      <c r="L100" s="36">
        <f t="shared" si="8"/>
        <v>0</v>
      </c>
    </row>
    <row r="101" spans="1:12" ht="30">
      <c r="A101" s="32" t="str">
        <f>ORÇAMENTO!A94</f>
        <v>9.1.11</v>
      </c>
      <c r="B101" s="65" t="str">
        <f>ORÇAMENTO!D94</f>
        <v>TE, PVC, SERIE NORMAL, ESGOTO PREDIAL, DN 50 X 50 MM, JUNTA ELÁSTICA, FORNECIDO E INSTALADO EM RAMAL DE DESCARGA OU RAMAL DE ESGOTO SANITÁRIO. AF_12/2014</v>
      </c>
      <c r="C101" s="22" t="str">
        <f>ORÇAMENTO!E94</f>
        <v>unid</v>
      </c>
      <c r="D101" s="22"/>
      <c r="E101" s="23">
        <f>ORÇAMENTO!G94*26.63%+ORÇAMENTO!G94</f>
        <v>22.096934999999998</v>
      </c>
      <c r="F101" s="23">
        <f>ORÇAMENTO!F94</f>
        <v>28</v>
      </c>
      <c r="G101" s="56"/>
      <c r="H101" s="56">
        <f t="shared" si="9"/>
        <v>0</v>
      </c>
      <c r="I101" s="23">
        <f t="shared" si="5"/>
        <v>618.71</v>
      </c>
      <c r="J101" s="22">
        <f t="shared" si="6"/>
        <v>0</v>
      </c>
      <c r="K101" s="22">
        <f t="shared" si="7"/>
        <v>0</v>
      </c>
      <c r="L101" s="36">
        <f t="shared" si="8"/>
        <v>0</v>
      </c>
    </row>
    <row r="102" spans="1:12" ht="30">
      <c r="A102" s="32" t="str">
        <f>ORÇAMENTO!A95</f>
        <v>9.1.12</v>
      </c>
      <c r="B102" s="65" t="str">
        <f>ORÇAMENTO!D95</f>
        <v>TE, PVC, SERIE NORMAL, ESGOTO PREDIAL, DN 100 X 100 MM, JUNTA ELÁSTICA, FORNECIDO E INSTALADO EM RAMAL DE DESCARGA OU RAMAL DE ESGOTO SANITÁRIO. AF_12/2014</v>
      </c>
      <c r="C102" s="22" t="str">
        <f>ORÇAMENTO!E95</f>
        <v>unid</v>
      </c>
      <c r="D102" s="22"/>
      <c r="E102" s="23">
        <f>ORÇAMENTO!G95*26.63%+ORÇAMENTO!G95</f>
        <v>45.662778000000003</v>
      </c>
      <c r="F102" s="23">
        <f>ORÇAMENTO!F95</f>
        <v>5</v>
      </c>
      <c r="G102" s="56"/>
      <c r="H102" s="56">
        <f t="shared" si="9"/>
        <v>0</v>
      </c>
      <c r="I102" s="23">
        <f t="shared" si="5"/>
        <v>228.31</v>
      </c>
      <c r="J102" s="22">
        <f t="shared" si="6"/>
        <v>0</v>
      </c>
      <c r="K102" s="22">
        <f t="shared" si="7"/>
        <v>0</v>
      </c>
      <c r="L102" s="36">
        <f t="shared" si="8"/>
        <v>0</v>
      </c>
    </row>
    <row r="103" spans="1:12" ht="30">
      <c r="A103" s="32" t="str">
        <f>ORÇAMENTO!A96</f>
        <v>9.1.13</v>
      </c>
      <c r="B103" s="65" t="str">
        <f>ORÇAMENTO!D96</f>
        <v>TUBO PVC, SERIE NORMAL, ESGOTO PREDIAL, DN 100 MM, FORNECIDO E INSTALADO EM RAMAL DE DESCARGA OU RAMAL DE ESGOTO SANITÁRIO. AF_12/2014</v>
      </c>
      <c r="C103" s="22" t="str">
        <f>ORÇAMENTO!E96</f>
        <v>m</v>
      </c>
      <c r="D103" s="22"/>
      <c r="E103" s="23">
        <f>ORÇAMENTO!G96*26.63%+ORÇAMENTO!G96</f>
        <v>57.287412000000003</v>
      </c>
      <c r="F103" s="23">
        <f>ORÇAMENTO!F96</f>
        <v>190</v>
      </c>
      <c r="G103" s="56"/>
      <c r="H103" s="56">
        <f t="shared" si="9"/>
        <v>0</v>
      </c>
      <c r="I103" s="23">
        <f t="shared" si="5"/>
        <v>10884.61</v>
      </c>
      <c r="J103" s="22">
        <f t="shared" si="6"/>
        <v>0</v>
      </c>
      <c r="K103" s="22">
        <f t="shared" si="7"/>
        <v>0</v>
      </c>
      <c r="L103" s="36">
        <f t="shared" si="8"/>
        <v>0</v>
      </c>
    </row>
    <row r="104" spans="1:12" ht="30">
      <c r="A104" s="32" t="str">
        <f>ORÇAMENTO!A97</f>
        <v>9.1.14</v>
      </c>
      <c r="B104" s="65" t="str">
        <f>ORÇAMENTO!D97</f>
        <v>TUBO PVC, SERIE NORMAL, ESGOTO PREDIAL, DN 50 MM, FORNECIDO E INSTALADO EM RAMAL DE DESCARGA OU RAMAL DE ESGOTO SANITÁRIO. AF_12/2014</v>
      </c>
      <c r="C104" s="22" t="str">
        <f>ORÇAMENTO!E97</f>
        <v>m</v>
      </c>
      <c r="D104" s="22"/>
      <c r="E104" s="23">
        <f>ORÇAMENTO!G97*26.63%+ORÇAMENTO!G97</f>
        <v>30.201255000000003</v>
      </c>
      <c r="F104" s="23">
        <f>ORÇAMENTO!F97</f>
        <v>100</v>
      </c>
      <c r="G104" s="56"/>
      <c r="H104" s="56">
        <f t="shared" si="9"/>
        <v>0</v>
      </c>
      <c r="I104" s="23">
        <f t="shared" si="5"/>
        <v>3020.13</v>
      </c>
      <c r="J104" s="22">
        <f t="shared" si="6"/>
        <v>0</v>
      </c>
      <c r="K104" s="22">
        <f t="shared" si="7"/>
        <v>0</v>
      </c>
      <c r="L104" s="36">
        <f t="shared" si="8"/>
        <v>0</v>
      </c>
    </row>
    <row r="105" spans="1:12" ht="30">
      <c r="A105" s="32" t="str">
        <f>ORÇAMENTO!A98</f>
        <v>9.1.15</v>
      </c>
      <c r="B105" s="65" t="str">
        <f>ORÇAMENTO!D98</f>
        <v>TUBO PVC, SERIE NORMAL, ESGOTO PREDIAL, DN 40 MM, FORNECIDO E INSTALADO EM RAMAL DE DESCARGA OU RAMAL DE ESGOTO SANITÁRIO. AF_12/2014</v>
      </c>
      <c r="C105" s="22" t="str">
        <f>ORÇAMENTO!E98</f>
        <v>m</v>
      </c>
      <c r="D105" s="22"/>
      <c r="E105" s="23">
        <f>ORÇAMENTO!G98*26.63%+ORÇAMENTO!G98</f>
        <v>19.766942999999998</v>
      </c>
      <c r="F105" s="23">
        <f>ORÇAMENTO!F98</f>
        <v>18</v>
      </c>
      <c r="G105" s="56"/>
      <c r="H105" s="56">
        <f t="shared" si="9"/>
        <v>0</v>
      </c>
      <c r="I105" s="23">
        <f t="shared" si="5"/>
        <v>355.8</v>
      </c>
      <c r="J105" s="22">
        <f t="shared" si="6"/>
        <v>0</v>
      </c>
      <c r="K105" s="22">
        <f t="shared" si="7"/>
        <v>0</v>
      </c>
      <c r="L105" s="36">
        <f t="shared" si="8"/>
        <v>0</v>
      </c>
    </row>
    <row r="106" spans="1:12" ht="30">
      <c r="A106" s="32" t="str">
        <f>ORÇAMENTO!A99</f>
        <v>9.1.16</v>
      </c>
      <c r="B106" s="65" t="str">
        <f>ORÇAMENTO!D99</f>
        <v>RALO SIFONADO, PVC, DN 100 X 40 MM, JUNTA SOLDÁVEL, FORNECIDO E INSTALADO EM RAMAL DE DESCARGA OU EM RAMAL DE ESGOTO SANITÁRIO. AF_12/2014</v>
      </c>
      <c r="C106" s="22" t="str">
        <f>ORÇAMENTO!E99</f>
        <v>unid</v>
      </c>
      <c r="D106" s="22"/>
      <c r="E106" s="23">
        <f>ORÇAMENTO!G99*26.63%+ORÇAMENTO!G99</f>
        <v>15.930054</v>
      </c>
      <c r="F106" s="23">
        <f>ORÇAMENTO!F99</f>
        <v>2</v>
      </c>
      <c r="G106" s="56"/>
      <c r="H106" s="56">
        <f t="shared" si="9"/>
        <v>0</v>
      </c>
      <c r="I106" s="23">
        <f t="shared" si="5"/>
        <v>31.86</v>
      </c>
      <c r="J106" s="22">
        <f t="shared" si="6"/>
        <v>0</v>
      </c>
      <c r="K106" s="22">
        <f t="shared" si="7"/>
        <v>0</v>
      </c>
      <c r="L106" s="36">
        <f t="shared" si="8"/>
        <v>0</v>
      </c>
    </row>
    <row r="107" spans="1:12" ht="30">
      <c r="A107" s="32" t="str">
        <f>ORÇAMENTO!A100</f>
        <v>9.1.17</v>
      </c>
      <c r="B107" s="65" t="str">
        <f>ORÇAMENTO!D100</f>
        <v>CAIXA ENTERRADA HIDRÁULICA RETANGULAR EM ALVENARIA COM TIJOLOS CERÂMICOS MACIÇOS, DIMENSÕES INTERNAS: 0,6X0,6X0,6 M PARA REDE DE ESGOTO. AF_12/2020</v>
      </c>
      <c r="C107" s="22" t="str">
        <f>ORÇAMENTO!E100</f>
        <v>unid</v>
      </c>
      <c r="D107" s="22"/>
      <c r="E107" s="23">
        <f>ORÇAMENTO!G100*26.63%+ORÇAMENTO!G100</f>
        <v>579.61083600000006</v>
      </c>
      <c r="F107" s="23">
        <f>ORÇAMENTO!F100</f>
        <v>18</v>
      </c>
      <c r="G107" s="56"/>
      <c r="H107" s="56">
        <f t="shared" si="9"/>
        <v>0</v>
      </c>
      <c r="I107" s="23">
        <f t="shared" si="5"/>
        <v>10433</v>
      </c>
      <c r="J107" s="22">
        <f t="shared" si="6"/>
        <v>0</v>
      </c>
      <c r="K107" s="22">
        <f t="shared" si="7"/>
        <v>0</v>
      </c>
      <c r="L107" s="36">
        <f t="shared" si="8"/>
        <v>0</v>
      </c>
    </row>
    <row r="108" spans="1:12" ht="30">
      <c r="A108" s="32" t="str">
        <f>ORÇAMENTO!A101</f>
        <v>9.1.18</v>
      </c>
      <c r="B108" s="65" t="str">
        <f>ORÇAMENTO!D101</f>
        <v>TUBO PVC, SERIE NORMAL, ESGOTO PREDIAL, DN 150 MM, FORNECIDO E INSTALADO EM SUBCOLETOR AÉREO DE ESGOTO SANITÁRIO. AF_12/2014</v>
      </c>
      <c r="C108" s="22" t="str">
        <f>ORÇAMENTO!E101</f>
        <v>m</v>
      </c>
      <c r="D108" s="22"/>
      <c r="E108" s="23">
        <f>ORÇAMENTO!G101*26.63%+ORÇAMENTO!G101</f>
        <v>74.027897999999993</v>
      </c>
      <c r="F108" s="23">
        <f>ORÇAMENTO!F101</f>
        <v>12</v>
      </c>
      <c r="G108" s="22"/>
      <c r="H108" s="56">
        <f t="shared" si="9"/>
        <v>0</v>
      </c>
      <c r="I108" s="23">
        <f t="shared" si="5"/>
        <v>888.33</v>
      </c>
      <c r="J108" s="22">
        <f t="shared" si="6"/>
        <v>0</v>
      </c>
      <c r="K108" s="22">
        <f t="shared" si="7"/>
        <v>0</v>
      </c>
      <c r="L108" s="36">
        <f t="shared" si="8"/>
        <v>0</v>
      </c>
    </row>
    <row r="109" spans="1:12" ht="30">
      <c r="A109" s="32" t="str">
        <f>ORÇAMENTO!A102</f>
        <v>9.1.19</v>
      </c>
      <c r="B109" s="65" t="str">
        <f>ORÇAMENTO!D102</f>
        <v>TUBO PVC, SERIE NORMAL, ESGOTO PREDIAL, DN 75 MM, FORNECIDO E INSTALADO EM RAMAL DE DESCARGA OU RAMAL DE ESGOTO SANITÁRIO. AF_12/2014</v>
      </c>
      <c r="C109" s="22" t="str">
        <f>ORÇAMENTO!E102</f>
        <v>m</v>
      </c>
      <c r="D109" s="22"/>
      <c r="E109" s="23">
        <f>ORÇAMENTO!G102*26.63%+ORÇAMENTO!G102</f>
        <v>45.612126000000004</v>
      </c>
      <c r="F109" s="23">
        <f>ORÇAMENTO!F102</f>
        <v>14</v>
      </c>
      <c r="G109" s="56"/>
      <c r="H109" s="56">
        <f t="shared" si="9"/>
        <v>0</v>
      </c>
      <c r="I109" s="23">
        <f t="shared" si="5"/>
        <v>638.57000000000005</v>
      </c>
      <c r="J109" s="22">
        <f t="shared" si="6"/>
        <v>0</v>
      </c>
      <c r="K109" s="22">
        <f t="shared" si="7"/>
        <v>0</v>
      </c>
      <c r="L109" s="36">
        <f t="shared" si="8"/>
        <v>0</v>
      </c>
    </row>
    <row r="110" spans="1:12">
      <c r="A110" s="32" t="str">
        <f>ORÇAMENTO!A103</f>
        <v>9.1.20</v>
      </c>
      <c r="B110" s="65" t="str">
        <f>ORÇAMENTO!D103</f>
        <v>Caixa sifonada em pvc, 150 x150 x50 mm, com tampa cega, acabamento branco, akros ou similar.</v>
      </c>
      <c r="C110" s="22" t="str">
        <f>ORÇAMENTO!E103</f>
        <v>unid</v>
      </c>
      <c r="D110" s="22"/>
      <c r="E110" s="23">
        <f>ORÇAMENTO!G103*26.63%+ORÇAMENTO!G103</f>
        <v>58.768982999999992</v>
      </c>
      <c r="F110" s="23">
        <f>ORÇAMENTO!F103</f>
        <v>2</v>
      </c>
      <c r="G110" s="56"/>
      <c r="H110" s="56">
        <f t="shared" si="9"/>
        <v>0</v>
      </c>
      <c r="I110" s="23">
        <f t="shared" si="5"/>
        <v>117.54</v>
      </c>
      <c r="J110" s="22">
        <f t="shared" si="6"/>
        <v>0</v>
      </c>
      <c r="K110" s="22">
        <f t="shared" si="7"/>
        <v>0</v>
      </c>
      <c r="L110" s="36">
        <f t="shared" si="8"/>
        <v>0</v>
      </c>
    </row>
    <row r="111" spans="1:12" ht="30">
      <c r="A111" s="32" t="str">
        <f>ORÇAMENTO!A104</f>
        <v>9.1.21</v>
      </c>
      <c r="B111" s="65" t="str">
        <f>ORÇAMENTO!D104</f>
        <v>JOELHO 45 GRAUS, PVC, SERIE NORMAL, ESGOTO PREDIAL, DN 75 MM, JUNTA ELÁSTICA, FORNECIDO E INSTALADO EM RAMAL DE DESCARGA OU RAMAL DE ESGOTO SANITÁRIO. AF_12/2014</v>
      </c>
      <c r="C111" s="22" t="str">
        <f>ORÇAMENTO!E104</f>
        <v>unid</v>
      </c>
      <c r="D111" s="22"/>
      <c r="E111" s="23">
        <f>ORÇAMENTO!G104*26.63%+ORÇAMENTO!G104</f>
        <v>21.919652999999997</v>
      </c>
      <c r="F111" s="23">
        <f>ORÇAMENTO!F104</f>
        <v>1</v>
      </c>
      <c r="G111" s="56"/>
      <c r="H111" s="56">
        <f t="shared" si="9"/>
        <v>0</v>
      </c>
      <c r="I111" s="23">
        <f t="shared" si="5"/>
        <v>21.92</v>
      </c>
      <c r="J111" s="22">
        <f t="shared" si="6"/>
        <v>0</v>
      </c>
      <c r="K111" s="22">
        <f t="shared" si="7"/>
        <v>0</v>
      </c>
      <c r="L111" s="36">
        <f t="shared" si="8"/>
        <v>0</v>
      </c>
    </row>
    <row r="112" spans="1:12" ht="30">
      <c r="A112" s="32" t="str">
        <f>ORÇAMENTO!A105</f>
        <v>9.1.22</v>
      </c>
      <c r="B112" s="65" t="str">
        <f>ORÇAMENTO!D105</f>
        <v>JUNÇÃO SIMPLES, PVC, SERIE NORMAL, ESGOTO PREDIAL, DN 50 X 50 MM, JUNTA ELÁSTICA, FORNECIDO E INSTALADO EM RAMAL DE DESCARGA OU RAMAL DE ESGOTO SANITÁRIO. AF_12/2014</v>
      </c>
      <c r="C112" s="22" t="str">
        <f>ORÇAMENTO!E105</f>
        <v>unid</v>
      </c>
      <c r="D112" s="22"/>
      <c r="E112" s="23">
        <f>ORÇAMENTO!G105*26.63%+ORÇAMENTO!G105</f>
        <v>24.616872000000001</v>
      </c>
      <c r="F112" s="23">
        <f>ORÇAMENTO!F105</f>
        <v>11</v>
      </c>
      <c r="G112" s="56"/>
      <c r="H112" s="56">
        <f t="shared" si="9"/>
        <v>0</v>
      </c>
      <c r="I112" s="23">
        <f t="shared" si="5"/>
        <v>270.79000000000002</v>
      </c>
      <c r="J112" s="22">
        <f t="shared" si="6"/>
        <v>0</v>
      </c>
      <c r="K112" s="22">
        <f t="shared" si="7"/>
        <v>0</v>
      </c>
      <c r="L112" s="36">
        <f t="shared" si="8"/>
        <v>0</v>
      </c>
    </row>
    <row r="113" spans="1:12" ht="30">
      <c r="A113" s="32" t="str">
        <f>ORÇAMENTO!A106</f>
        <v>9.1.23</v>
      </c>
      <c r="B113" s="65" t="str">
        <f>ORÇAMENTO!D106</f>
        <v>LUVA SIMPLES, PVC, SERIE NORMAL, ESGOTO PREDIAL, DN 75 MM, JUNTA ELÁSTICA, FORNECIDO E INSTALADO EM RAMAL DE DESCARGA OU RAMAL DE ESGOTO SANITÁRIO. AF_12/2014</v>
      </c>
      <c r="C113" s="22" t="str">
        <f>ORÇAMENTO!E106</f>
        <v>unid</v>
      </c>
      <c r="D113" s="22"/>
      <c r="E113" s="23">
        <f>ORÇAMENTO!G106*26.63%+ORÇAMENTO!G106</f>
        <v>16.803801</v>
      </c>
      <c r="F113" s="23">
        <f>ORÇAMENTO!F106</f>
        <v>4</v>
      </c>
      <c r="G113" s="56"/>
      <c r="H113" s="56">
        <f t="shared" si="9"/>
        <v>0</v>
      </c>
      <c r="I113" s="23">
        <f t="shared" si="5"/>
        <v>67.22</v>
      </c>
      <c r="J113" s="22">
        <f t="shared" si="6"/>
        <v>0</v>
      </c>
      <c r="K113" s="22">
        <f t="shared" si="7"/>
        <v>0</v>
      </c>
      <c r="L113" s="36">
        <f t="shared" si="8"/>
        <v>0</v>
      </c>
    </row>
    <row r="114" spans="1:12" ht="30">
      <c r="A114" s="32" t="str">
        <f>ORÇAMENTO!A107</f>
        <v>9.1.24</v>
      </c>
      <c r="B114" s="65" t="str">
        <f>ORÇAMENTO!D107</f>
        <v>LUVA SIMPLES, PVC, SERIE NORMAL, ESGOTO PREDIAL, DN 100 MM, JUNTA ELÁSTICA, FORNECIDO E INSTALADO EM RAMAL DE DESCARGA OU RAMAL DE ESGOTO SANITÁRIO. AF_12/2014</v>
      </c>
      <c r="C114" s="22" t="str">
        <f>ORÇAMENTO!E107</f>
        <v>unid</v>
      </c>
      <c r="D114" s="22"/>
      <c r="E114" s="23">
        <f>ORÇAMENTO!G107*26.63%+ORÇAMENTO!G107</f>
        <v>20.640689999999999</v>
      </c>
      <c r="F114" s="23">
        <f>ORÇAMENTO!F107</f>
        <v>39</v>
      </c>
      <c r="G114" s="56"/>
      <c r="H114" s="56">
        <f t="shared" si="9"/>
        <v>0</v>
      </c>
      <c r="I114" s="23">
        <f t="shared" si="5"/>
        <v>804.99</v>
      </c>
      <c r="J114" s="22">
        <f t="shared" si="6"/>
        <v>0</v>
      </c>
      <c r="K114" s="22">
        <f t="shared" si="7"/>
        <v>0</v>
      </c>
      <c r="L114" s="36">
        <f t="shared" si="8"/>
        <v>0</v>
      </c>
    </row>
    <row r="115" spans="1:12" ht="30">
      <c r="A115" s="32" t="str">
        <f>ORÇAMENTO!A108</f>
        <v>9.1.25</v>
      </c>
      <c r="B115" s="65" t="str">
        <f>ORÇAMENTO!D108</f>
        <v>LUVA SIMPLES, PVC, SERIE NORMAL, ESGOTO PREDIAL, DN 50 MM, JUNTA ELÁSTICA, FORNECIDO E INSTALADO EM RAMAL DE DESCARGA OU RAMAL DE ESGOTO SANITÁRIO. AF_12/2014</v>
      </c>
      <c r="C115" s="22" t="str">
        <f>ORÇAMENTO!E108</f>
        <v>unid</v>
      </c>
      <c r="D115" s="22"/>
      <c r="E115" s="23">
        <f>ORÇAMENTO!G108*26.63%+ORÇAMENTO!G108</f>
        <v>9.9024660000000004</v>
      </c>
      <c r="F115" s="23">
        <f>ORÇAMENTO!F108</f>
        <v>46</v>
      </c>
      <c r="G115" s="56"/>
      <c r="H115" s="56">
        <f t="shared" si="9"/>
        <v>0</v>
      </c>
      <c r="I115" s="23">
        <f t="shared" si="5"/>
        <v>455.51</v>
      </c>
      <c r="J115" s="22">
        <f t="shared" si="6"/>
        <v>0</v>
      </c>
      <c r="K115" s="22">
        <f t="shared" si="7"/>
        <v>0</v>
      </c>
      <c r="L115" s="36">
        <f t="shared" si="8"/>
        <v>0</v>
      </c>
    </row>
    <row r="116" spans="1:12">
      <c r="A116" s="32" t="str">
        <f>ORÇAMENTO!A109</f>
        <v>9.1.26</v>
      </c>
      <c r="B116" s="65" t="str">
        <f>ORÇAMENTO!D109</f>
        <v>Caixa de espuma em alvenaria 40x40x50cm - Rer 01.</v>
      </c>
      <c r="C116" s="22" t="str">
        <f>ORÇAMENTO!E109</f>
        <v>unid</v>
      </c>
      <c r="D116" s="22"/>
      <c r="E116" s="23">
        <f>ORÇAMENTO!G109*26.63%+ORÇAMENTO!G109</f>
        <v>216.73990799999999</v>
      </c>
      <c r="F116" s="23">
        <f>ORÇAMENTO!F109</f>
        <v>1</v>
      </c>
      <c r="G116" s="56"/>
      <c r="H116" s="56">
        <f t="shared" si="9"/>
        <v>0</v>
      </c>
      <c r="I116" s="23">
        <f t="shared" si="5"/>
        <v>216.74</v>
      </c>
      <c r="J116" s="22">
        <f t="shared" si="6"/>
        <v>0</v>
      </c>
      <c r="K116" s="22">
        <f t="shared" si="7"/>
        <v>0</v>
      </c>
      <c r="L116" s="36">
        <f t="shared" si="8"/>
        <v>0</v>
      </c>
    </row>
    <row r="117" spans="1:12" ht="30">
      <c r="A117" s="32" t="str">
        <f>ORÇAMENTO!A110</f>
        <v>9.1.27</v>
      </c>
      <c r="B117" s="65" t="str">
        <f>ORÇAMENTO!D110</f>
        <v>CAIXA DE GORDURA SIMPLES (CAPACIDADE: 36L), RETANGULAR, EM ALVENARIA COM TIJOLOS CERÂMICOS MACIÇOS, DIMENSÕES INTERNAS = 0,2X0,4 M, ALTURA INTERNA = 0,8 M. AF_12/2020</v>
      </c>
      <c r="C117" s="22" t="str">
        <f>ORÇAMENTO!E110</f>
        <v>unid</v>
      </c>
      <c r="D117" s="22"/>
      <c r="E117" s="23">
        <f>ORÇAMENTO!G110*26.63%+ORÇAMENTO!G110</f>
        <v>391.90718700000002</v>
      </c>
      <c r="F117" s="23">
        <f>ORÇAMENTO!F110</f>
        <v>1</v>
      </c>
      <c r="G117" s="56"/>
      <c r="H117" s="56">
        <f t="shared" si="9"/>
        <v>0</v>
      </c>
      <c r="I117" s="23">
        <f t="shared" si="5"/>
        <v>391.91</v>
      </c>
      <c r="J117" s="22">
        <f t="shared" si="6"/>
        <v>0</v>
      </c>
      <c r="K117" s="22">
        <f t="shared" si="7"/>
        <v>0</v>
      </c>
      <c r="L117" s="36">
        <f t="shared" si="8"/>
        <v>0</v>
      </c>
    </row>
    <row r="118" spans="1:12" ht="30">
      <c r="A118" s="32" t="str">
        <f>ORÇAMENTO!A111</f>
        <v>9.1.28</v>
      </c>
      <c r="B118" s="65" t="str">
        <f>ORÇAMENTO!D111</f>
        <v>REDUÇÃO EXCÊNTRICA, PVC, SERIE R, ÁGUA PLUVIAL, DN 75 X 50 MM, JUNTA ELÁSTICA, FORNECIDO E INSTALADO EM RAMAL DE ENCAMINHAMENTO. AF_12/2014</v>
      </c>
      <c r="C118" s="22" t="str">
        <f>ORÇAMENTO!E111</f>
        <v>unid</v>
      </c>
      <c r="D118" s="22"/>
      <c r="E118" s="23">
        <f>ORÇAMENTO!G111*26.63%+ORÇAMENTO!G111</f>
        <v>17.778852000000001</v>
      </c>
      <c r="F118" s="23">
        <f>ORÇAMENTO!F111</f>
        <v>3</v>
      </c>
      <c r="G118" s="56"/>
      <c r="H118" s="56">
        <f t="shared" si="9"/>
        <v>0</v>
      </c>
      <c r="I118" s="23">
        <f t="shared" si="5"/>
        <v>53.34</v>
      </c>
      <c r="J118" s="22">
        <f t="shared" si="6"/>
        <v>0</v>
      </c>
      <c r="K118" s="22">
        <f t="shared" si="7"/>
        <v>0</v>
      </c>
      <c r="L118" s="36">
        <f t="shared" si="8"/>
        <v>0</v>
      </c>
    </row>
    <row r="119" spans="1:12">
      <c r="A119" s="32"/>
      <c r="B119" s="65"/>
      <c r="C119" s="22"/>
      <c r="D119" s="22"/>
      <c r="E119" s="23"/>
      <c r="F119" s="23"/>
      <c r="G119" s="22"/>
      <c r="H119" s="22"/>
      <c r="I119" s="23"/>
      <c r="J119" s="22"/>
      <c r="K119" s="22"/>
      <c r="L119" s="36"/>
    </row>
    <row r="120" spans="1:12">
      <c r="A120" s="32" t="str">
        <f>ORÇAMENTO!A113</f>
        <v>9.2</v>
      </c>
      <c r="B120" s="66" t="s">
        <v>129</v>
      </c>
      <c r="C120" s="22"/>
      <c r="D120" s="22"/>
      <c r="E120" s="23"/>
      <c r="F120" s="23"/>
      <c r="G120" s="22"/>
      <c r="H120" s="22"/>
      <c r="I120" s="23"/>
      <c r="J120" s="22"/>
      <c r="K120" s="22"/>
      <c r="L120" s="36"/>
    </row>
    <row r="121" spans="1:12" ht="30">
      <c r="A121" s="32" t="str">
        <f>ORÇAMENTO!A114</f>
        <v>9.2.1</v>
      </c>
      <c r="B121" s="65" t="str">
        <f>ORÇAMENTO!D114</f>
        <v>TUBO, PVC, SOLDÁVEL, DN 60MM, INSTALADO EM PRUMADA DE ÁGUA - FORNECIMENTO E INSTALAÇÃO. AF_12/2014</v>
      </c>
      <c r="C121" s="22" t="str">
        <f>ORÇAMENTO!E114</f>
        <v>m</v>
      </c>
      <c r="D121" s="22"/>
      <c r="E121" s="23">
        <f>ORÇAMENTO!G114*26.63%+ORÇAMENTO!G114</f>
        <v>40.141709999999996</v>
      </c>
      <c r="F121" s="23">
        <f>ORÇAMENTO!F114</f>
        <v>23</v>
      </c>
      <c r="G121" s="22"/>
      <c r="H121" s="22"/>
      <c r="I121" s="23">
        <f t="shared" si="5"/>
        <v>923.26</v>
      </c>
      <c r="J121" s="22">
        <f t="shared" si="6"/>
        <v>0</v>
      </c>
      <c r="K121" s="22">
        <f t="shared" si="7"/>
        <v>0</v>
      </c>
      <c r="L121" s="36">
        <f t="shared" si="8"/>
        <v>0</v>
      </c>
    </row>
    <row r="122" spans="1:12" ht="30">
      <c r="A122" s="32" t="str">
        <f>ORÇAMENTO!A115</f>
        <v>9.2.2</v>
      </c>
      <c r="B122" s="65" t="str">
        <f>ORÇAMENTO!D115</f>
        <v>TUBO, PVC, SOLDÁVEL, DN 50MM, INSTALADO EM PRUMADA DE ÁGUA - FORNECIMENTO E INSTALAÇÃO. AF_12/2014</v>
      </c>
      <c r="C122" s="22" t="str">
        <f>ORÇAMENTO!E115</f>
        <v>m</v>
      </c>
      <c r="D122" s="22"/>
      <c r="E122" s="23">
        <f>ORÇAMENTO!G115*26.63%+ORÇAMENTO!G115</f>
        <v>24.123015000000002</v>
      </c>
      <c r="F122" s="23">
        <f>ORÇAMENTO!F115</f>
        <v>166</v>
      </c>
      <c r="G122" s="22"/>
      <c r="H122" s="22"/>
      <c r="I122" s="23">
        <f t="shared" si="5"/>
        <v>4004.42</v>
      </c>
      <c r="J122" s="22">
        <f t="shared" si="6"/>
        <v>0</v>
      </c>
      <c r="K122" s="22">
        <f t="shared" si="7"/>
        <v>0</v>
      </c>
      <c r="L122" s="36">
        <f t="shared" si="8"/>
        <v>0</v>
      </c>
    </row>
    <row r="123" spans="1:12" ht="30">
      <c r="A123" s="32" t="str">
        <f>ORÇAMENTO!A116</f>
        <v>9.2.3</v>
      </c>
      <c r="B123" s="65" t="str">
        <f>ORÇAMENTO!D116</f>
        <v>TUBO, PVC, SOLDÁVEL, DN 25MM, INSTALADO EM RAMAL OU SUB-RAMAL DE ÁGUA - FORNECIMENTO E INSTALAÇÃO. AF_12/2014</v>
      </c>
      <c r="C123" s="22" t="str">
        <f>ORÇAMENTO!E116</f>
        <v>m</v>
      </c>
      <c r="D123" s="22"/>
      <c r="E123" s="23">
        <f>ORÇAMENTO!G116*26.63%+ORÇAMENTO!G116</f>
        <v>20.628026999999999</v>
      </c>
      <c r="F123" s="23">
        <f>ORÇAMENTO!F116</f>
        <v>169</v>
      </c>
      <c r="G123" s="22"/>
      <c r="H123" s="22"/>
      <c r="I123" s="23">
        <f t="shared" si="5"/>
        <v>3486.14</v>
      </c>
      <c r="J123" s="22">
        <f t="shared" si="6"/>
        <v>0</v>
      </c>
      <c r="K123" s="22">
        <f t="shared" si="7"/>
        <v>0</v>
      </c>
      <c r="L123" s="36">
        <f t="shared" si="8"/>
        <v>0</v>
      </c>
    </row>
    <row r="124" spans="1:12" ht="30">
      <c r="A124" s="32" t="str">
        <f>ORÇAMENTO!A117</f>
        <v>9.2.4</v>
      </c>
      <c r="B124" s="65" t="str">
        <f>ORÇAMENTO!D117</f>
        <v>ADAPTADOR CURTO COM BOLSA E ROSCA PARA REGISTRO, PVC, SOLDÁVEL, DN 25MM X 3/4, INSTALADO EM RAMAL OU SUB-RAMAL DE ÁGUA - FORNECIMENTO E INSTALAÇÃO. AF_12/2014</v>
      </c>
      <c r="C124" s="22" t="str">
        <f>ORÇAMENTO!E117</f>
        <v>unid</v>
      </c>
      <c r="D124" s="22"/>
      <c r="E124" s="23">
        <f>ORÇAMENTO!G117*26.63%+ORÇAMENTO!G117</f>
        <v>6.2555220000000009</v>
      </c>
      <c r="F124" s="23">
        <f>ORÇAMENTO!F117</f>
        <v>69</v>
      </c>
      <c r="G124" s="22"/>
      <c r="H124" s="22"/>
      <c r="I124" s="23">
        <f t="shared" si="5"/>
        <v>431.63</v>
      </c>
      <c r="J124" s="22">
        <f t="shared" si="6"/>
        <v>0</v>
      </c>
      <c r="K124" s="22">
        <f t="shared" si="7"/>
        <v>0</v>
      </c>
      <c r="L124" s="36">
        <f t="shared" si="8"/>
        <v>0</v>
      </c>
    </row>
    <row r="125" spans="1:12" ht="30">
      <c r="A125" s="32" t="str">
        <f>ORÇAMENTO!A118</f>
        <v>9.2.5</v>
      </c>
      <c r="B125" s="65" t="str">
        <f>ORÇAMENTO!D118</f>
        <v>LUVA DE REDUÇÃO, PVC, SOLDÁVEL, DN 60MM X 50MM, INSTALADO EM PRUMADA DE ÁGUA - FORNECIMENTO E INSTALAÇÃO. AF_12/2014</v>
      </c>
      <c r="C125" s="22" t="str">
        <f>ORÇAMENTO!E118</f>
        <v>unid</v>
      </c>
      <c r="D125" s="22"/>
      <c r="E125" s="23">
        <f>ORÇAMENTO!G118*26.63%+ORÇAMENTO!G118</f>
        <v>24.69285</v>
      </c>
      <c r="F125" s="23">
        <f>ORÇAMENTO!F118</f>
        <v>1</v>
      </c>
      <c r="G125" s="22"/>
      <c r="H125" s="22"/>
      <c r="I125" s="23">
        <f t="shared" si="5"/>
        <v>24.69</v>
      </c>
      <c r="J125" s="22">
        <f t="shared" si="6"/>
        <v>0</v>
      </c>
      <c r="K125" s="22">
        <f t="shared" si="7"/>
        <v>0</v>
      </c>
      <c r="L125" s="36">
        <f t="shared" si="8"/>
        <v>0</v>
      </c>
    </row>
    <row r="126" spans="1:12" ht="30">
      <c r="A126" s="32" t="str">
        <f>ORÇAMENTO!A119</f>
        <v>9.2.6</v>
      </c>
      <c r="B126" s="65" t="str">
        <f>ORÇAMENTO!D119</f>
        <v>LUVA DE REDUÇÃO, PVC, SOLDÁVEL, DN 50MM X 25MM, INSTALADO EM PRUMADA DE ÁGUA   FORNECIMENTO E INSTALAÇÃO. AF_12/2014</v>
      </c>
      <c r="C126" s="22" t="str">
        <f>ORÇAMENTO!E119</f>
        <v>unid</v>
      </c>
      <c r="D126" s="22"/>
      <c r="E126" s="23">
        <f>ORÇAMENTO!G119*26.63%+ORÇAMENTO!G119</f>
        <v>12.890934</v>
      </c>
      <c r="F126" s="23">
        <f>ORÇAMENTO!F119</f>
        <v>1</v>
      </c>
      <c r="G126" s="22"/>
      <c r="H126" s="22"/>
      <c r="I126" s="23">
        <f t="shared" si="5"/>
        <v>12.89</v>
      </c>
      <c r="J126" s="22">
        <f t="shared" si="6"/>
        <v>0</v>
      </c>
      <c r="K126" s="22">
        <f t="shared" si="7"/>
        <v>0</v>
      </c>
      <c r="L126" s="36">
        <f t="shared" si="8"/>
        <v>0</v>
      </c>
    </row>
    <row r="127" spans="1:12" ht="30">
      <c r="A127" s="32" t="str">
        <f>ORÇAMENTO!A120</f>
        <v>9.2.7</v>
      </c>
      <c r="B127" s="65" t="str">
        <f>ORÇAMENTO!D120</f>
        <v>JOELHO 90 GRAUS COM BUCHA DE LATÃO, PVC, SOLDÁVEL, DN 25MM, X 1/2 INSTALADO EM RAMAL OU SUB-RAMAL DE ÁGUA - FORNECIMENTO E INSTALAÇÃO. AF_12/2014</v>
      </c>
      <c r="C127" s="22" t="str">
        <f>ORÇAMENTO!E120</f>
        <v>unid</v>
      </c>
      <c r="D127" s="22"/>
      <c r="E127" s="23">
        <f>ORÇAMENTO!G120*26.63%+ORÇAMENTO!G120</f>
        <v>16.347933000000001</v>
      </c>
      <c r="F127" s="23">
        <f>ORÇAMENTO!F120</f>
        <v>66</v>
      </c>
      <c r="G127" s="22"/>
      <c r="H127" s="22"/>
      <c r="I127" s="23">
        <f t="shared" si="5"/>
        <v>1078.96</v>
      </c>
      <c r="J127" s="22">
        <f t="shared" si="6"/>
        <v>0</v>
      </c>
      <c r="K127" s="22">
        <f t="shared" si="7"/>
        <v>0</v>
      </c>
      <c r="L127" s="36">
        <f t="shared" si="8"/>
        <v>0</v>
      </c>
    </row>
    <row r="128" spans="1:12">
      <c r="A128" s="32" t="str">
        <f>ORÇAMENTO!A121</f>
        <v>9.2.8</v>
      </c>
      <c r="B128" s="65" t="str">
        <f>ORÇAMENTO!D121</f>
        <v>Joelho de 90º pvc rígido soldável c/ bucha de latão, d=20mmx1/2".</v>
      </c>
      <c r="C128" s="22" t="str">
        <f>ORÇAMENTO!E121</f>
        <v>unid</v>
      </c>
      <c r="D128" s="22"/>
      <c r="E128" s="23">
        <f>ORÇAMENTO!G121*26.63%+ORÇAMENTO!G121</f>
        <v>17.740863000000001</v>
      </c>
      <c r="F128" s="23">
        <f>ORÇAMENTO!F121</f>
        <v>1</v>
      </c>
      <c r="G128" s="22"/>
      <c r="H128" s="22"/>
      <c r="I128" s="23">
        <f t="shared" si="5"/>
        <v>17.739999999999998</v>
      </c>
      <c r="J128" s="22">
        <f t="shared" si="6"/>
        <v>0</v>
      </c>
      <c r="K128" s="22">
        <f t="shared" si="7"/>
        <v>0</v>
      </c>
      <c r="L128" s="36">
        <f t="shared" si="8"/>
        <v>0</v>
      </c>
    </row>
    <row r="129" spans="1:12" ht="30">
      <c r="A129" s="32" t="str">
        <f>ORÇAMENTO!A122</f>
        <v>9.2.9</v>
      </c>
      <c r="B129" s="65" t="str">
        <f>ORÇAMENTO!D122</f>
        <v>JOELHO 90 GRAUS, PVC, SOLDÁVEL, DN 60MM, INSTALADO EM PRUMADA DE ÁGUA - FORNECIMENTO E INSTALAÇÃO. AF_12/2014</v>
      </c>
      <c r="C129" s="22" t="str">
        <f>ORÇAMENTO!E122</f>
        <v>unid</v>
      </c>
      <c r="D129" s="22"/>
      <c r="E129" s="23">
        <f>ORÇAMENTO!G122*26.63%+ORÇAMENTO!G122</f>
        <v>46.371905999999996</v>
      </c>
      <c r="F129" s="23">
        <f>ORÇAMENTO!F122</f>
        <v>4</v>
      </c>
      <c r="G129" s="22"/>
      <c r="H129" s="22"/>
      <c r="I129" s="23">
        <f t="shared" si="5"/>
        <v>185.49</v>
      </c>
      <c r="J129" s="22">
        <f t="shared" si="6"/>
        <v>0</v>
      </c>
      <c r="K129" s="22">
        <f t="shared" si="7"/>
        <v>0</v>
      </c>
      <c r="L129" s="36">
        <f t="shared" si="8"/>
        <v>0</v>
      </c>
    </row>
    <row r="130" spans="1:12" ht="30">
      <c r="A130" s="32" t="str">
        <f>ORÇAMENTO!A123</f>
        <v>9.2.10</v>
      </c>
      <c r="B130" s="65" t="str">
        <f>ORÇAMENTO!D123</f>
        <v>JOELHO 90 GRAUS, PVC, SOLDÁVEL, DN 25MM, INSTALADO EM RAMAL DE DISTRIBUIÇÃO DE ÁGUA - FORNECIMENTO E INSTALAÇÃO. AF_12/2014</v>
      </c>
      <c r="C130" s="22" t="str">
        <f>ORÇAMENTO!E123</f>
        <v>unid</v>
      </c>
      <c r="D130" s="22"/>
      <c r="E130" s="23">
        <f>ORÇAMENTO!G123*26.63%+ORÇAMENTO!G123</f>
        <v>5.5970459999999997</v>
      </c>
      <c r="F130" s="23">
        <f>ORÇAMENTO!F123</f>
        <v>48</v>
      </c>
      <c r="G130" s="22"/>
      <c r="H130" s="22"/>
      <c r="I130" s="23">
        <f t="shared" si="5"/>
        <v>268.66000000000003</v>
      </c>
      <c r="J130" s="22">
        <f t="shared" si="6"/>
        <v>0</v>
      </c>
      <c r="K130" s="22">
        <f t="shared" si="7"/>
        <v>0</v>
      </c>
      <c r="L130" s="36">
        <f t="shared" si="8"/>
        <v>0</v>
      </c>
    </row>
    <row r="131" spans="1:12" ht="30">
      <c r="A131" s="32" t="str">
        <f>ORÇAMENTO!A124</f>
        <v>9.2.11</v>
      </c>
      <c r="B131" s="65" t="str">
        <f>ORÇAMENTO!D124</f>
        <v>JOELHO 90 GRAUS, PVC, SOLDÁVEL, DN 50MM, INSTALADO EM PRUMADA DE ÁGUA - FORNECIMENTO E INSTALAÇÃO. AF_12/2014</v>
      </c>
      <c r="C131" s="22" t="str">
        <f>ORÇAMENTO!E124</f>
        <v>unid</v>
      </c>
      <c r="D131" s="22"/>
      <c r="E131" s="23">
        <f>ORÇAMENTO!G124*26.63%+ORÇAMENTO!G124</f>
        <v>15.461523000000001</v>
      </c>
      <c r="F131" s="23">
        <f>ORÇAMENTO!F124</f>
        <v>49</v>
      </c>
      <c r="G131" s="22"/>
      <c r="H131" s="22"/>
      <c r="I131" s="23">
        <f t="shared" si="5"/>
        <v>757.61</v>
      </c>
      <c r="J131" s="22">
        <f t="shared" si="6"/>
        <v>0</v>
      </c>
      <c r="K131" s="22">
        <f t="shared" si="7"/>
        <v>0</v>
      </c>
      <c r="L131" s="36">
        <f t="shared" si="8"/>
        <v>0</v>
      </c>
    </row>
    <row r="132" spans="1:12" ht="30">
      <c r="A132" s="32" t="str">
        <f>ORÇAMENTO!A125</f>
        <v>9.2.12</v>
      </c>
      <c r="B132" s="65" t="str">
        <f>ORÇAMENTO!D125</f>
        <v>JOELHO 90 GRAUS, PVC, SOLDÁVEL, DN 20MM, INSTALADO EM RAMAL DE DISTRIBUIÇÃO DE ÁGUA - FORNECIMENTO E INSTALAÇÃO. AF_12/2014</v>
      </c>
      <c r="C132" s="22" t="str">
        <f>ORÇAMENTO!E125</f>
        <v>unid</v>
      </c>
      <c r="D132" s="22"/>
      <c r="E132" s="23">
        <f>ORÇAMENTO!G125*26.63%+ORÇAMENTO!G125</f>
        <v>4.5713429999999997</v>
      </c>
      <c r="F132" s="23">
        <f>ORÇAMENTO!F125</f>
        <v>2</v>
      </c>
      <c r="G132" s="22"/>
      <c r="H132" s="22"/>
      <c r="I132" s="23">
        <f t="shared" si="5"/>
        <v>9.14</v>
      </c>
      <c r="J132" s="22">
        <f t="shared" si="6"/>
        <v>0</v>
      </c>
      <c r="K132" s="22">
        <f t="shared" si="7"/>
        <v>0</v>
      </c>
      <c r="L132" s="36">
        <f t="shared" si="8"/>
        <v>0</v>
      </c>
    </row>
    <row r="133" spans="1:12" ht="30">
      <c r="A133" s="32" t="str">
        <f>ORÇAMENTO!A126</f>
        <v>9.2.13</v>
      </c>
      <c r="B133" s="65" t="str">
        <f>ORÇAMENTO!D126</f>
        <v>LUVA SOLDÁVEL E COM ROSCA, PVC, SOLDÁVEL, DN 25MM X 3/4, INSTALADO EM PRUMADA DE ÁGUA - FORNECIMENTO E INSTALAÇÃO. AF_12/2014</v>
      </c>
      <c r="C133" s="22" t="str">
        <f>ORÇAMENTO!E126</f>
        <v>unid</v>
      </c>
      <c r="D133" s="22"/>
      <c r="E133" s="23">
        <f>ORÇAMENTO!G126*26.63%+ORÇAMENTO!G126</f>
        <v>5.0398740000000002</v>
      </c>
      <c r="F133" s="23">
        <f>ORÇAMENTO!F126</f>
        <v>3</v>
      </c>
      <c r="G133" s="22"/>
      <c r="H133" s="22"/>
      <c r="I133" s="23">
        <f t="shared" si="5"/>
        <v>15.12</v>
      </c>
      <c r="J133" s="22">
        <f t="shared" si="6"/>
        <v>0</v>
      </c>
      <c r="K133" s="22">
        <f t="shared" si="7"/>
        <v>0</v>
      </c>
      <c r="L133" s="36">
        <f t="shared" si="8"/>
        <v>0</v>
      </c>
    </row>
    <row r="134" spans="1:12" ht="30">
      <c r="A134" s="32" t="str">
        <f>ORÇAMENTO!A127</f>
        <v>9.2.14</v>
      </c>
      <c r="B134" s="65" t="str">
        <f>ORÇAMENTO!D127</f>
        <v>LUVA, PVC, SOLDÁVEL, DN 25MM, INSTALADO EM RAMAL OU SUB-RAMAL DE ÁGUA - FORNECIMENTO E INSTALAÇÃO. AF_12/2014</v>
      </c>
      <c r="C134" s="22" t="str">
        <f>ORÇAMENTO!E127</f>
        <v>unid</v>
      </c>
      <c r="D134" s="22"/>
      <c r="E134" s="23">
        <f>ORÇAMENTO!G127*26.63%+ORÇAMENTO!G127</f>
        <v>6.1162289999999997</v>
      </c>
      <c r="F134" s="23">
        <f>ORÇAMENTO!F127</f>
        <v>64</v>
      </c>
      <c r="G134" s="22"/>
      <c r="H134" s="22"/>
      <c r="I134" s="23">
        <f t="shared" si="5"/>
        <v>391.44</v>
      </c>
      <c r="J134" s="22">
        <f t="shared" si="6"/>
        <v>0</v>
      </c>
      <c r="K134" s="22">
        <f t="shared" si="7"/>
        <v>0</v>
      </c>
      <c r="L134" s="36">
        <f t="shared" si="8"/>
        <v>0</v>
      </c>
    </row>
    <row r="135" spans="1:12" ht="30">
      <c r="A135" s="32" t="str">
        <f>ORÇAMENTO!A128</f>
        <v>9.2.15</v>
      </c>
      <c r="B135" s="65" t="str">
        <f>ORÇAMENTO!D128</f>
        <v>LUVA, PVC, SOLDÁVEL, DN 60MM, INSTALADO EM PRUMADA DE ÁGUA - FORNECIMENTO E INSTALAÇÃO. AF_12/2014</v>
      </c>
      <c r="C135" s="22" t="str">
        <f>ORÇAMENTO!E128</f>
        <v>unid</v>
      </c>
      <c r="D135" s="22"/>
      <c r="E135" s="23">
        <f>ORÇAMENTO!G128*26.63%+ORÇAMENTO!G128</f>
        <v>25.414641</v>
      </c>
      <c r="F135" s="23">
        <f>ORÇAMENTO!F128</f>
        <v>1</v>
      </c>
      <c r="G135" s="22"/>
      <c r="H135" s="22"/>
      <c r="I135" s="23">
        <f t="shared" si="5"/>
        <v>25.41</v>
      </c>
      <c r="J135" s="22">
        <f t="shared" si="6"/>
        <v>0</v>
      </c>
      <c r="K135" s="22">
        <f t="shared" si="7"/>
        <v>0</v>
      </c>
      <c r="L135" s="36">
        <f t="shared" si="8"/>
        <v>0</v>
      </c>
    </row>
    <row r="136" spans="1:12" ht="30">
      <c r="A136" s="32" t="str">
        <f>ORÇAMENTO!A129</f>
        <v>9.2.16</v>
      </c>
      <c r="B136" s="65" t="str">
        <f>ORÇAMENTO!D129</f>
        <v>LUVA, PVC, SOLDÁVEL, DN 20MM, INSTALADO EM RAMAL OU SUB-RAMAL DE ÁGUA - FORNECIMENTO E INSTALAÇÃO. AF_12/2014</v>
      </c>
      <c r="C136" s="22" t="str">
        <f>ORÇAMENTO!E129</f>
        <v>unid</v>
      </c>
      <c r="D136" s="22"/>
      <c r="E136" s="23">
        <f>ORÇAMENTO!G129*26.63%+ORÇAMENTO!G129</f>
        <v>5.1285150000000002</v>
      </c>
      <c r="F136" s="23">
        <f>ORÇAMENTO!F129</f>
        <v>1</v>
      </c>
      <c r="G136" s="22"/>
      <c r="H136" s="22"/>
      <c r="I136" s="23">
        <f t="shared" si="5"/>
        <v>5.13</v>
      </c>
      <c r="J136" s="22">
        <f t="shared" si="6"/>
        <v>0</v>
      </c>
      <c r="K136" s="22">
        <f t="shared" si="7"/>
        <v>0</v>
      </c>
      <c r="L136" s="36">
        <f t="shared" si="8"/>
        <v>0</v>
      </c>
    </row>
    <row r="137" spans="1:12" ht="30">
      <c r="A137" s="32" t="str">
        <f>ORÇAMENTO!A130</f>
        <v>9.2.17</v>
      </c>
      <c r="B137" s="65" t="str">
        <f>ORÇAMENTO!D130</f>
        <v>TÊ COM BUCHA DE LATÃO NA BOLSA CENTRAL, PVC, SOLDÁVEL, DN 25MM X 1/2, INSTALADO EM RAMAL OU SUB-RAMAL DE ÁGUA - FORNECIMENTO E INSTALAÇÃO. AF_12/2014</v>
      </c>
      <c r="C137" s="22" t="str">
        <f>ORÇAMENTO!E130</f>
        <v>unid</v>
      </c>
      <c r="D137" s="22"/>
      <c r="E137" s="23">
        <f>ORÇAMENTO!G130*26.63%+ORÇAMENTO!G130</f>
        <v>23.021334</v>
      </c>
      <c r="F137" s="23">
        <f>ORÇAMENTO!F130</f>
        <v>7</v>
      </c>
      <c r="G137" s="22"/>
      <c r="H137" s="22"/>
      <c r="I137" s="23">
        <f t="shared" si="5"/>
        <v>161.15</v>
      </c>
      <c r="J137" s="22">
        <f t="shared" si="6"/>
        <v>0</v>
      </c>
      <c r="K137" s="22">
        <f t="shared" si="7"/>
        <v>0</v>
      </c>
      <c r="L137" s="36">
        <f t="shared" si="8"/>
        <v>0</v>
      </c>
    </row>
    <row r="138" spans="1:12" ht="30">
      <c r="A138" s="32" t="str">
        <f>ORÇAMENTO!A131</f>
        <v>9.2.18</v>
      </c>
      <c r="B138" s="65" t="str">
        <f>ORÇAMENTO!D131</f>
        <v>TE, PVC, SOLDÁVEL, DN 60MM, INSTALADO EM PRUMADA DE ÁGUA - FORNECIMENTO E INSTALAÇÃO. AF_12/2014</v>
      </c>
      <c r="C138" s="22" t="str">
        <f>ORÇAMENTO!E131</f>
        <v>unid</v>
      </c>
      <c r="D138" s="22"/>
      <c r="E138" s="23">
        <f>ORÇAMENTO!G131*26.63%+ORÇAMENTO!G131</f>
        <v>58.642353</v>
      </c>
      <c r="F138" s="23">
        <f>ORÇAMENTO!F131</f>
        <v>1</v>
      </c>
      <c r="G138" s="22"/>
      <c r="H138" s="22"/>
      <c r="I138" s="23">
        <f t="shared" si="5"/>
        <v>58.64</v>
      </c>
      <c r="J138" s="22">
        <f t="shared" si="6"/>
        <v>0</v>
      </c>
      <c r="K138" s="22">
        <f t="shared" si="7"/>
        <v>0</v>
      </c>
      <c r="L138" s="36">
        <f t="shared" si="8"/>
        <v>0</v>
      </c>
    </row>
    <row r="139" spans="1:12" ht="30">
      <c r="A139" s="32" t="str">
        <f>ORÇAMENTO!A132</f>
        <v>9.2.19</v>
      </c>
      <c r="B139" s="65" t="str">
        <f>ORÇAMENTO!D132</f>
        <v>TE, PVC, SOLDÁVEL, DN 25MM, INSTALADO EM RAMAL DE DISTRIBUIÇÃO DE ÁGUA - FORNECIMENTO E INSTALAÇÃO. AF_12/2014</v>
      </c>
      <c r="C139" s="22" t="str">
        <f>ORÇAMENTO!E132</f>
        <v>unid</v>
      </c>
      <c r="D139" s="22"/>
      <c r="E139" s="23">
        <f>ORÇAMENTO!G132*26.63%+ORÇAMENTO!G132</f>
        <v>8.0789939999999998</v>
      </c>
      <c r="F139" s="23">
        <f>ORÇAMENTO!F132</f>
        <v>35</v>
      </c>
      <c r="G139" s="22"/>
      <c r="H139" s="22"/>
      <c r="I139" s="23">
        <f t="shared" si="5"/>
        <v>282.76</v>
      </c>
      <c r="J139" s="22">
        <f t="shared" si="6"/>
        <v>0</v>
      </c>
      <c r="K139" s="22">
        <f t="shared" si="7"/>
        <v>0</v>
      </c>
      <c r="L139" s="36">
        <f t="shared" si="8"/>
        <v>0</v>
      </c>
    </row>
    <row r="140" spans="1:12" ht="30">
      <c r="A140" s="32" t="str">
        <f>ORÇAMENTO!A133</f>
        <v>9.2.20</v>
      </c>
      <c r="B140" s="65" t="str">
        <f>ORÇAMENTO!D133</f>
        <v>TE, PVC, SOLDÁVEL, DN 50MM, INSTALADO EM PRUMADA DE ÁGUA - FORNECIMENTO E INSTALAÇÃO. AF_12/2014</v>
      </c>
      <c r="C140" s="22" t="str">
        <f>ORÇAMENTO!E133</f>
        <v>unid</v>
      </c>
      <c r="D140" s="22"/>
      <c r="E140" s="23">
        <f>ORÇAMENTO!G133*26.63%+ORÇAMENTO!G133</f>
        <v>25.098065999999999</v>
      </c>
      <c r="F140" s="23">
        <f>ORÇAMENTO!F133</f>
        <v>32</v>
      </c>
      <c r="G140" s="22"/>
      <c r="H140" s="22"/>
      <c r="I140" s="23">
        <f t="shared" si="5"/>
        <v>803.14</v>
      </c>
      <c r="J140" s="22">
        <f t="shared" si="6"/>
        <v>0</v>
      </c>
      <c r="K140" s="22">
        <f t="shared" si="7"/>
        <v>0</v>
      </c>
      <c r="L140" s="36">
        <f t="shared" si="8"/>
        <v>0</v>
      </c>
    </row>
    <row r="141" spans="1:12" ht="30">
      <c r="A141" s="32" t="str">
        <f>ORÇAMENTO!A134</f>
        <v>9.2.21</v>
      </c>
      <c r="B141" s="65" t="str">
        <f>ORÇAMENTO!D134</f>
        <v>REGISTRO DE GAVETA BRUTO, LATÃO, ROSCÁVEL, 1 1/2", COM ACABAMENTO E CANOPLA CROMADOS - FORNECIMENTO E INSTALAÇÃO. AF_08/2021</v>
      </c>
      <c r="C141" s="22" t="str">
        <f>ORÇAMENTO!E134</f>
        <v>unid</v>
      </c>
      <c r="D141" s="22"/>
      <c r="E141" s="23">
        <f>ORÇAMENTO!G134*26.63%+ORÇAMENTO!G134</f>
        <v>218.39876099999998</v>
      </c>
      <c r="F141" s="23">
        <f>ORÇAMENTO!F134</f>
        <v>2</v>
      </c>
      <c r="G141" s="22"/>
      <c r="H141" s="22"/>
      <c r="I141" s="23">
        <f t="shared" si="5"/>
        <v>436.8</v>
      </c>
      <c r="J141" s="22">
        <f t="shared" si="6"/>
        <v>0</v>
      </c>
      <c r="K141" s="22">
        <f t="shared" si="7"/>
        <v>0</v>
      </c>
      <c r="L141" s="36">
        <f t="shared" si="8"/>
        <v>0</v>
      </c>
    </row>
    <row r="142" spans="1:12" ht="30">
      <c r="A142" s="32" t="str">
        <f>ORÇAMENTO!A135</f>
        <v>9.2.22</v>
      </c>
      <c r="B142" s="65" t="str">
        <f>ORÇAMENTO!D135</f>
        <v>REGISTRO DE GAVETA BRUTO, LATÃO, ROSCÁVEL, 3/4", COM ACABAMENTO E CANOPLA CROMADOS - FORNECIMENTO E INSTALAÇÃO. AF_08/2021</v>
      </c>
      <c r="C142" s="22" t="str">
        <f>ORÇAMENTO!E135</f>
        <v>unid</v>
      </c>
      <c r="D142" s="22"/>
      <c r="E142" s="23">
        <f>ORÇAMENTO!G135*26.63%+ORÇAMENTO!G135</f>
        <v>127.554399</v>
      </c>
      <c r="F142" s="23">
        <f>ORÇAMENTO!F135</f>
        <v>33</v>
      </c>
      <c r="G142" s="22"/>
      <c r="H142" s="22"/>
      <c r="I142" s="23">
        <f t="shared" si="5"/>
        <v>4209.3</v>
      </c>
      <c r="J142" s="22">
        <f t="shared" si="6"/>
        <v>0</v>
      </c>
      <c r="K142" s="22">
        <f t="shared" si="7"/>
        <v>0</v>
      </c>
      <c r="L142" s="36">
        <f t="shared" si="8"/>
        <v>0</v>
      </c>
    </row>
    <row r="143" spans="1:12" ht="30">
      <c r="A143" s="32" t="str">
        <f>ORÇAMENTO!A136</f>
        <v>9.2.23</v>
      </c>
      <c r="B143" s="65" t="str">
        <f>ORÇAMENTO!D136</f>
        <v>REGISTRO DE PRESSÃO BRUTO, LATÃO, ROSCÁVEL, 3/4", COM ACABAMENTO E CANOPLA CROMADOS - FORNECIMENTO E INSTALAÇÃO. AF_08/2021</v>
      </c>
      <c r="C143" s="22" t="str">
        <f>ORÇAMENTO!E136</f>
        <v>unid</v>
      </c>
      <c r="D143" s="22"/>
      <c r="E143" s="23">
        <f>ORÇAMENTO!G136*26.63%+ORÇAMENTO!G136</f>
        <v>116.58824099999998</v>
      </c>
      <c r="F143" s="23">
        <f>ORÇAMENTO!F136</f>
        <v>3</v>
      </c>
      <c r="G143" s="22"/>
      <c r="H143" s="22"/>
      <c r="I143" s="23">
        <f t="shared" si="5"/>
        <v>349.76</v>
      </c>
      <c r="J143" s="22">
        <f t="shared" si="6"/>
        <v>0</v>
      </c>
      <c r="K143" s="22">
        <f t="shared" si="7"/>
        <v>0</v>
      </c>
      <c r="L143" s="36">
        <f t="shared" si="8"/>
        <v>0</v>
      </c>
    </row>
    <row r="144" spans="1:12" ht="45">
      <c r="A144" s="32" t="str">
        <f>ORÇAMENTO!A137</f>
        <v>9.2.24</v>
      </c>
      <c r="B144" s="65" t="str">
        <f>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C144" s="22" t="str">
        <f>ORÇAMENTO!E137</f>
        <v>unid</v>
      </c>
      <c r="D144" s="22"/>
      <c r="E144" s="23">
        <f>ORÇAMENTO!G137*26.63%+ORÇAMENTO!G137</f>
        <v>1483.483113</v>
      </c>
      <c r="F144" s="23">
        <f>ORÇAMENTO!F137</f>
        <v>1</v>
      </c>
      <c r="G144" s="22"/>
      <c r="H144" s="22"/>
      <c r="I144" s="23">
        <f t="shared" si="5"/>
        <v>1483.48</v>
      </c>
      <c r="J144" s="22">
        <f t="shared" si="6"/>
        <v>0</v>
      </c>
      <c r="K144" s="22">
        <f t="shared" si="7"/>
        <v>0</v>
      </c>
      <c r="L144" s="36">
        <f t="shared" si="8"/>
        <v>0</v>
      </c>
    </row>
    <row r="145" spans="1:12">
      <c r="A145" s="32"/>
      <c r="B145" s="65"/>
      <c r="C145" s="22"/>
      <c r="D145" s="22"/>
      <c r="E145" s="23"/>
      <c r="F145" s="23"/>
      <c r="G145" s="22"/>
      <c r="H145" s="22"/>
      <c r="I145" s="23"/>
      <c r="J145" s="22"/>
      <c r="K145" s="22"/>
      <c r="L145" s="36"/>
    </row>
    <row r="146" spans="1:12">
      <c r="A146" s="32" t="str">
        <f>ORÇAMENTO!A139</f>
        <v>9.3</v>
      </c>
      <c r="B146" s="66" t="s">
        <v>155</v>
      </c>
      <c r="C146" s="22"/>
      <c r="D146" s="22"/>
      <c r="E146" s="23"/>
      <c r="F146" s="23"/>
      <c r="G146" s="22"/>
      <c r="H146" s="22"/>
      <c r="I146" s="23"/>
      <c r="J146" s="22"/>
      <c r="K146" s="22"/>
      <c r="L146" s="36"/>
    </row>
    <row r="147" spans="1:12" ht="30">
      <c r="A147" s="32" t="str">
        <f>ORÇAMENTO!A140</f>
        <v>9.3.1</v>
      </c>
      <c r="B147" s="65" t="str">
        <f>ORÇAMENTO!D140</f>
        <v>TUBO DE AÇO GALVANIZADO COM COSTURA, CLASSE MÉDIA, DN 65 (2 1/2"), CONEXÃO ROSQUEADA, INSTALADO EM REDE DE ALIMENTAÇÃO PARA HIDRANTE - FORNECIMENTO E INSTALAÇÃO. AF_10/2020</v>
      </c>
      <c r="C147" s="22" t="str">
        <f>ORÇAMENTO!E140</f>
        <v>m</v>
      </c>
      <c r="D147" s="22"/>
      <c r="E147" s="23">
        <f>ORÇAMENTO!G140*26.63%+ORÇAMENTO!G140</f>
        <v>153.10833299999999</v>
      </c>
      <c r="F147" s="23">
        <f>ORÇAMENTO!F140</f>
        <v>106</v>
      </c>
      <c r="G147" s="22"/>
      <c r="H147" s="22"/>
      <c r="I147" s="23">
        <f t="shared" si="5"/>
        <v>16229.48</v>
      </c>
      <c r="J147" s="22">
        <f t="shared" si="6"/>
        <v>0</v>
      </c>
      <c r="K147" s="22">
        <f t="shared" si="7"/>
        <v>0</v>
      </c>
      <c r="L147" s="36">
        <f t="shared" si="8"/>
        <v>0</v>
      </c>
    </row>
    <row r="148" spans="1:12" ht="45">
      <c r="A148" s="32" t="str">
        <f>ORÇAMENTO!A141</f>
        <v>9.3.2</v>
      </c>
      <c r="B148" s="65" t="str">
        <f>ORÇAMENTO!D141</f>
        <v>COTOVELO 90 GRAUS, EM FERRO GALVANIZADO, CONEXÃO ROSQUEADA, DN 65 (2 1/2), INSTALADO EM RESERVAÇÃO DE ÁGUA DE EDIFICAÇÃO QUE POSSUA RESERVATÓRIO DE FIBRA/FIBROCIMENTO  FORNECIMENTO E INSTALAÇÃO. AF_06/2016</v>
      </c>
      <c r="C148" s="22" t="str">
        <f>ORÇAMENTO!E141</f>
        <v>unid</v>
      </c>
      <c r="D148" s="22"/>
      <c r="E148" s="23">
        <f>ORÇAMENTO!G141*26.63%+ORÇAMENTO!G141</f>
        <v>120.94431300000001</v>
      </c>
      <c r="F148" s="23">
        <f>ORÇAMENTO!F141</f>
        <v>25</v>
      </c>
      <c r="G148" s="22"/>
      <c r="H148" s="22"/>
      <c r="I148" s="23">
        <f t="shared" ref="I148:I211" si="10">ROUND(E148*F148,2)</f>
        <v>3023.61</v>
      </c>
      <c r="J148" s="22">
        <f t="shared" ref="J148:J211" si="11">ROUND(E148*G148,2)</f>
        <v>0</v>
      </c>
      <c r="K148" s="22">
        <f t="shared" ref="K148:K211" si="12">ROUND(E148*H148,2)</f>
        <v>0</v>
      </c>
      <c r="L148" s="36">
        <f t="shared" ref="L148:L211" si="13">K148/I148</f>
        <v>0</v>
      </c>
    </row>
    <row r="149" spans="1:12" ht="45">
      <c r="A149" s="32" t="str">
        <f>ORÇAMENTO!A142</f>
        <v>9.3.3</v>
      </c>
      <c r="B149" s="65" t="str">
        <f>ORÇAMENTO!D142</f>
        <v>LUVA, EM FERRO GALVANIZADO, CONEXÃO ROSQUEADA, DN 65 (2 1/2), INSTALADO EM RESERVAÇÃO DE ÁGUA DE EDIFICAÇÃO QUE POSSUA RESERVATÓRIO DE FIBRA/FIBROCIMENTO  FORNECIMENTO E INSTALAÇÃO. AF_06/2016</v>
      </c>
      <c r="C149" s="22" t="str">
        <f>ORÇAMENTO!E142</f>
        <v>unid</v>
      </c>
      <c r="D149" s="22"/>
      <c r="E149" s="23">
        <f>ORÇAMENTO!G142*26.63%+ORÇAMENTO!G142</f>
        <v>84.664817999999997</v>
      </c>
      <c r="F149" s="23">
        <f>ORÇAMENTO!F142</f>
        <v>4</v>
      </c>
      <c r="G149" s="22"/>
      <c r="H149" s="22"/>
      <c r="I149" s="23">
        <f t="shared" si="10"/>
        <v>338.66</v>
      </c>
      <c r="J149" s="22">
        <f t="shared" si="11"/>
        <v>0</v>
      </c>
      <c r="K149" s="22">
        <f t="shared" si="12"/>
        <v>0</v>
      </c>
      <c r="L149" s="36">
        <f t="shared" si="13"/>
        <v>0</v>
      </c>
    </row>
    <row r="150" spans="1:12" ht="45">
      <c r="A150" s="32" t="str">
        <f>ORÇAMENTO!A143</f>
        <v>9.3.4</v>
      </c>
      <c r="B150" s="65" t="str">
        <f>ORÇAMENTO!D143</f>
        <v>TÊ, EM FERRO GALVANIZADO, CONEXÃO ROSQUEADA, DN 65 (2 1/2), INSTALADO EM RESERVAÇÃO DE ÁGUA DE EDIFICAÇÃO QUE POSSUA RESERVATÓRIO DE FIBRA/FIBROCIMENTO  FORNECIMENTO E INSTALAÇÃO. AF_06/2016</v>
      </c>
      <c r="C150" s="22" t="str">
        <f>ORÇAMENTO!E143</f>
        <v>unid</v>
      </c>
      <c r="D150" s="22"/>
      <c r="E150" s="23">
        <f>ORÇAMENTO!G143*26.63%+ORÇAMENTO!G143</f>
        <v>166.67040600000001</v>
      </c>
      <c r="F150" s="23">
        <f>ORÇAMENTO!F143</f>
        <v>10</v>
      </c>
      <c r="G150" s="22"/>
      <c r="H150" s="22"/>
      <c r="I150" s="23">
        <f t="shared" si="10"/>
        <v>1666.7</v>
      </c>
      <c r="J150" s="22">
        <f t="shared" si="11"/>
        <v>0</v>
      </c>
      <c r="K150" s="22">
        <f t="shared" si="12"/>
        <v>0</v>
      </c>
      <c r="L150" s="36">
        <f t="shared" si="13"/>
        <v>0</v>
      </c>
    </row>
    <row r="151" spans="1:12">
      <c r="A151" s="32" t="str">
        <f>ORÇAMENTO!A144</f>
        <v>9.3.5</v>
      </c>
      <c r="B151" s="65" t="str">
        <f>ORÇAMENTO!D144</f>
        <v>REGISTRO DE GAVETA BRUTO, LATÃO, ROSCÁVEL, 2 1/2" - FORNECIMENTO E INSTALAÇÃO. AF_08/2021</v>
      </c>
      <c r="C151" s="22" t="str">
        <f>ORÇAMENTO!E144</f>
        <v>unid</v>
      </c>
      <c r="D151" s="22"/>
      <c r="E151" s="23">
        <f>ORÇAMENTO!G144*26.63%+ORÇAMENTO!G144</f>
        <v>385.95557700000001</v>
      </c>
      <c r="F151" s="23">
        <f>ORÇAMENTO!F144</f>
        <v>5</v>
      </c>
      <c r="G151" s="22"/>
      <c r="H151" s="22"/>
      <c r="I151" s="23">
        <f t="shared" si="10"/>
        <v>1929.78</v>
      </c>
      <c r="J151" s="22">
        <f t="shared" si="11"/>
        <v>0</v>
      </c>
      <c r="K151" s="22">
        <f t="shared" si="12"/>
        <v>0</v>
      </c>
      <c r="L151" s="36">
        <f t="shared" si="13"/>
        <v>0</v>
      </c>
    </row>
    <row r="152" spans="1:12" ht="30">
      <c r="A152" s="32" t="str">
        <f>ORÇAMENTO!A145</f>
        <v>9.3.6</v>
      </c>
      <c r="B152" s="65" t="str">
        <f>ORÇAMENTO!D145</f>
        <v>VÁLVULA DE RETENÇÃO HORIZONTAL, DE BRONZE, ROSCÁVEL, 2 1/2" - FORNECIMENTO E INSTALAÇÃO. AF_08/2021</v>
      </c>
      <c r="C152" s="22" t="str">
        <f>ORÇAMENTO!E145</f>
        <v>unid</v>
      </c>
      <c r="D152" s="22"/>
      <c r="E152" s="23">
        <f>ORÇAMENTO!G145*26.63%+ORÇAMENTO!G145</f>
        <v>516.473118</v>
      </c>
      <c r="F152" s="23">
        <f>ORÇAMENTO!F145</f>
        <v>3</v>
      </c>
      <c r="G152" s="22"/>
      <c r="H152" s="22"/>
      <c r="I152" s="23">
        <f t="shared" si="10"/>
        <v>1549.42</v>
      </c>
      <c r="J152" s="22">
        <f t="shared" si="11"/>
        <v>0</v>
      </c>
      <c r="K152" s="22">
        <f t="shared" si="12"/>
        <v>0</v>
      </c>
      <c r="L152" s="36">
        <f t="shared" si="13"/>
        <v>0</v>
      </c>
    </row>
    <row r="153" spans="1:12">
      <c r="A153" s="32" t="str">
        <f>ORÇAMENTO!A146</f>
        <v>9.3.7</v>
      </c>
      <c r="B153" s="65" t="str">
        <f>ORÇAMENTO!D146</f>
        <v>Válvula de fluxo contínuo galvanizada (p/incêndio)</v>
      </c>
      <c r="C153" s="22" t="str">
        <f>ORÇAMENTO!E146</f>
        <v>unid</v>
      </c>
      <c r="D153" s="22"/>
      <c r="E153" s="23">
        <f>ORÇAMENTO!G146*26.63%+ORÇAMENTO!G146</f>
        <v>284.79086999999998</v>
      </c>
      <c r="F153" s="23">
        <f>ORÇAMENTO!F146</f>
        <v>2</v>
      </c>
      <c r="G153" s="22"/>
      <c r="H153" s="22"/>
      <c r="I153" s="23">
        <f t="shared" si="10"/>
        <v>569.58000000000004</v>
      </c>
      <c r="J153" s="22">
        <f t="shared" si="11"/>
        <v>0</v>
      </c>
      <c r="K153" s="22">
        <f t="shared" si="12"/>
        <v>0</v>
      </c>
      <c r="L153" s="36">
        <f t="shared" si="13"/>
        <v>0</v>
      </c>
    </row>
    <row r="154" spans="1:12" ht="45">
      <c r="A154" s="32" t="str">
        <f>ORÇAMENTO!A147</f>
        <v>9.3.8</v>
      </c>
      <c r="B154" s="65" t="str">
        <f>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C154" s="22" t="str">
        <f>ORÇAMENTO!E147</f>
        <v>unid</v>
      </c>
      <c r="D154" s="22"/>
      <c r="E154" s="23">
        <f>ORÇAMENTO!G147*26.63%+ORÇAMENTO!G147</f>
        <v>1951.0263989999999</v>
      </c>
      <c r="F154" s="23">
        <f>ORÇAMENTO!F147</f>
        <v>3</v>
      </c>
      <c r="G154" s="22"/>
      <c r="H154" s="22"/>
      <c r="I154" s="23">
        <f t="shared" si="10"/>
        <v>5853.08</v>
      </c>
      <c r="J154" s="22">
        <f t="shared" si="11"/>
        <v>0</v>
      </c>
      <c r="K154" s="22">
        <f t="shared" si="12"/>
        <v>0</v>
      </c>
      <c r="L154" s="36">
        <f t="shared" si="13"/>
        <v>0</v>
      </c>
    </row>
    <row r="155" spans="1:12" ht="30">
      <c r="A155" s="32" t="str">
        <f>ORÇAMENTO!A148</f>
        <v>9.3.9</v>
      </c>
      <c r="B155" s="65" t="str">
        <f>ORÇAMENTO!D148</f>
        <v>HIDRANTE SUBTERRÂNEO PREDIAL (COM CURVA LONGA E CAIXA), DN 75 MM - FORNECIMENTO E INSTALAÇÃO. AF_10/2020</v>
      </c>
      <c r="C155" s="22" t="str">
        <f>ORÇAMENTO!E148</f>
        <v>unid</v>
      </c>
      <c r="D155" s="22"/>
      <c r="E155" s="23">
        <f>ORÇAMENTO!G148*26.63%+ORÇAMENTO!G148</f>
        <v>3815.526519</v>
      </c>
      <c r="F155" s="23">
        <f>ORÇAMENTO!F148</f>
        <v>1</v>
      </c>
      <c r="G155" s="22"/>
      <c r="H155" s="22"/>
      <c r="I155" s="23">
        <f t="shared" si="10"/>
        <v>3815.53</v>
      </c>
      <c r="J155" s="22">
        <f t="shared" si="11"/>
        <v>0</v>
      </c>
      <c r="K155" s="22">
        <f t="shared" si="12"/>
        <v>0</v>
      </c>
      <c r="L155" s="36">
        <f t="shared" si="13"/>
        <v>0</v>
      </c>
    </row>
    <row r="156" spans="1:12" ht="30">
      <c r="A156" s="32" t="str">
        <f>ORÇAMENTO!A149</f>
        <v>9.3.10</v>
      </c>
      <c r="B156" s="65" t="str">
        <f>ORÇAMENTO!D149</f>
        <v>EXTINTOR DE INCÊNDIO PORTÁTIL COM CARGA DE ÁGUA PRESSURIZADA DE 10 L, CLASSE A - FORNECIMENTO E INSTALAÇÃO. AF_10/2020_P</v>
      </c>
      <c r="C156" s="22" t="str">
        <f>ORÇAMENTO!E149</f>
        <v>unid</v>
      </c>
      <c r="D156" s="22"/>
      <c r="E156" s="23">
        <f>ORÇAMENTO!G149*26.63%+ORÇAMENTO!G149</f>
        <v>337.50693899999999</v>
      </c>
      <c r="F156" s="23">
        <f>ORÇAMENTO!F149</f>
        <v>7</v>
      </c>
      <c r="G156" s="22"/>
      <c r="H156" s="22"/>
      <c r="I156" s="23">
        <f t="shared" si="10"/>
        <v>2362.5500000000002</v>
      </c>
      <c r="J156" s="22">
        <f t="shared" si="11"/>
        <v>0</v>
      </c>
      <c r="K156" s="22">
        <f t="shared" si="12"/>
        <v>0</v>
      </c>
      <c r="L156" s="36">
        <f t="shared" si="13"/>
        <v>0</v>
      </c>
    </row>
    <row r="157" spans="1:12" ht="30">
      <c r="A157" s="32" t="str">
        <f>ORÇAMENTO!A150</f>
        <v>9.3.11</v>
      </c>
      <c r="B157" s="65" t="str">
        <f>ORÇAMENTO!D150</f>
        <v>EXTINTOR DE INCÊNDIO PORTÁTIL COM CARGA DE CO2 DE 6 KG, CLASSE BC - FORNECIMENTO E INSTALAÇÃO. AF_10/2020_P</v>
      </c>
      <c r="C157" s="22" t="str">
        <f>ORÇAMENTO!E150</f>
        <v>unid</v>
      </c>
      <c r="D157" s="22"/>
      <c r="E157" s="23">
        <f>ORÇAMENTO!G150*26.63%+ORÇAMENTO!G150</f>
        <v>1110.0385799999999</v>
      </c>
      <c r="F157" s="23">
        <f>ORÇAMENTO!F150</f>
        <v>2</v>
      </c>
      <c r="G157" s="22"/>
      <c r="H157" s="22"/>
      <c r="I157" s="23">
        <f t="shared" si="10"/>
        <v>2220.08</v>
      </c>
      <c r="J157" s="22">
        <f t="shared" si="11"/>
        <v>0</v>
      </c>
      <c r="K157" s="22">
        <f t="shared" si="12"/>
        <v>0</v>
      </c>
      <c r="L157" s="36">
        <f t="shared" si="13"/>
        <v>0</v>
      </c>
    </row>
    <row r="158" spans="1:12" ht="30">
      <c r="A158" s="32" t="str">
        <f>ORÇAMENTO!A151</f>
        <v>9.3.12</v>
      </c>
      <c r="B158" s="65" t="str">
        <f>ORÇAMENTO!D151</f>
        <v>EXTINTOR DE INCÊNDIO PORTÁTIL COM CARGA DE PQS DE 8 KG, CLASSE BC - FORNECIMENTO E INSTALAÇÃO. AF_10/2020_P</v>
      </c>
      <c r="C158" s="22" t="str">
        <f>ORÇAMENTO!E151</f>
        <v>unid</v>
      </c>
      <c r="D158" s="22"/>
      <c r="E158" s="23">
        <f>ORÇAMENTO!G151*26.63%+ORÇAMENTO!G151</f>
        <v>382.95444600000002</v>
      </c>
      <c r="F158" s="23">
        <f>ORÇAMENTO!F151</f>
        <v>7</v>
      </c>
      <c r="G158" s="22"/>
      <c r="H158" s="22"/>
      <c r="I158" s="23">
        <f t="shared" si="10"/>
        <v>2680.68</v>
      </c>
      <c r="J158" s="22">
        <f t="shared" si="11"/>
        <v>0</v>
      </c>
      <c r="K158" s="22">
        <f t="shared" si="12"/>
        <v>0</v>
      </c>
      <c r="L158" s="36">
        <f t="shared" si="13"/>
        <v>0</v>
      </c>
    </row>
    <row r="159" spans="1:12" ht="30">
      <c r="A159" s="32" t="str">
        <f>ORÇAMENTO!A152</f>
        <v>9.3.13</v>
      </c>
      <c r="B159" s="65" t="str">
        <f>ORÇAMENTO!D152</f>
        <v>LUMINÁRIA DE EMERGÊNCIA, COM 30 LÂMPADAS LED DE 2 W, SEM REATOR - FORNECIMENTO E INSTALAÇÃO. AF_02/2020</v>
      </c>
      <c r="C159" s="22" t="str">
        <f>ORÇAMENTO!E152</f>
        <v>unid</v>
      </c>
      <c r="D159" s="22"/>
      <c r="E159" s="23">
        <f>ORÇAMENTO!G152*26.63%+ORÇAMENTO!G152</f>
        <v>28.339793999999998</v>
      </c>
      <c r="F159" s="23">
        <f>ORÇAMENTO!F152</f>
        <v>18</v>
      </c>
      <c r="G159" s="22"/>
      <c r="H159" s="22"/>
      <c r="I159" s="23">
        <f t="shared" si="10"/>
        <v>510.12</v>
      </c>
      <c r="J159" s="22">
        <f t="shared" si="11"/>
        <v>0</v>
      </c>
      <c r="K159" s="22">
        <f t="shared" si="12"/>
        <v>0</v>
      </c>
      <c r="L159" s="36">
        <f t="shared" si="13"/>
        <v>0</v>
      </c>
    </row>
    <row r="160" spans="1:12" ht="30">
      <c r="A160" s="32" t="str">
        <f>ORÇAMENTO!A153</f>
        <v>9.3.14</v>
      </c>
      <c r="B160" s="65" t="str">
        <f>ORÇAMENTO!D153</f>
        <v>Placa de sinalização de segurança contra incêndio, fotoluminescente, retangular, (20x40)cm, em pvc de 2cm anti-chamas (simblos, cores, e pictograma conforme nbr 13434)</v>
      </c>
      <c r="C160" s="22" t="str">
        <f>ORÇAMENTO!E153</f>
        <v>unid</v>
      </c>
      <c r="D160" s="22"/>
      <c r="E160" s="23">
        <f>ORÇAMENTO!G153*26.63%+ORÇAMENTO!G153</f>
        <v>48.689235000000004</v>
      </c>
      <c r="F160" s="23">
        <f>ORÇAMENTO!F153</f>
        <v>21</v>
      </c>
      <c r="G160" s="22"/>
      <c r="H160" s="22"/>
      <c r="I160" s="23">
        <f t="shared" si="10"/>
        <v>1022.47</v>
      </c>
      <c r="J160" s="22">
        <f t="shared" si="11"/>
        <v>0</v>
      </c>
      <c r="K160" s="22">
        <f t="shared" si="12"/>
        <v>0</v>
      </c>
      <c r="L160" s="36">
        <f t="shared" si="13"/>
        <v>0</v>
      </c>
    </row>
    <row r="161" spans="1:12">
      <c r="A161" s="32" t="str">
        <f>ORÇAMENTO!A154</f>
        <v>9.3.15</v>
      </c>
      <c r="B161" s="65" t="str">
        <f>ORÇAMENTO!D154</f>
        <v>Placa de sinalização, fotoluminescente, em pvc, com logotipo "Extintor de incêndio portátil"- Placa E5</v>
      </c>
      <c r="C161" s="22" t="str">
        <f>ORÇAMENTO!E154</f>
        <v>unid</v>
      </c>
      <c r="D161" s="22"/>
      <c r="E161" s="23">
        <f>ORÇAMENTO!G154*26.63%+ORÇAMENTO!G154</f>
        <v>19.007162999999998</v>
      </c>
      <c r="F161" s="23">
        <f>ORÇAMENTO!F154</f>
        <v>7</v>
      </c>
      <c r="G161" s="22"/>
      <c r="H161" s="22"/>
      <c r="I161" s="23">
        <f t="shared" si="10"/>
        <v>133.05000000000001</v>
      </c>
      <c r="J161" s="22">
        <f t="shared" si="11"/>
        <v>0</v>
      </c>
      <c r="K161" s="22">
        <f t="shared" si="12"/>
        <v>0</v>
      </c>
      <c r="L161" s="36">
        <f t="shared" si="13"/>
        <v>0</v>
      </c>
    </row>
    <row r="162" spans="1:12">
      <c r="A162" s="32" t="str">
        <f>ORÇAMENTO!A155</f>
        <v>9.3.16</v>
      </c>
      <c r="B162" s="65" t="str">
        <f>ORÇAMENTO!D155</f>
        <v>Placa de sinalização, fotoluminescente, em pvc, com logotipo "Hidrante de incêndio"- Placa E9</v>
      </c>
      <c r="C162" s="22" t="str">
        <f>ORÇAMENTO!E155</f>
        <v>unid</v>
      </c>
      <c r="D162" s="22"/>
      <c r="E162" s="23">
        <f>ORÇAMENTO!G155*26.63%+ORÇAMENTO!G155</f>
        <v>19.007162999999998</v>
      </c>
      <c r="F162" s="23">
        <f>ORÇAMENTO!F155</f>
        <v>3</v>
      </c>
      <c r="G162" s="22"/>
      <c r="H162" s="22"/>
      <c r="I162" s="23">
        <f t="shared" si="10"/>
        <v>57.02</v>
      </c>
      <c r="J162" s="22">
        <f t="shared" si="11"/>
        <v>0</v>
      </c>
      <c r="K162" s="22">
        <f t="shared" si="12"/>
        <v>0</v>
      </c>
      <c r="L162" s="36">
        <f t="shared" si="13"/>
        <v>0</v>
      </c>
    </row>
    <row r="163" spans="1:12">
      <c r="A163" s="32"/>
      <c r="B163" s="65"/>
      <c r="C163" s="22"/>
      <c r="D163" s="22"/>
      <c r="E163" s="23"/>
      <c r="F163" s="23"/>
      <c r="G163" s="22"/>
      <c r="H163" s="22"/>
      <c r="I163" s="23"/>
      <c r="J163" s="22"/>
      <c r="K163" s="22"/>
      <c r="L163" s="36"/>
    </row>
    <row r="164" spans="1:12">
      <c r="A164" s="32">
        <f>ORÇAMENTO!A157</f>
        <v>10</v>
      </c>
      <c r="B164" s="66" t="s">
        <v>172</v>
      </c>
      <c r="C164" s="22"/>
      <c r="D164" s="22"/>
      <c r="E164" s="23"/>
      <c r="F164" s="23"/>
      <c r="G164" s="22"/>
      <c r="H164" s="22"/>
      <c r="I164" s="23"/>
      <c r="J164" s="22"/>
      <c r="K164" s="22"/>
      <c r="L164" s="36"/>
    </row>
    <row r="165" spans="1:12" ht="30">
      <c r="A165" s="32" t="str">
        <f>ORÇAMENTO!A158</f>
        <v>10.1</v>
      </c>
      <c r="B165" s="65" t="str">
        <f>ORÇAMENTO!D158</f>
        <v>CAIXA RETANGULAR 4" X 2" MÉDIA (1,30 M DO PISO), PVC, INSTALADA EM PAREDE - FORNECIMENTO E INSTALAÇÃO. AF_12/20</v>
      </c>
      <c r="C165" s="22" t="str">
        <f>ORÇAMENTO!E158</f>
        <v>unid</v>
      </c>
      <c r="D165" s="22"/>
      <c r="E165" s="23">
        <f>ORÇAMENTO!G158*26.63%+ORÇAMENTO!G158</f>
        <v>12.409740000000001</v>
      </c>
      <c r="F165" s="23">
        <f>ORÇAMENTO!F158</f>
        <v>248</v>
      </c>
      <c r="G165" s="56"/>
      <c r="H165" s="56">
        <f>G165</f>
        <v>0</v>
      </c>
      <c r="I165" s="23">
        <f t="shared" si="10"/>
        <v>3077.62</v>
      </c>
      <c r="J165" s="22">
        <f t="shared" si="11"/>
        <v>0</v>
      </c>
      <c r="K165" s="22">
        <f t="shared" si="12"/>
        <v>0</v>
      </c>
      <c r="L165" s="36">
        <f t="shared" si="13"/>
        <v>0</v>
      </c>
    </row>
    <row r="166" spans="1:12" ht="30">
      <c r="A166" s="32" t="str">
        <f>ORÇAMENTO!A159</f>
        <v>10.2</v>
      </c>
      <c r="B166" s="65" t="str">
        <f>ORÇAMENTO!D159</f>
        <v>TOMADA MÉDIA DE EMBUTIR (1 MÓDULO), 2P+T 20 A, INCLUINDO SUPORTE E PLACA - FORNECIMENTO E INSTALAÇÃO. AF_12/2015</v>
      </c>
      <c r="C166" s="22" t="str">
        <f>ORÇAMENTO!E159</f>
        <v>unid</v>
      </c>
      <c r="D166" s="22"/>
      <c r="E166" s="23">
        <f>ORÇAMENTO!G159*26.63%+ORÇAMENTO!G159</f>
        <v>33.253038000000004</v>
      </c>
      <c r="F166" s="23">
        <f>ORÇAMENTO!F159</f>
        <v>29</v>
      </c>
      <c r="G166" s="22"/>
      <c r="H166" s="22"/>
      <c r="I166" s="23">
        <f t="shared" si="10"/>
        <v>964.34</v>
      </c>
      <c r="J166" s="22">
        <f t="shared" si="11"/>
        <v>0</v>
      </c>
      <c r="K166" s="22">
        <f t="shared" si="12"/>
        <v>0</v>
      </c>
      <c r="L166" s="36">
        <f t="shared" si="13"/>
        <v>0</v>
      </c>
    </row>
    <row r="167" spans="1:12" ht="30">
      <c r="A167" s="32" t="str">
        <f>ORÇAMENTO!A160</f>
        <v>10.3</v>
      </c>
      <c r="B167" s="65" t="str">
        <f>ORÇAMENTO!D160</f>
        <v>TOMADA MÉDIA DE EMBUTIR (1 MÓDULO), 2P+T 10 A, INCLUINDO SUPORTE E PLACA - FORNECIMENTO E INSTALAÇÃO. AF_12/2015</v>
      </c>
      <c r="C167" s="22" t="str">
        <f>ORÇAMENTO!E160</f>
        <v>unid</v>
      </c>
      <c r="D167" s="22"/>
      <c r="E167" s="23">
        <f>ORÇAMENTO!G160*26.63%+ORÇAMENTO!G160</f>
        <v>30.492503999999997</v>
      </c>
      <c r="F167" s="23">
        <f>ORÇAMENTO!F160</f>
        <v>195</v>
      </c>
      <c r="G167" s="22"/>
      <c r="H167" s="22"/>
      <c r="I167" s="23">
        <f t="shared" si="10"/>
        <v>5946.04</v>
      </c>
      <c r="J167" s="22">
        <f t="shared" si="11"/>
        <v>0</v>
      </c>
      <c r="K167" s="22">
        <f t="shared" si="12"/>
        <v>0</v>
      </c>
      <c r="L167" s="36">
        <f t="shared" si="13"/>
        <v>0</v>
      </c>
    </row>
    <row r="168" spans="1:12" ht="30">
      <c r="A168" s="32" t="str">
        <f>ORÇAMENTO!A161</f>
        <v>10.4</v>
      </c>
      <c r="B168" s="65" t="str">
        <f>ORÇAMENTO!D161</f>
        <v>INTERRUPTOR SIMPLES (1 MÓDULO), 10A/250V, INCLUINDO SUPORTE E PLACA - FORNECIMENTO E INSTALAÇÃO. AF_12/2015</v>
      </c>
      <c r="C168" s="22" t="str">
        <f>ORÇAMENTO!E161</f>
        <v>unid</v>
      </c>
      <c r="D168" s="22"/>
      <c r="E168" s="23">
        <f>ORÇAMENTO!G161*26.63%+ORÇAMENTO!G161</f>
        <v>25.984476000000001</v>
      </c>
      <c r="F168" s="23">
        <f>ORÇAMENTO!F161</f>
        <v>38</v>
      </c>
      <c r="G168" s="22"/>
      <c r="H168" s="22"/>
      <c r="I168" s="23">
        <f t="shared" si="10"/>
        <v>987.41</v>
      </c>
      <c r="J168" s="22">
        <f t="shared" si="11"/>
        <v>0</v>
      </c>
      <c r="K168" s="22">
        <f t="shared" si="12"/>
        <v>0</v>
      </c>
      <c r="L168" s="36">
        <f t="shared" si="13"/>
        <v>0</v>
      </c>
    </row>
    <row r="169" spans="1:12" ht="30">
      <c r="A169" s="32" t="str">
        <f>ORÇAMENTO!A162</f>
        <v>10.5</v>
      </c>
      <c r="B169" s="65" t="str">
        <f>ORÇAMENTO!D162</f>
        <v>INTERRUPTOR SIMPLES (2 MÓDULOS), 10A/250V, INCLUINDO SUPORTE E PLACA - FORNECIMENTO E INSTALAÇÃO. AF_12/2015</v>
      </c>
      <c r="C169" s="22" t="str">
        <f>ORÇAMENTO!E162</f>
        <v>unid</v>
      </c>
      <c r="D169" s="22"/>
      <c r="E169" s="23">
        <f>ORÇAMENTO!G162*26.63%+ORÇAMENTO!G162</f>
        <v>41.218064999999996</v>
      </c>
      <c r="F169" s="23">
        <f>ORÇAMENTO!F162</f>
        <v>9</v>
      </c>
      <c r="G169" s="22"/>
      <c r="H169" s="22"/>
      <c r="I169" s="23">
        <f t="shared" si="10"/>
        <v>370.96</v>
      </c>
      <c r="J169" s="22">
        <f t="shared" si="11"/>
        <v>0</v>
      </c>
      <c r="K169" s="22">
        <f t="shared" si="12"/>
        <v>0</v>
      </c>
      <c r="L169" s="36">
        <f t="shared" si="13"/>
        <v>0</v>
      </c>
    </row>
    <row r="170" spans="1:12">
      <c r="A170" s="32" t="str">
        <f>ORÇAMENTO!A163</f>
        <v>10.6</v>
      </c>
      <c r="B170" s="65" t="str">
        <f>ORÇAMENTO!D163</f>
        <v>CAIXA OCTOGONAL 4" X 4", PVC, INSTALADA EM LAJE - FORNECIMENTO E INSTALAÇÃO. AF_12/2015</v>
      </c>
      <c r="C170" s="22" t="str">
        <f>ORÇAMENTO!E163</f>
        <v>unid</v>
      </c>
      <c r="D170" s="22"/>
      <c r="E170" s="23">
        <f>ORÇAMENTO!G163*26.63%+ORÇAMENTO!G163</f>
        <v>11.054799000000001</v>
      </c>
      <c r="F170" s="23">
        <f>ORÇAMENTO!F163</f>
        <v>97</v>
      </c>
      <c r="G170" s="22"/>
      <c r="H170" s="22"/>
      <c r="I170" s="23">
        <f t="shared" si="10"/>
        <v>1072.32</v>
      </c>
      <c r="J170" s="22">
        <f t="shared" si="11"/>
        <v>0</v>
      </c>
      <c r="K170" s="22">
        <f t="shared" si="12"/>
        <v>0</v>
      </c>
      <c r="L170" s="36">
        <f t="shared" si="13"/>
        <v>0</v>
      </c>
    </row>
    <row r="171" spans="1:12" ht="30">
      <c r="A171" s="32" t="str">
        <f>ORÇAMENTO!A164</f>
        <v>10.7</v>
      </c>
      <c r="B171" s="65" t="str">
        <f>ORÇAMENTO!D164</f>
        <v>LUVA PARA ELETRODUTO, PVC, ROSCÁVEL, DN 25 MM (3/4"), PARA CIRCUITOS TERMINAIS, INSTALADA EM FORRO - FORNECIMENTO E INSTALAÇÃO. AF_12/2015</v>
      </c>
      <c r="C171" s="22" t="str">
        <f>ORÇAMENTO!E164</f>
        <v>unid</v>
      </c>
      <c r="D171" s="22"/>
      <c r="E171" s="23">
        <f>ORÇAMENTO!G164*26.63%+ORÇAMENTO!G164</f>
        <v>5.2804710000000004</v>
      </c>
      <c r="F171" s="23">
        <f>ORÇAMENTO!F164</f>
        <v>103</v>
      </c>
      <c r="G171" s="22"/>
      <c r="H171" s="22"/>
      <c r="I171" s="23">
        <f t="shared" si="10"/>
        <v>543.89</v>
      </c>
      <c r="J171" s="22">
        <f t="shared" si="11"/>
        <v>0</v>
      </c>
      <c r="K171" s="22">
        <f t="shared" si="12"/>
        <v>0</v>
      </c>
      <c r="L171" s="36">
        <f t="shared" si="13"/>
        <v>0</v>
      </c>
    </row>
    <row r="172" spans="1:12" ht="30">
      <c r="A172" s="32" t="str">
        <f>ORÇAMENTO!A165</f>
        <v>10.8</v>
      </c>
      <c r="B172" s="65" t="str">
        <f>ORÇAMENTO!D165</f>
        <v>ELETRODUTO FLEXÍVEL CORRUGADO, PVC, DN 25 MM (3/4"), PARA CIRCUITOS TERMINAIS, INSTALADO EM PAREDE - FORNECIMENTO E INSTALAÇÃO. AF_12/2015</v>
      </c>
      <c r="C172" s="22" t="str">
        <f>ORÇAMENTO!E165</f>
        <v>m</v>
      </c>
      <c r="D172" s="22"/>
      <c r="E172" s="23">
        <f>ORÇAMENTO!G165*26.63%+ORÇAMENTO!G165</f>
        <v>7.9776899999999999</v>
      </c>
      <c r="F172" s="23">
        <f>ORÇAMENTO!F165</f>
        <v>750</v>
      </c>
      <c r="G172" s="56"/>
      <c r="H172" s="56">
        <f>G172</f>
        <v>0</v>
      </c>
      <c r="I172" s="23">
        <f t="shared" si="10"/>
        <v>5983.27</v>
      </c>
      <c r="J172" s="22">
        <f t="shared" si="11"/>
        <v>0</v>
      </c>
      <c r="K172" s="22">
        <f t="shared" si="12"/>
        <v>0</v>
      </c>
      <c r="L172" s="36">
        <f t="shared" si="13"/>
        <v>0</v>
      </c>
    </row>
    <row r="173" spans="1:12" ht="30">
      <c r="A173" s="32" t="str">
        <f>ORÇAMENTO!A166</f>
        <v>10.9</v>
      </c>
      <c r="B173" s="65" t="str">
        <f>ORÇAMENTO!D166</f>
        <v>ELETRODUTO RÍGIDO SOLDÁVEL, PVC, DN 32 MM (1), APARENTE, INSTALADO EM PAREDE - FORNECIMENTO E INSTALAÇÃO. AF_11/2016_P</v>
      </c>
      <c r="C173" s="22" t="str">
        <f>ORÇAMENTO!E166</f>
        <v>m</v>
      </c>
      <c r="D173" s="22"/>
      <c r="E173" s="23">
        <f>ORÇAMENTO!G166*26.63%+ORÇAMENTO!G166</f>
        <v>10.928169</v>
      </c>
      <c r="F173" s="23">
        <f>ORÇAMENTO!F166</f>
        <v>210</v>
      </c>
      <c r="G173" s="22"/>
      <c r="H173" s="22"/>
      <c r="I173" s="23">
        <f t="shared" si="10"/>
        <v>2294.92</v>
      </c>
      <c r="J173" s="22">
        <f t="shared" si="11"/>
        <v>0</v>
      </c>
      <c r="K173" s="22">
        <f t="shared" si="12"/>
        <v>0</v>
      </c>
      <c r="L173" s="36">
        <f t="shared" si="13"/>
        <v>0</v>
      </c>
    </row>
    <row r="174" spans="1:12" ht="30">
      <c r="A174" s="32" t="str">
        <f>ORÇAMENTO!A167</f>
        <v>10.10</v>
      </c>
      <c r="B174" s="65" t="str">
        <f>ORÇAMENTO!D167</f>
        <v>CURVA 90 GRAUS PARA ELETRODUTO, PVC, ROSCÁVEL, DN 32 MM (1"), PARA CIRCUITOS TERMINAIS, INSTALADA EM PAREDE - FORNECIMENTO E INSTALAÇÃO. AF_12/2015</v>
      </c>
      <c r="C174" s="22" t="str">
        <f>ORÇAMENTO!E167</f>
        <v>unid</v>
      </c>
      <c r="D174" s="22"/>
      <c r="E174" s="23">
        <f>ORÇAMENTO!G167*26.63%+ORÇAMENTO!G167</f>
        <v>14.499134999999999</v>
      </c>
      <c r="F174" s="23">
        <f>ORÇAMENTO!F167</f>
        <v>89</v>
      </c>
      <c r="G174" s="22"/>
      <c r="H174" s="22"/>
      <c r="I174" s="23">
        <f t="shared" si="10"/>
        <v>1290.42</v>
      </c>
      <c r="J174" s="22">
        <f t="shared" si="11"/>
        <v>0</v>
      </c>
      <c r="K174" s="22">
        <f t="shared" si="12"/>
        <v>0</v>
      </c>
      <c r="L174" s="36">
        <f t="shared" si="13"/>
        <v>0</v>
      </c>
    </row>
    <row r="175" spans="1:12" ht="30">
      <c r="A175" s="32" t="str">
        <f>ORÇAMENTO!A168</f>
        <v>10.11</v>
      </c>
      <c r="B175" s="65" t="str">
        <f>ORÇAMENTO!D168</f>
        <v>LUVA PARA ELETRODUTO, PVC, SOLDÁVEL, DN 32 MM (1), APARENTE, INSTALADA EM PAREDE - FORNECIMENTO E INSTALAÇÃO. AF_11/2016_P</v>
      </c>
      <c r="C175" s="22" t="str">
        <f>ORÇAMENTO!E168</f>
        <v>unid</v>
      </c>
      <c r="D175" s="22"/>
      <c r="E175" s="23">
        <f>ORÇAMENTO!G168*26.63%+ORÇAMENTO!G168</f>
        <v>7.6231259999999992</v>
      </c>
      <c r="F175" s="23">
        <f>ORÇAMENTO!F168</f>
        <v>102</v>
      </c>
      <c r="G175" s="22"/>
      <c r="H175" s="22"/>
      <c r="I175" s="23">
        <f t="shared" si="10"/>
        <v>777.56</v>
      </c>
      <c r="J175" s="22">
        <f t="shared" si="11"/>
        <v>0</v>
      </c>
      <c r="K175" s="22">
        <f t="shared" si="12"/>
        <v>0</v>
      </c>
      <c r="L175" s="36">
        <f t="shared" si="13"/>
        <v>0</v>
      </c>
    </row>
    <row r="176" spans="1:12" ht="30">
      <c r="A176" s="32" t="str">
        <f>ORÇAMENTO!A169</f>
        <v>10.12</v>
      </c>
      <c r="B176" s="65" t="str">
        <f>ORÇAMENTO!D169</f>
        <v>ENTRADA DE ENERGIA ELÉTRICA, AÉREA, TRIFÁSICA, COM CAIXA DE EMBUTIR, CABO DE 35 MM2 E DISJUNTOR DIN 50A (NÃO INCLUSO O POSTE DE CONCRETO). AF_07/2020</v>
      </c>
      <c r="C176" s="22" t="str">
        <f>ORÇAMENTO!E169</f>
        <v>unid</v>
      </c>
      <c r="D176" s="22"/>
      <c r="E176" s="23">
        <f>ORÇAMENTO!G169*26.63%+ORÇAMENTO!G169</f>
        <v>2640.2481630000002</v>
      </c>
      <c r="F176" s="23">
        <f>ORÇAMENTO!F169</f>
        <v>1</v>
      </c>
      <c r="G176" s="22"/>
      <c r="H176" s="22"/>
      <c r="I176" s="23">
        <f t="shared" si="10"/>
        <v>2640.25</v>
      </c>
      <c r="J176" s="22">
        <f t="shared" si="11"/>
        <v>0</v>
      </c>
      <c r="K176" s="22">
        <f t="shared" si="12"/>
        <v>0</v>
      </c>
      <c r="L176" s="36">
        <f t="shared" si="13"/>
        <v>0</v>
      </c>
    </row>
    <row r="177" spans="1:12" ht="30">
      <c r="A177" s="32" t="str">
        <f>ORÇAMENTO!A170</f>
        <v>10.13</v>
      </c>
      <c r="B177" s="65" t="str">
        <f>ORÇAMENTO!D170</f>
        <v>LUMINÁRIA TIPO PLAFON EM PLÁSTICO, DE SOBREPOR, COM 1 LÂMPADA FLUORESCENTE DE 15 W, SEM REATOR - FORNECIMENTO E INSTALAÇÃO. AF_02/2020</v>
      </c>
      <c r="C177" s="22" t="str">
        <f>ORÇAMENTO!E170</f>
        <v>unid</v>
      </c>
      <c r="D177" s="22"/>
      <c r="E177" s="23">
        <f>ORÇAMENTO!G170*26.63%+ORÇAMENTO!G170</f>
        <v>51.816996000000003</v>
      </c>
      <c r="F177" s="23">
        <f>ORÇAMENTO!F170</f>
        <v>97</v>
      </c>
      <c r="G177" s="22"/>
      <c r="H177" s="22"/>
      <c r="I177" s="23">
        <f t="shared" si="10"/>
        <v>5026.25</v>
      </c>
      <c r="J177" s="22">
        <f t="shared" si="11"/>
        <v>0</v>
      </c>
      <c r="K177" s="22">
        <f t="shared" si="12"/>
        <v>0</v>
      </c>
      <c r="L177" s="36">
        <f t="shared" si="13"/>
        <v>0</v>
      </c>
    </row>
    <row r="178" spans="1:12" ht="30">
      <c r="A178" s="32" t="str">
        <f>ORÇAMENTO!A171</f>
        <v>10.14</v>
      </c>
      <c r="B178" s="65" t="str">
        <f>ORÇAMENTO!D171</f>
        <v>CABO DE COBRE FLEXÍVEL ISOLADO, 2,5 MM², ANTI-CHAMA 0,6/1,0 KV, PARA CIRCUITOS TERMINAIS - FORNECIMENTO E INSTALAÇÃO. AF_12/2015</v>
      </c>
      <c r="C178" s="22" t="str">
        <f>ORÇAMENTO!E171</f>
        <v>m</v>
      </c>
      <c r="D178" s="22"/>
      <c r="E178" s="23">
        <f>ORÇAMENTO!G171*26.63%+ORÇAMENTO!G171</f>
        <v>6.0402509999999996</v>
      </c>
      <c r="F178" s="23">
        <f>ORÇAMENTO!F171</f>
        <v>1470</v>
      </c>
      <c r="G178" s="22"/>
      <c r="H178" s="22"/>
      <c r="I178" s="23">
        <f t="shared" si="10"/>
        <v>8879.17</v>
      </c>
      <c r="J178" s="22">
        <f t="shared" si="11"/>
        <v>0</v>
      </c>
      <c r="K178" s="22">
        <f t="shared" si="12"/>
        <v>0</v>
      </c>
      <c r="L178" s="36">
        <f t="shared" si="13"/>
        <v>0</v>
      </c>
    </row>
    <row r="179" spans="1:12" ht="30">
      <c r="A179" s="32" t="str">
        <f>ORÇAMENTO!A172</f>
        <v>10.15</v>
      </c>
      <c r="B179" s="65" t="str">
        <f>ORÇAMENTO!D172</f>
        <v>CABO DE COBRE FLEXÍVEL ISOLADO, 4 MM², ANTI-CHAMA 0,6/1,0 KV, PARA CIRCUITOS TERMINAIS - FORNECIMENTO E INSTALAÇÃO. AF_12/2015</v>
      </c>
      <c r="C179" s="22" t="str">
        <f>ORÇAMENTO!E172</f>
        <v>m</v>
      </c>
      <c r="D179" s="22"/>
      <c r="E179" s="23">
        <f>ORÇAMENTO!G172*26.63%+ORÇAMENTO!G172</f>
        <v>8.5221990000000005</v>
      </c>
      <c r="F179" s="23">
        <f>ORÇAMENTO!F172</f>
        <v>1184</v>
      </c>
      <c r="G179" s="22"/>
      <c r="H179" s="22"/>
      <c r="I179" s="23">
        <f t="shared" si="10"/>
        <v>10090.280000000001</v>
      </c>
      <c r="J179" s="22">
        <f t="shared" si="11"/>
        <v>0</v>
      </c>
      <c r="K179" s="22">
        <f t="shared" si="12"/>
        <v>0</v>
      </c>
      <c r="L179" s="36">
        <f t="shared" si="13"/>
        <v>0</v>
      </c>
    </row>
    <row r="180" spans="1:12" ht="30">
      <c r="A180" s="32" t="str">
        <f>ORÇAMENTO!A173</f>
        <v>10.16</v>
      </c>
      <c r="B180" s="65" t="str">
        <f>ORÇAMENTO!D173</f>
        <v>CORDOALHA DE COBRE NU 25 MM², NÃO ENTERRADA, COM ISOLADOR - FORNECIMENTO E INSTALAÇÃO. AF_12/2017</v>
      </c>
      <c r="C180" s="22" t="str">
        <f>ORÇAMENTO!E173</f>
        <v>m</v>
      </c>
      <c r="D180" s="22"/>
      <c r="E180" s="23">
        <f>ORÇAMENTO!G173*26.63%+ORÇAMENTO!G173</f>
        <v>52.880687999999999</v>
      </c>
      <c r="F180" s="23">
        <f>ORÇAMENTO!F173</f>
        <v>50</v>
      </c>
      <c r="G180" s="22"/>
      <c r="H180" s="22"/>
      <c r="I180" s="23">
        <f t="shared" si="10"/>
        <v>2644.03</v>
      </c>
      <c r="J180" s="22">
        <f t="shared" si="11"/>
        <v>0</v>
      </c>
      <c r="K180" s="22">
        <f t="shared" si="12"/>
        <v>0</v>
      </c>
      <c r="L180" s="36">
        <f t="shared" si="13"/>
        <v>0</v>
      </c>
    </row>
    <row r="181" spans="1:12" ht="30">
      <c r="A181" s="32" t="str">
        <f>ORÇAMENTO!A174</f>
        <v>10.17</v>
      </c>
      <c r="B181" s="65" t="str">
        <f>ORÇAMENTO!D174</f>
        <v>QUADRO DE DISTRIBUIÇÃO DE ENERGIA EM CHAPA DE AÇO GALVANIZADO, DE EMBUTIR, COM BARRAMENTO TRIFÁSICO, PARA 40 DISJUNTORES DIN 100A - FORNECIMENTO E INSTALAÇÃO. AF_10/2020</v>
      </c>
      <c r="C181" s="22" t="str">
        <f>ORÇAMENTO!E174</f>
        <v>unid</v>
      </c>
      <c r="D181" s="22"/>
      <c r="E181" s="23">
        <f>ORÇAMENTO!G174*26.63%+ORÇAMENTO!G174</f>
        <v>1194.4501379999999</v>
      </c>
      <c r="F181" s="23">
        <f>ORÇAMENTO!F174</f>
        <v>2</v>
      </c>
      <c r="G181" s="22"/>
      <c r="H181" s="22"/>
      <c r="I181" s="23">
        <f t="shared" si="10"/>
        <v>2388.9</v>
      </c>
      <c r="J181" s="22">
        <f t="shared" si="11"/>
        <v>0</v>
      </c>
      <c r="K181" s="22">
        <f t="shared" si="12"/>
        <v>0</v>
      </c>
      <c r="L181" s="36">
        <f t="shared" si="13"/>
        <v>0</v>
      </c>
    </row>
    <row r="182" spans="1:12" ht="30">
      <c r="A182" s="32" t="str">
        <f>ORÇAMENTO!A175</f>
        <v>10.18</v>
      </c>
      <c r="B182" s="65" t="str">
        <f>ORÇAMENTO!D175</f>
        <v>DISJUNTOR MONOPOLAR TIPO DIN, CORRENTE NOMINAL DE 10A - FORNECIMENTO E INSTALAÇÃO. AF_10/2020</v>
      </c>
      <c r="C182" s="22" t="str">
        <f>ORÇAMENTO!E175</f>
        <v>unid</v>
      </c>
      <c r="D182" s="22"/>
      <c r="E182" s="23">
        <f>ORÇAMENTO!G175*26.63%+ORÇAMENTO!G175</f>
        <v>12.321099</v>
      </c>
      <c r="F182" s="23">
        <f>ORÇAMENTO!F175</f>
        <v>1</v>
      </c>
      <c r="G182" s="22"/>
      <c r="H182" s="22"/>
      <c r="I182" s="23">
        <f t="shared" si="10"/>
        <v>12.32</v>
      </c>
      <c r="J182" s="22">
        <f t="shared" si="11"/>
        <v>0</v>
      </c>
      <c r="K182" s="22">
        <f t="shared" si="12"/>
        <v>0</v>
      </c>
      <c r="L182" s="36">
        <f t="shared" si="13"/>
        <v>0</v>
      </c>
    </row>
    <row r="183" spans="1:12" ht="30">
      <c r="A183" s="32" t="str">
        <f>ORÇAMENTO!A176</f>
        <v>10.19</v>
      </c>
      <c r="B183" s="65" t="str">
        <f>ORÇAMENTO!D176</f>
        <v>DISJUNTOR MONOPOLAR TIPO DIN, CORRENTE NOMINAL DE 16A - FORNECIMENTO E INSTALAÇÃO. AF_10/2020</v>
      </c>
      <c r="C183" s="22" t="str">
        <f>ORÇAMENTO!E176</f>
        <v>unid</v>
      </c>
      <c r="D183" s="22"/>
      <c r="E183" s="23">
        <f>ORÇAMENTO!G176*26.63%+ORÇAMENTO!G176</f>
        <v>12.814955999999999</v>
      </c>
      <c r="F183" s="23">
        <f>ORÇAMENTO!F176</f>
        <v>21</v>
      </c>
      <c r="G183" s="22"/>
      <c r="H183" s="22"/>
      <c r="I183" s="23">
        <f t="shared" si="10"/>
        <v>269.11</v>
      </c>
      <c r="J183" s="22">
        <f t="shared" si="11"/>
        <v>0</v>
      </c>
      <c r="K183" s="22">
        <f t="shared" si="12"/>
        <v>0</v>
      </c>
      <c r="L183" s="36">
        <f t="shared" si="13"/>
        <v>0</v>
      </c>
    </row>
    <row r="184" spans="1:12" ht="30">
      <c r="A184" s="32" t="str">
        <f>ORÇAMENTO!A177</f>
        <v>10.20</v>
      </c>
      <c r="B184" s="65" t="str">
        <f>ORÇAMENTO!D177</f>
        <v>DISJUNTOR MONOPOLAR TIPO DIN, CORRENTE NOMINAL DE 25A - FORNECIMENTO E INSTALAÇÃO. AF_10/2020</v>
      </c>
      <c r="C184" s="22" t="str">
        <f>ORÇAMENTO!E177</f>
        <v>unid</v>
      </c>
      <c r="D184" s="22"/>
      <c r="E184" s="23">
        <f>ORÇAMENTO!G177*26.63%+ORÇAMENTO!G177</f>
        <v>13.802670000000001</v>
      </c>
      <c r="F184" s="23">
        <f>ORÇAMENTO!F177</f>
        <v>9</v>
      </c>
      <c r="G184" s="22"/>
      <c r="H184" s="22"/>
      <c r="I184" s="23">
        <f t="shared" si="10"/>
        <v>124.22</v>
      </c>
      <c r="J184" s="22">
        <f t="shared" si="11"/>
        <v>0</v>
      </c>
      <c r="K184" s="22">
        <f t="shared" si="12"/>
        <v>0</v>
      </c>
      <c r="L184" s="36">
        <f t="shared" si="13"/>
        <v>0</v>
      </c>
    </row>
    <row r="185" spans="1:12" ht="30">
      <c r="A185" s="32" t="str">
        <f>ORÇAMENTO!A178</f>
        <v>10.21</v>
      </c>
      <c r="B185" s="65" t="str">
        <f>ORÇAMENTO!D178</f>
        <v>DISJUNTOR TERMOMAGNÉTICO TRIPOLAR , CORRENTE NOMINAL DE 125A - FORNECIMENTO E INSTALAÇÃO. AF_10/2020</v>
      </c>
      <c r="C185" s="22" t="str">
        <f>ORÇAMENTO!E178</f>
        <v>unid</v>
      </c>
      <c r="D185" s="22"/>
      <c r="E185" s="23">
        <f>ORÇAMENTO!G178*26.63%+ORÇAMENTO!G178</f>
        <v>454.107843</v>
      </c>
      <c r="F185" s="23">
        <f>ORÇAMENTO!F178</f>
        <v>2</v>
      </c>
      <c r="G185" s="22"/>
      <c r="H185" s="22"/>
      <c r="I185" s="23">
        <f t="shared" si="10"/>
        <v>908.22</v>
      </c>
      <c r="J185" s="22">
        <f t="shared" si="11"/>
        <v>0</v>
      </c>
      <c r="K185" s="22">
        <f t="shared" si="12"/>
        <v>0</v>
      </c>
      <c r="L185" s="36">
        <f t="shared" si="13"/>
        <v>0</v>
      </c>
    </row>
    <row r="186" spans="1:12">
      <c r="A186" s="32" t="str">
        <f>ORÇAMENTO!A179</f>
        <v>10.22</v>
      </c>
      <c r="B186" s="65" t="str">
        <f>ORÇAMENTO!D179</f>
        <v>Dispositivo DR tetrapolar 100A, tipo AC, 30MA</v>
      </c>
      <c r="C186" s="22" t="str">
        <f>ORÇAMENTO!E179</f>
        <v>unid</v>
      </c>
      <c r="D186" s="22"/>
      <c r="E186" s="23">
        <f>ORÇAMENTO!G179*26.63%+ORÇAMENTO!G179</f>
        <v>449.270577</v>
      </c>
      <c r="F186" s="23">
        <f>ORÇAMENTO!F179</f>
        <v>2</v>
      </c>
      <c r="G186" s="22"/>
      <c r="H186" s="22"/>
      <c r="I186" s="23">
        <f t="shared" si="10"/>
        <v>898.54</v>
      </c>
      <c r="J186" s="22">
        <f t="shared" si="11"/>
        <v>0</v>
      </c>
      <c r="K186" s="22">
        <f t="shared" si="12"/>
        <v>0</v>
      </c>
      <c r="L186" s="36">
        <f t="shared" si="13"/>
        <v>0</v>
      </c>
    </row>
    <row r="187" spans="1:12">
      <c r="A187" s="32" t="str">
        <f>ORÇAMENTO!A180</f>
        <v>10.23</v>
      </c>
      <c r="B187" s="65" t="str">
        <f>ORÇAMENTO!D180</f>
        <v>Fornecimento e instalação de eletrocalha perfurada 200x70x3000mm (ref. Mopa ou similar).</v>
      </c>
      <c r="C187" s="22" t="str">
        <f>ORÇAMENTO!E180</f>
        <v>m</v>
      </c>
      <c r="D187" s="22"/>
      <c r="E187" s="23">
        <f>ORÇAMENTO!G180*26.63%+ORÇAMENTO!G180</f>
        <v>89.210835000000003</v>
      </c>
      <c r="F187" s="23">
        <f>ORÇAMENTO!F180</f>
        <v>25</v>
      </c>
      <c r="G187" s="22"/>
      <c r="H187" s="22"/>
      <c r="I187" s="23">
        <f t="shared" si="10"/>
        <v>2230.27</v>
      </c>
      <c r="J187" s="22">
        <f t="shared" si="11"/>
        <v>0</v>
      </c>
      <c r="K187" s="22">
        <f t="shared" si="12"/>
        <v>0</v>
      </c>
      <c r="L187" s="36">
        <f t="shared" si="13"/>
        <v>0</v>
      </c>
    </row>
    <row r="188" spans="1:12" ht="45">
      <c r="A188" s="32" t="str">
        <f>ORÇAMENTO!A181</f>
        <v>10.24</v>
      </c>
      <c r="B188" s="65" t="str">
        <f>ORÇAMENTO!D181</f>
        <v>SUPORTE PARA ELETROCALHA LISA OU PERFURADA EM AÇO GALVANIZADO, LARGURA 200 OU 400 MM E ALTURA 50 MM, ESPAÇADO A CADA 1,5 M, EM PERFILADO DE SEÇÃO 38X76 MM, POR METRO DE ELETRECOLHA FIXADA. AF_07/2017</v>
      </c>
      <c r="C188" s="22" t="str">
        <f>ORÇAMENTO!E181</f>
        <v>m</v>
      </c>
      <c r="D188" s="22"/>
      <c r="E188" s="23">
        <f>ORÇAMENTO!G181*26.63%+ORÇAMENTO!G181</f>
        <v>23.249268000000001</v>
      </c>
      <c r="F188" s="23">
        <f>ORÇAMENTO!F181</f>
        <v>40</v>
      </c>
      <c r="G188" s="22"/>
      <c r="H188" s="22"/>
      <c r="I188" s="23">
        <f t="shared" si="10"/>
        <v>929.97</v>
      </c>
      <c r="J188" s="22">
        <f t="shared" si="11"/>
        <v>0</v>
      </c>
      <c r="K188" s="22">
        <f t="shared" si="12"/>
        <v>0</v>
      </c>
      <c r="L188" s="36">
        <f t="shared" si="13"/>
        <v>0</v>
      </c>
    </row>
    <row r="189" spans="1:12">
      <c r="A189" s="32" t="str">
        <f>ORÇAMENTO!A182</f>
        <v>10.25</v>
      </c>
      <c r="B189" s="65" t="str">
        <f>ORÇAMENTO!D182</f>
        <v>Cantoneira "ZZ" para fixação de perfilado, ref. Mopa ou similar.</v>
      </c>
      <c r="C189" s="22" t="str">
        <f>ORÇAMENTO!E182</f>
        <v>unid</v>
      </c>
      <c r="D189" s="22"/>
      <c r="E189" s="23">
        <f>ORÇAMENTO!G182*26.63%+ORÇAMENTO!G182</f>
        <v>9.6871950000000009</v>
      </c>
      <c r="F189" s="23">
        <f>ORÇAMENTO!F182</f>
        <v>2</v>
      </c>
      <c r="G189" s="22"/>
      <c r="H189" s="22"/>
      <c r="I189" s="23">
        <f t="shared" si="10"/>
        <v>19.37</v>
      </c>
      <c r="J189" s="22">
        <f t="shared" si="11"/>
        <v>0</v>
      </c>
      <c r="K189" s="22">
        <f t="shared" si="12"/>
        <v>0</v>
      </c>
      <c r="L189" s="36">
        <f t="shared" si="13"/>
        <v>0</v>
      </c>
    </row>
    <row r="190" spans="1:12">
      <c r="A190" s="32"/>
      <c r="B190" s="65"/>
      <c r="C190" s="22"/>
      <c r="D190" s="22"/>
      <c r="E190" s="23"/>
      <c r="F190" s="23"/>
      <c r="G190" s="22"/>
      <c r="H190" s="22"/>
      <c r="I190" s="23"/>
      <c r="J190" s="22"/>
      <c r="K190" s="22"/>
      <c r="L190" s="36"/>
    </row>
    <row r="191" spans="1:12">
      <c r="A191" s="32">
        <f>ORÇAMENTO!A184</f>
        <v>11</v>
      </c>
      <c r="B191" s="66" t="s">
        <v>198</v>
      </c>
      <c r="C191" s="22"/>
      <c r="D191" s="22"/>
      <c r="E191" s="23"/>
      <c r="F191" s="23"/>
      <c r="G191" s="22"/>
      <c r="H191" s="22"/>
      <c r="I191" s="23"/>
      <c r="J191" s="22"/>
      <c r="K191" s="22"/>
      <c r="L191" s="36"/>
    </row>
    <row r="192" spans="1:12">
      <c r="A192" s="32" t="str">
        <f>ORÇAMENTO!A185</f>
        <v>11.1</v>
      </c>
      <c r="B192" s="65" t="str">
        <f>ORÇAMENTO!D185</f>
        <v>APLICAÇÃO MANUAL DE PINTURA COM TINTA LÁTEX ACRÍLICA EM PAREDES, DUAS DEMÃOS. AF_06/2014</v>
      </c>
      <c r="C192" s="22" t="str">
        <f>ORÇAMENTO!E185</f>
        <v>m²</v>
      </c>
      <c r="D192" s="22"/>
      <c r="E192" s="23">
        <f>ORÇAMENTO!G185*26.63%+ORÇAMENTO!G185</f>
        <v>14.841036000000001</v>
      </c>
      <c r="F192" s="23">
        <f>ORÇAMENTO!F185</f>
        <v>3708.15</v>
      </c>
      <c r="G192" s="22"/>
      <c r="H192" s="22"/>
      <c r="I192" s="23">
        <f t="shared" si="10"/>
        <v>55032.79</v>
      </c>
      <c r="J192" s="22">
        <f t="shared" si="11"/>
        <v>0</v>
      </c>
      <c r="K192" s="22">
        <f t="shared" si="12"/>
        <v>0</v>
      </c>
      <c r="L192" s="36">
        <f t="shared" si="13"/>
        <v>0</v>
      </c>
    </row>
    <row r="193" spans="1:12">
      <c r="A193" s="32" t="str">
        <f>ORÇAMENTO!A186</f>
        <v>11.2</v>
      </c>
      <c r="B193" s="65" t="str">
        <f>ORÇAMENTO!D186</f>
        <v>APLICAÇÃO MANUAL DE MASSA ACRÍLICA EM PAREDES EXTERNAS DE CASAS, DUAS DEMÃOS. AF_05/2017</v>
      </c>
      <c r="C193" s="22" t="str">
        <f>ORÇAMENTO!E186</f>
        <v>m²</v>
      </c>
      <c r="D193" s="22"/>
      <c r="E193" s="23">
        <f>ORÇAMENTO!G186*26.63%+ORÇAMENTO!G186</f>
        <v>26.250399000000002</v>
      </c>
      <c r="F193" s="23">
        <f>ORÇAMENTO!F186</f>
        <v>994.53</v>
      </c>
      <c r="G193" s="22"/>
      <c r="H193" s="22"/>
      <c r="I193" s="23">
        <f t="shared" si="10"/>
        <v>26106.81</v>
      </c>
      <c r="J193" s="22">
        <f t="shared" si="11"/>
        <v>0</v>
      </c>
      <c r="K193" s="22">
        <f t="shared" si="12"/>
        <v>0</v>
      </c>
      <c r="L193" s="36">
        <f t="shared" si="13"/>
        <v>0</v>
      </c>
    </row>
    <row r="194" spans="1:12">
      <c r="A194" s="32" t="str">
        <f>ORÇAMENTO!A187</f>
        <v>11.3</v>
      </c>
      <c r="B194" s="65" t="str">
        <f>ORÇAMENTO!D187</f>
        <v>APLICAÇÃO DE FUNDO SELADOR ACRÍLICO EM PAREDES, UMA DEMÃO. AF_06/2014</v>
      </c>
      <c r="C194" s="22" t="str">
        <f>ORÇAMENTO!E187</f>
        <v>m²</v>
      </c>
      <c r="D194" s="22"/>
      <c r="E194" s="23">
        <f>ORÇAMENTO!G187*26.63%+ORÇAMENTO!G187</f>
        <v>2.65923</v>
      </c>
      <c r="F194" s="23">
        <f>ORÇAMENTO!F187</f>
        <v>418.9</v>
      </c>
      <c r="G194" s="22"/>
      <c r="H194" s="22"/>
      <c r="I194" s="23">
        <f t="shared" si="10"/>
        <v>1113.95</v>
      </c>
      <c r="J194" s="22">
        <f t="shared" si="11"/>
        <v>0</v>
      </c>
      <c r="K194" s="22">
        <f t="shared" si="12"/>
        <v>0</v>
      </c>
      <c r="L194" s="36">
        <f t="shared" si="13"/>
        <v>0</v>
      </c>
    </row>
    <row r="195" spans="1:12">
      <c r="A195" s="32" t="str">
        <f>ORÇAMENTO!A188</f>
        <v>11.4</v>
      </c>
      <c r="B195" s="65" t="str">
        <f>ORÇAMENTO!D188</f>
        <v>APLICAÇÃO E LIXAMENTO DE MASSA LÁTEX EM PAREDES, DUAS DEMÃOS. AF_06/2014</v>
      </c>
      <c r="C195" s="22" t="str">
        <f>ORÇAMENTO!E188</f>
        <v>m²</v>
      </c>
      <c r="D195" s="22"/>
      <c r="E195" s="23">
        <f>ORÇAMENTO!G188*26.63%+ORÇAMENTO!G188</f>
        <v>15.144948000000001</v>
      </c>
      <c r="F195" s="23">
        <f>ORÇAMENTO!F188</f>
        <v>961.62</v>
      </c>
      <c r="G195" s="22"/>
      <c r="H195" s="22"/>
      <c r="I195" s="23">
        <f t="shared" si="10"/>
        <v>14563.68</v>
      </c>
      <c r="J195" s="22">
        <f t="shared" si="11"/>
        <v>0</v>
      </c>
      <c r="K195" s="22">
        <f t="shared" si="12"/>
        <v>0</v>
      </c>
      <c r="L195" s="36">
        <f t="shared" si="13"/>
        <v>0</v>
      </c>
    </row>
    <row r="196" spans="1:12">
      <c r="A196" s="32" t="str">
        <f>ORÇAMENTO!A189</f>
        <v>11.5</v>
      </c>
      <c r="B196" s="65" t="str">
        <f>ORÇAMENTO!D189</f>
        <v>PINTURA VERNIZ (INCOLOR) ALQUÍDICO EM MADEIRA, USO INTERNO E EXTERNO, 1 DEMÃO. AF_01/2021</v>
      </c>
      <c r="C196" s="22" t="str">
        <f>ORÇAMENTO!E189</f>
        <v>m²</v>
      </c>
      <c r="D196" s="22"/>
      <c r="E196" s="23">
        <f>ORÇAMENTO!G189*26.63%+ORÇAMENTO!G189</f>
        <v>9.0920339999999999</v>
      </c>
      <c r="F196" s="23">
        <f>ORÇAMENTO!F189</f>
        <v>165.06</v>
      </c>
      <c r="G196" s="22"/>
      <c r="H196" s="22"/>
      <c r="I196" s="23">
        <f t="shared" si="10"/>
        <v>1500.73</v>
      </c>
      <c r="J196" s="22">
        <f t="shared" si="11"/>
        <v>0</v>
      </c>
      <c r="K196" s="22">
        <f t="shared" si="12"/>
        <v>0</v>
      </c>
      <c r="L196" s="36">
        <f t="shared" si="13"/>
        <v>0</v>
      </c>
    </row>
    <row r="197" spans="1:12" ht="30">
      <c r="A197" s="32" t="str">
        <f>ORÇAMENTO!A190</f>
        <v>11.6</v>
      </c>
      <c r="B197" s="65" t="str">
        <f>ORÇAMENTO!D190</f>
        <v>PINTURA COM TINTA ALQUÍDICA DE FUNDO E ACABAMENTO (ESMALTE SINTÉTICO GRAFITE) PULVERIZADA SOBRE SUPERFÍCIES METÁLICAS (EXCETO PERFIL) EXECUTADO EM OBRA (POR DEMÃO). AF_01/2020_P</v>
      </c>
      <c r="C197" s="22" t="str">
        <f>ORÇAMENTO!E190</f>
        <v>m²</v>
      </c>
      <c r="D197" s="22"/>
      <c r="E197" s="23">
        <f>ORÇAMENTO!G190*26.63%+ORÇAMENTO!G190</f>
        <v>19.918899</v>
      </c>
      <c r="F197" s="23">
        <f>ORÇAMENTO!F190</f>
        <v>57.75</v>
      </c>
      <c r="G197" s="22"/>
      <c r="H197" s="22"/>
      <c r="I197" s="23">
        <f t="shared" si="10"/>
        <v>1150.32</v>
      </c>
      <c r="J197" s="22">
        <f t="shared" si="11"/>
        <v>0</v>
      </c>
      <c r="K197" s="22">
        <f t="shared" si="12"/>
        <v>0</v>
      </c>
      <c r="L197" s="36">
        <f t="shared" si="13"/>
        <v>0</v>
      </c>
    </row>
    <row r="198" spans="1:12">
      <c r="A198" s="32"/>
      <c r="B198" s="65"/>
      <c r="C198" s="22"/>
      <c r="D198" s="22"/>
      <c r="E198" s="23"/>
      <c r="F198" s="23"/>
      <c r="G198" s="22"/>
      <c r="H198" s="22"/>
      <c r="I198" s="23"/>
      <c r="J198" s="22"/>
      <c r="K198" s="22"/>
      <c r="L198" s="36"/>
    </row>
    <row r="199" spans="1:12">
      <c r="A199" s="32">
        <f>ORÇAMENTO!A192</f>
        <v>12</v>
      </c>
      <c r="B199" s="66" t="s">
        <v>205</v>
      </c>
      <c r="C199" s="22"/>
      <c r="D199" s="22"/>
      <c r="E199" s="23"/>
      <c r="F199" s="23"/>
      <c r="G199" s="22"/>
      <c r="H199" s="22"/>
      <c r="I199" s="23"/>
      <c r="J199" s="22"/>
      <c r="K199" s="22"/>
      <c r="L199" s="36"/>
    </row>
    <row r="200" spans="1:12" ht="30">
      <c r="A200" s="32" t="str">
        <f>ORÇAMENTO!A193</f>
        <v>12.1</v>
      </c>
      <c r="B200" s="65" t="str">
        <f>ORÇAMENTO!D193</f>
        <v>Pia de cozinha com bancada em granito cinza andorinha, e=2cm, dim 3,40x0,60m, com duas cubas de aço inóx, sifão cromado, válvula cromada, torneira cromada 1/2", inclusive rodopia 10cm, assentada.</v>
      </c>
      <c r="C200" s="22" t="str">
        <f>ORÇAMENTO!E193</f>
        <v>unid</v>
      </c>
      <c r="D200" s="22"/>
      <c r="E200" s="23">
        <f>ORÇAMENTO!G193*26.63%+ORÇAMENTO!G193</f>
        <v>2916.972702</v>
      </c>
      <c r="F200" s="23">
        <f>ORÇAMENTO!F193</f>
        <v>2</v>
      </c>
      <c r="G200" s="22"/>
      <c r="H200" s="22"/>
      <c r="I200" s="23">
        <f t="shared" si="10"/>
        <v>5833.95</v>
      </c>
      <c r="J200" s="22">
        <f t="shared" si="11"/>
        <v>0</v>
      </c>
      <c r="K200" s="22">
        <f t="shared" si="12"/>
        <v>0</v>
      </c>
      <c r="L200" s="36">
        <f t="shared" si="13"/>
        <v>0</v>
      </c>
    </row>
    <row r="201" spans="1:12" ht="30">
      <c r="A201" s="32" t="str">
        <f>ORÇAMENTO!A194</f>
        <v>12.2</v>
      </c>
      <c r="B201" s="65" t="str">
        <f>ORÇAMENTO!D194</f>
        <v>CUBA DE EMBUTIR OVAL EM LOUÇA BRANCA, 35 X 50CM OU EQUIVALENTE, INCLUSO VÁLVULA EM METAL CROMADO E SIFÃO FLEXÍVEL EM PVC - FORNECIMENTO E INSTALAÇÃO. AF_01/2020</v>
      </c>
      <c r="C201" s="22" t="str">
        <f>ORÇAMENTO!E194</f>
        <v>unid</v>
      </c>
      <c r="D201" s="22"/>
      <c r="E201" s="23">
        <f>ORÇAMENTO!G194*26.63%+ORÇAMENTO!G194</f>
        <v>227.02226400000001</v>
      </c>
      <c r="F201" s="23">
        <f>ORÇAMENTO!F194</f>
        <v>26</v>
      </c>
      <c r="G201" s="22"/>
      <c r="H201" s="22"/>
      <c r="I201" s="23">
        <f t="shared" si="10"/>
        <v>5902.58</v>
      </c>
      <c r="J201" s="22">
        <f t="shared" si="11"/>
        <v>0</v>
      </c>
      <c r="K201" s="22">
        <f t="shared" si="12"/>
        <v>0</v>
      </c>
      <c r="L201" s="36">
        <f t="shared" si="13"/>
        <v>0</v>
      </c>
    </row>
    <row r="202" spans="1:12" ht="30">
      <c r="A202" s="32" t="str">
        <f>ORÇAMENTO!A195</f>
        <v>12.3</v>
      </c>
      <c r="B202" s="65" t="str">
        <f>ORÇAMENTO!D195</f>
        <v>TORNEIRA CROMADA DE MESA, 1/2 OU 3/4, PARA LAVATÓRIO, PADRÃO POPULAR - FORNECIMENTO E INSTALAÇÃO. AF_01/2020</v>
      </c>
      <c r="C202" s="22" t="str">
        <f>ORÇAMENTO!E195</f>
        <v>unid</v>
      </c>
      <c r="D202" s="22"/>
      <c r="E202" s="23">
        <f>ORÇAMENTO!G195*26.63%+ORÇAMENTO!G195</f>
        <v>74.762351999999993</v>
      </c>
      <c r="F202" s="23">
        <f>ORÇAMENTO!F195</f>
        <v>26</v>
      </c>
      <c r="G202" s="22"/>
      <c r="H202" s="22"/>
      <c r="I202" s="23">
        <f t="shared" si="10"/>
        <v>1943.82</v>
      </c>
      <c r="J202" s="22">
        <f t="shared" si="11"/>
        <v>0</v>
      </c>
      <c r="K202" s="22">
        <f t="shared" si="12"/>
        <v>0</v>
      </c>
      <c r="L202" s="36">
        <f t="shared" si="13"/>
        <v>0</v>
      </c>
    </row>
    <row r="203" spans="1:12">
      <c r="A203" s="32" t="str">
        <f>ORÇAMENTO!A196</f>
        <v>12.4</v>
      </c>
      <c r="B203" s="65" t="str">
        <f>ORÇAMENTO!D196</f>
        <v>Bancada em granito cinza andorinha, e=2cm.</v>
      </c>
      <c r="C203" s="22" t="str">
        <f>ORÇAMENTO!E196</f>
        <v>m²</v>
      </c>
      <c r="D203" s="22"/>
      <c r="E203" s="23">
        <f>ORÇAMENTO!G196*26.63%+ORÇAMENTO!G196</f>
        <v>475.28037899999998</v>
      </c>
      <c r="F203" s="23">
        <f>ORÇAMENTO!F196</f>
        <v>28.2</v>
      </c>
      <c r="G203" s="22"/>
      <c r="H203" s="22"/>
      <c r="I203" s="23">
        <f t="shared" si="10"/>
        <v>13402.91</v>
      </c>
      <c r="J203" s="22">
        <f t="shared" si="11"/>
        <v>0</v>
      </c>
      <c r="K203" s="22">
        <f t="shared" si="12"/>
        <v>0</v>
      </c>
      <c r="L203" s="36">
        <f t="shared" si="13"/>
        <v>0</v>
      </c>
    </row>
    <row r="204" spans="1:12" ht="45">
      <c r="A204" s="32" t="str">
        <f>ORÇAMENTO!A197</f>
        <v>12.5</v>
      </c>
      <c r="B204" s="65" t="str">
        <f>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04" s="22" t="str">
        <f>ORÇAMENTO!E197</f>
        <v>unid</v>
      </c>
      <c r="D204" s="22"/>
      <c r="E204" s="23">
        <f>ORÇAMENTO!G197*26.63%+ORÇAMENTO!G197</f>
        <v>265.09990499999998</v>
      </c>
      <c r="F204" s="23">
        <f>ORÇAMENTO!F197</f>
        <v>4</v>
      </c>
      <c r="G204" s="22"/>
      <c r="H204" s="22"/>
      <c r="I204" s="23">
        <f t="shared" si="10"/>
        <v>1060.4000000000001</v>
      </c>
      <c r="J204" s="22">
        <f t="shared" si="11"/>
        <v>0</v>
      </c>
      <c r="K204" s="22">
        <f t="shared" si="12"/>
        <v>0</v>
      </c>
      <c r="L204" s="36">
        <f t="shared" si="13"/>
        <v>0</v>
      </c>
    </row>
    <row r="205" spans="1:12" ht="30">
      <c r="A205" s="32" t="str">
        <f>ORÇAMENTO!A198</f>
        <v>12.6</v>
      </c>
      <c r="B205" s="65" t="str">
        <f>ORÇAMENTO!D198</f>
        <v>BARRA DE APOIO RETA, EM ACO INOX POLIDO, COMPRIMENTO 90 CM,  FIXADA NA PAREDE - FORNECIMENTO E INSTALAÇÃO. AF_01/2020</v>
      </c>
      <c r="C205" s="22" t="str">
        <f>ORÇAMENTO!E198</f>
        <v>unid</v>
      </c>
      <c r="D205" s="22"/>
      <c r="E205" s="23">
        <f>ORÇAMENTO!G198*26.63%+ORÇAMENTO!G198</f>
        <v>404.40556800000002</v>
      </c>
      <c r="F205" s="23">
        <f>ORÇAMENTO!F198</f>
        <v>6</v>
      </c>
      <c r="G205" s="22"/>
      <c r="H205" s="22"/>
      <c r="I205" s="23">
        <f t="shared" si="10"/>
        <v>2426.4299999999998</v>
      </c>
      <c r="J205" s="22">
        <f t="shared" si="11"/>
        <v>0</v>
      </c>
      <c r="K205" s="22">
        <f t="shared" si="12"/>
        <v>0</v>
      </c>
      <c r="L205" s="36">
        <f t="shared" si="13"/>
        <v>0</v>
      </c>
    </row>
    <row r="206" spans="1:12">
      <c r="A206" s="32" t="str">
        <f>ORÇAMENTO!A199</f>
        <v>12.7</v>
      </c>
      <c r="B206" s="65" t="str">
        <f>ORÇAMENTO!D199</f>
        <v>ASSENTO SANITÁRIO CONVENCIONAL - FORNECIMENTO E INSTALACAO. AF_01/2020</v>
      </c>
      <c r="C206" s="22" t="str">
        <f>ORÇAMENTO!E199</f>
        <v>unid</v>
      </c>
      <c r="D206" s="22"/>
      <c r="E206" s="23">
        <f>ORÇAMENTO!G199*26.63%+ORÇAMENTO!G199</f>
        <v>50.576021999999995</v>
      </c>
      <c r="F206" s="23">
        <f>ORÇAMENTO!F199</f>
        <v>16</v>
      </c>
      <c r="G206" s="22"/>
      <c r="H206" s="22"/>
      <c r="I206" s="23">
        <f t="shared" si="10"/>
        <v>809.22</v>
      </c>
      <c r="J206" s="22">
        <f t="shared" si="11"/>
        <v>0</v>
      </c>
      <c r="K206" s="22">
        <f t="shared" si="12"/>
        <v>0</v>
      </c>
      <c r="L206" s="36">
        <f t="shared" si="13"/>
        <v>0</v>
      </c>
    </row>
    <row r="207" spans="1:12" ht="30">
      <c r="A207" s="32" t="str">
        <f>ORÇAMENTO!A200</f>
        <v>12.8</v>
      </c>
      <c r="B207" s="65" t="str">
        <f>ORÇAMENTO!D200</f>
        <v>VASO SANITÁRIO SIFONADO COM CAIXA ACOPLADA LOUÇA BRANCA, INCLUSO ENGATE FLEXÍVEL EM PLÁSTICO BRANCO, 1/2  X 40CM - FORNECIMENTO E INSTALAÇÃO. AF_01/2020</v>
      </c>
      <c r="C207" s="22" t="str">
        <f>ORÇAMENTO!E200</f>
        <v>unid</v>
      </c>
      <c r="D207" s="22"/>
      <c r="E207" s="23">
        <f>ORÇAMENTO!G200*26.63%+ORÇAMENTO!G200</f>
        <v>529.37671499999999</v>
      </c>
      <c r="F207" s="23">
        <f>ORÇAMENTO!F200</f>
        <v>16</v>
      </c>
      <c r="G207" s="22"/>
      <c r="H207" s="22"/>
      <c r="I207" s="23">
        <f t="shared" si="10"/>
        <v>8470.0300000000007</v>
      </c>
      <c r="J207" s="22">
        <f t="shared" si="11"/>
        <v>0</v>
      </c>
      <c r="K207" s="22">
        <f t="shared" si="12"/>
        <v>0</v>
      </c>
      <c r="L207" s="36">
        <f t="shared" si="13"/>
        <v>0</v>
      </c>
    </row>
    <row r="208" spans="1:12" ht="45">
      <c r="A208" s="32" t="str">
        <f>ORÇAMENTO!A201</f>
        <v>12.9</v>
      </c>
      <c r="B208" s="65" t="str">
        <f>ORÇAMENTO!D201</f>
        <v>VASO SANITARIO SIFONADO CONVENCIONAL PARA PCD SEM FURO FRONTAL COM LOUÇA BRANCA SEM ASSENTO, INCLUSO CONJUNTO DE LIGAÇÃO PARA BACIA SANITÁRIA AJUSTÁVEL - FORNECIMENTO E INSTALAÇÃO. AF_01/2020</v>
      </c>
      <c r="C208" s="22" t="str">
        <f>ORÇAMENTO!E201</f>
        <v>unid</v>
      </c>
      <c r="D208" s="22"/>
      <c r="E208" s="23">
        <f>ORÇAMENTO!G201*26.63%+ORÇAMENTO!G201</f>
        <v>819.65066400000001</v>
      </c>
      <c r="F208" s="23">
        <f>ORÇAMENTO!F201</f>
        <v>1</v>
      </c>
      <c r="G208" s="22"/>
      <c r="H208" s="22"/>
      <c r="I208" s="23">
        <f t="shared" si="10"/>
        <v>819.65</v>
      </c>
      <c r="J208" s="22">
        <f t="shared" si="11"/>
        <v>0</v>
      </c>
      <c r="K208" s="22">
        <f t="shared" si="12"/>
        <v>0</v>
      </c>
      <c r="L208" s="36">
        <f t="shared" si="13"/>
        <v>0</v>
      </c>
    </row>
    <row r="209" spans="1:12">
      <c r="A209" s="32" t="str">
        <f>ORÇAMENTO!A202</f>
        <v>12.10</v>
      </c>
      <c r="B209" s="65" t="str">
        <f>ORÇAMENTO!D202</f>
        <v>Chuveiro plástico sem registro.</v>
      </c>
      <c r="C209" s="22" t="str">
        <f>ORÇAMENTO!E202</f>
        <v>unid</v>
      </c>
      <c r="D209" s="22"/>
      <c r="E209" s="23">
        <f>ORÇAMENTO!G202*26.63%+ORÇAMENTO!G202</f>
        <v>38.951388000000001</v>
      </c>
      <c r="F209" s="23">
        <f>ORÇAMENTO!F202</f>
        <v>2</v>
      </c>
      <c r="G209" s="22"/>
      <c r="H209" s="22"/>
      <c r="I209" s="23">
        <f t="shared" si="10"/>
        <v>77.900000000000006</v>
      </c>
      <c r="J209" s="22">
        <f t="shared" si="11"/>
        <v>0</v>
      </c>
      <c r="K209" s="22">
        <f t="shared" si="12"/>
        <v>0</v>
      </c>
      <c r="L209" s="36">
        <f t="shared" si="13"/>
        <v>0</v>
      </c>
    </row>
    <row r="210" spans="1:12">
      <c r="A210" s="32" t="str">
        <f>ORÇAMENTO!A203</f>
        <v>12.11</v>
      </c>
      <c r="B210" s="65" t="str">
        <f>ORÇAMENTO!D203</f>
        <v>KIT DE ACESSORIOS PARA BANHEIRO EM METAL CROMADO, 5 PECAS, INCLUSO FIXAÇÃO. AF_01/2020</v>
      </c>
      <c r="C210" s="22" t="str">
        <f>ORÇAMENTO!E203</f>
        <v>unid</v>
      </c>
      <c r="D210" s="22"/>
      <c r="E210" s="23">
        <f>ORÇAMENTO!G203*26.63%+ORÇAMENTO!G203</f>
        <v>111.117825</v>
      </c>
      <c r="F210" s="23">
        <f>ORÇAMENTO!F203</f>
        <v>14</v>
      </c>
      <c r="G210" s="22"/>
      <c r="H210" s="22"/>
      <c r="I210" s="23">
        <f t="shared" si="10"/>
        <v>1555.65</v>
      </c>
      <c r="J210" s="22">
        <f t="shared" si="11"/>
        <v>0</v>
      </c>
      <c r="K210" s="22">
        <f t="shared" si="12"/>
        <v>0</v>
      </c>
      <c r="L210" s="36">
        <f t="shared" si="13"/>
        <v>0</v>
      </c>
    </row>
    <row r="211" spans="1:12" ht="45">
      <c r="A211" s="32" t="str">
        <f>ORÇAMENTO!A204</f>
        <v>12.12</v>
      </c>
      <c r="B211" s="65" t="str">
        <f>ORÇAMENTO!D204</f>
        <v>TANQUE DE MÁRMORE SINTÉTICO SUSPENSO, 22L OU EQUIVALENTE, INCLUSO SIFÃO FLEXÍVEL EM PVC, VÁLVULA PLÁSTICA E TORNEIRA DE METAL CROMADO PADRÃO POPULAR - FORNECIMENTO E INSTALAÇÃO. AF_01/2020</v>
      </c>
      <c r="C211" s="22" t="str">
        <f>ORÇAMENTO!E204</f>
        <v>unid</v>
      </c>
      <c r="D211" s="22"/>
      <c r="E211" s="23">
        <f>ORÇAMENTO!G204*26.63%+ORÇAMENTO!G204</f>
        <v>360.87017400000002</v>
      </c>
      <c r="F211" s="23">
        <f>ORÇAMENTO!F204</f>
        <v>2</v>
      </c>
      <c r="G211" s="22"/>
      <c r="H211" s="22"/>
      <c r="I211" s="23">
        <f t="shared" si="10"/>
        <v>721.74</v>
      </c>
      <c r="J211" s="22">
        <f t="shared" si="11"/>
        <v>0</v>
      </c>
      <c r="K211" s="22">
        <f t="shared" si="12"/>
        <v>0</v>
      </c>
      <c r="L211" s="36">
        <f t="shared" si="13"/>
        <v>0</v>
      </c>
    </row>
    <row r="212" spans="1:12">
      <c r="A212" s="32"/>
      <c r="B212" s="65"/>
      <c r="C212" s="22"/>
      <c r="D212" s="22"/>
      <c r="E212" s="23"/>
      <c r="F212" s="23"/>
      <c r="G212" s="22"/>
      <c r="H212" s="22"/>
      <c r="I212" s="23"/>
      <c r="J212" s="22"/>
      <c r="K212" s="22"/>
      <c r="L212" s="36"/>
    </row>
    <row r="213" spans="1:12">
      <c r="A213" s="32">
        <f>ORÇAMENTO!A206</f>
        <v>13</v>
      </c>
      <c r="B213" s="66" t="s">
        <v>218</v>
      </c>
      <c r="C213" s="22"/>
      <c r="D213" s="22"/>
      <c r="E213" s="23"/>
      <c r="F213" s="23"/>
      <c r="G213" s="22"/>
      <c r="H213" s="22"/>
      <c r="I213" s="23"/>
      <c r="J213" s="22"/>
      <c r="K213" s="22"/>
      <c r="L213" s="36"/>
    </row>
    <row r="214" spans="1:12">
      <c r="A214" s="32" t="str">
        <f>ORÇAMENTO!A207</f>
        <v>13.1</v>
      </c>
      <c r="B214" s="65" t="str">
        <f>ORÇAMENTO!D207</f>
        <v>LIMPEZA DE PISO CERÂMICO OU PORCELANATO COM PANO ÚMIDO. AF_04/2019</v>
      </c>
      <c r="C214" s="22" t="str">
        <f>ORÇAMENTO!E207</f>
        <v>m²</v>
      </c>
      <c r="D214" s="22"/>
      <c r="E214" s="23">
        <f>ORÇAMENTO!G207*26.63%+ORÇAMENTO!G207</f>
        <v>1.7221680000000001</v>
      </c>
      <c r="F214" s="23">
        <f>ORÇAMENTO!F207</f>
        <v>774.83</v>
      </c>
      <c r="G214" s="22"/>
      <c r="H214" s="22"/>
      <c r="I214" s="23">
        <f t="shared" ref="I214:I218" si="14">ROUND(E214*F214,2)</f>
        <v>1334.39</v>
      </c>
      <c r="J214" s="22">
        <f t="shared" ref="J214:J218" si="15">ROUND(E214*G214,2)</f>
        <v>0</v>
      </c>
      <c r="K214" s="22">
        <f t="shared" ref="K214:K218" si="16">ROUND(E214*H214,2)</f>
        <v>0</v>
      </c>
      <c r="L214" s="36">
        <f t="shared" ref="L214:L219" si="17">K214/I214</f>
        <v>0</v>
      </c>
    </row>
    <row r="215" spans="1:12" ht="30">
      <c r="A215" s="32" t="str">
        <f>ORÇAMENTO!A208</f>
        <v>13.2</v>
      </c>
      <c r="B215" s="65" t="str">
        <f>ORÇAMENTO!D208</f>
        <v>Corrimão em tubo de aço galvanizado (altura = 1,05 m), com barras verticais a cada 2,00m (1.1/2"), barra horizontal  superior (2"), barra horizontal intermediária (dupla) (1.1/2") e barra horizontal inferior (1").</v>
      </c>
      <c r="C215" s="22" t="str">
        <f>ORÇAMENTO!E208</f>
        <v>m</v>
      </c>
      <c r="D215" s="22"/>
      <c r="E215" s="23">
        <f>ORÇAMENTO!G208*26.63%+ORÇAMENTO!G208</f>
        <v>496.288296</v>
      </c>
      <c r="F215" s="23">
        <f>ORÇAMENTO!F208</f>
        <v>32.28</v>
      </c>
      <c r="G215" s="22"/>
      <c r="H215" s="22"/>
      <c r="I215" s="23">
        <f t="shared" si="14"/>
        <v>16020.19</v>
      </c>
      <c r="J215" s="22">
        <f t="shared" si="15"/>
        <v>0</v>
      </c>
      <c r="K215" s="22">
        <f t="shared" si="16"/>
        <v>0</v>
      </c>
      <c r="L215" s="36">
        <f t="shared" si="17"/>
        <v>0</v>
      </c>
    </row>
    <row r="216" spans="1:12" ht="30">
      <c r="A216" s="32" t="str">
        <f>ORÇAMENTO!A209</f>
        <v>13.3</v>
      </c>
      <c r="B216" s="65" t="str">
        <f>ORÇAMENTO!D209</f>
        <v>Banco de concreto em alvenaria de tijolo maciço, assento em concreto simples, sem encosto, revestido em todas as faces com cerâmica Elizabeth 20x20cm ou similar.</v>
      </c>
      <c r="C216" s="22" t="str">
        <f>ORÇAMENTO!E209</f>
        <v>m</v>
      </c>
      <c r="D216" s="22"/>
      <c r="E216" s="23">
        <f>ORÇAMENTO!G209*26.63%+ORÇAMENTO!G209</f>
        <v>247.498335</v>
      </c>
      <c r="F216" s="23">
        <f>ORÇAMENTO!F209</f>
        <v>7.8</v>
      </c>
      <c r="G216" s="22"/>
      <c r="H216" s="22"/>
      <c r="I216" s="23">
        <f t="shared" si="14"/>
        <v>1930.49</v>
      </c>
      <c r="J216" s="22">
        <f t="shared" si="15"/>
        <v>0</v>
      </c>
      <c r="K216" s="22">
        <f t="shared" si="16"/>
        <v>0</v>
      </c>
      <c r="L216" s="36">
        <f t="shared" si="17"/>
        <v>0</v>
      </c>
    </row>
    <row r="217" spans="1:12">
      <c r="A217" s="32" t="str">
        <f>ORÇAMENTO!A210</f>
        <v>13.4</v>
      </c>
      <c r="B217" s="65" t="str">
        <f>ORÇAMENTO!D210</f>
        <v>Letra em alumínio 50x50cm - instalado</v>
      </c>
      <c r="C217" s="22" t="str">
        <f>ORÇAMENTO!E210</f>
        <v>unid</v>
      </c>
      <c r="D217" s="22"/>
      <c r="E217" s="23">
        <f>ORÇAMENTO!G210*26.63%+ORÇAMENTO!G210</f>
        <v>262.68127199999998</v>
      </c>
      <c r="F217" s="23">
        <f>ORÇAMENTO!F210</f>
        <v>16</v>
      </c>
      <c r="G217" s="22"/>
      <c r="H217" s="22"/>
      <c r="I217" s="23">
        <f t="shared" si="14"/>
        <v>4202.8999999999996</v>
      </c>
      <c r="J217" s="22">
        <f t="shared" si="15"/>
        <v>0</v>
      </c>
      <c r="K217" s="22">
        <f t="shared" si="16"/>
        <v>0</v>
      </c>
      <c r="L217" s="36">
        <f t="shared" si="17"/>
        <v>0</v>
      </c>
    </row>
    <row r="218" spans="1:12">
      <c r="A218" s="32" t="str">
        <f>ORÇAMENTO!A211</f>
        <v>13.5</v>
      </c>
      <c r="B218" s="65" t="str">
        <f>ORÇAMENTO!D211</f>
        <v>Letra em alumínio 25x25cm - instalado</v>
      </c>
      <c r="C218" s="22" t="str">
        <f>ORÇAMENTO!E211</f>
        <v>unid</v>
      </c>
      <c r="D218" s="22"/>
      <c r="E218" s="23">
        <f>ORÇAMENTO!G211*26.63%+ORÇAMENTO!G211</f>
        <v>135.798012</v>
      </c>
      <c r="F218" s="23">
        <f>ORÇAMENTO!F211</f>
        <v>50</v>
      </c>
      <c r="G218" s="22"/>
      <c r="H218" s="22"/>
      <c r="I218" s="23">
        <f t="shared" si="14"/>
        <v>6789.9</v>
      </c>
      <c r="J218" s="22">
        <f t="shared" si="15"/>
        <v>0</v>
      </c>
      <c r="K218" s="22">
        <f t="shared" si="16"/>
        <v>0</v>
      </c>
      <c r="L218" s="36">
        <f t="shared" si="17"/>
        <v>0</v>
      </c>
    </row>
    <row r="219" spans="1:12">
      <c r="A219" s="31"/>
      <c r="B219" s="67" t="s">
        <v>444</v>
      </c>
      <c r="C219" s="37"/>
      <c r="D219" s="37"/>
      <c r="E219" s="38"/>
      <c r="F219" s="38"/>
      <c r="G219" s="37"/>
      <c r="H219" s="37"/>
      <c r="I219" s="69">
        <f>SUM(I19:I218)</f>
        <v>989890.37000000046</v>
      </c>
      <c r="J219" s="70">
        <f>SUM(J19:J218)</f>
        <v>9012.2099999999991</v>
      </c>
      <c r="K219" s="70">
        <f>SUM(K19:K218)</f>
        <v>9012.2099999999991</v>
      </c>
      <c r="L219" s="39">
        <f t="shared" si="17"/>
        <v>9.1042506050442694E-3</v>
      </c>
    </row>
    <row r="220" spans="1:12">
      <c r="E220" s="1"/>
      <c r="F220" s="1"/>
      <c r="I220" s="1"/>
    </row>
    <row r="221" spans="1:12">
      <c r="E221" s="1"/>
      <c r="F221" s="1"/>
      <c r="I221" s="1"/>
    </row>
    <row r="222" spans="1:12">
      <c r="E222" s="1"/>
      <c r="F222" s="1"/>
      <c r="I222" s="1"/>
    </row>
    <row r="223" spans="1:12">
      <c r="E223" s="1"/>
    </row>
  </sheetData>
  <mergeCells count="31"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I16:K16"/>
    <mergeCell ref="A15:L15"/>
    <mergeCell ref="A16:A17"/>
    <mergeCell ref="C12:F12"/>
    <mergeCell ref="C1:L5"/>
    <mergeCell ref="A6:F6"/>
    <mergeCell ref="G6:J6"/>
    <mergeCell ref="A7:F8"/>
    <mergeCell ref="G7:J8"/>
    <mergeCell ref="K10:K11"/>
    <mergeCell ref="A13:B14"/>
    <mergeCell ref="C13:F14"/>
    <mergeCell ref="G13:H14"/>
    <mergeCell ref="I13:J14"/>
    <mergeCell ref="K13:L14"/>
    <mergeCell ref="A12:B12"/>
    <mergeCell ref="L16:L17"/>
  </mergeCells>
  <conditionalFormatting sqref="G18:G218">
    <cfRule type="cellIs" dxfId="1" priority="2" operator="greaterThan">
      <formula>0</formula>
    </cfRule>
  </conditionalFormatting>
  <conditionalFormatting sqref="K19:K218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39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3"/>
  <sheetViews>
    <sheetView topLeftCell="A16" zoomScale="115" zoomScaleNormal="115" workbookViewId="0">
      <selection activeCell="L190" sqref="L190"/>
    </sheetView>
  </sheetViews>
  <sheetFormatPr defaultRowHeight="15"/>
  <cols>
    <col min="3" max="3" width="11.28515625" customWidth="1"/>
  </cols>
  <sheetData>
    <row r="1" spans="1:13" ht="16.5" thickBot="1">
      <c r="A1" s="134"/>
      <c r="B1" s="135"/>
      <c r="C1" s="140" t="s">
        <v>411</v>
      </c>
      <c r="D1" s="141"/>
      <c r="E1" s="141"/>
      <c r="F1" s="141"/>
      <c r="G1" s="141"/>
      <c r="H1" s="141"/>
      <c r="I1" s="141"/>
      <c r="J1" s="141"/>
      <c r="K1" s="141"/>
      <c r="L1" s="141"/>
      <c r="M1" s="142"/>
    </row>
    <row r="2" spans="1:13">
      <c r="A2" s="136"/>
      <c r="B2" s="137"/>
      <c r="C2" s="143" t="s">
        <v>412</v>
      </c>
      <c r="D2" s="144"/>
      <c r="E2" s="144"/>
      <c r="F2" s="144"/>
      <c r="G2" s="145"/>
      <c r="H2" s="143" t="s">
        <v>413</v>
      </c>
      <c r="I2" s="144"/>
      <c r="J2" s="144"/>
      <c r="K2" s="144"/>
      <c r="L2" s="144"/>
      <c r="M2" s="145"/>
    </row>
    <row r="3" spans="1:13" ht="15.75" thickBot="1">
      <c r="A3" s="136"/>
      <c r="B3" s="137"/>
      <c r="C3" s="146" t="s">
        <v>434</v>
      </c>
      <c r="D3" s="147"/>
      <c r="E3" s="147"/>
      <c r="F3" s="147"/>
      <c r="G3" s="148"/>
      <c r="H3" s="149" t="s">
        <v>414</v>
      </c>
      <c r="I3" s="150"/>
      <c r="J3" s="150"/>
      <c r="K3" s="150"/>
      <c r="L3" s="150"/>
      <c r="M3" s="151"/>
    </row>
    <row r="4" spans="1:13">
      <c r="A4" s="136"/>
      <c r="B4" s="137"/>
      <c r="C4" s="143" t="s">
        <v>415</v>
      </c>
      <c r="D4" s="144"/>
      <c r="E4" s="144"/>
      <c r="F4" s="144"/>
      <c r="G4" s="145"/>
      <c r="H4" s="152" t="s">
        <v>416</v>
      </c>
      <c r="I4" s="153"/>
      <c r="J4" s="153"/>
      <c r="K4" s="154"/>
      <c r="L4" s="40"/>
      <c r="M4" s="41"/>
    </row>
    <row r="5" spans="1:13" ht="15.75" thickBot="1">
      <c r="A5" s="138"/>
      <c r="B5" s="139"/>
      <c r="C5" s="155" t="s">
        <v>435</v>
      </c>
      <c r="D5" s="156"/>
      <c r="E5" s="156"/>
      <c r="F5" s="156"/>
      <c r="G5" s="157"/>
      <c r="H5" s="158"/>
      <c r="I5" s="159"/>
      <c r="J5" s="159"/>
      <c r="K5" s="160"/>
      <c r="L5" s="42"/>
      <c r="M5" s="43"/>
    </row>
    <row r="6" spans="1:13" ht="15.75" thickBot="1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6"/>
    </row>
    <row r="7" spans="1:13">
      <c r="A7" s="161" t="s">
        <v>417</v>
      </c>
      <c r="B7" s="163" t="s">
        <v>418</v>
      </c>
      <c r="C7" s="164"/>
      <c r="D7" s="167" t="s">
        <v>419</v>
      </c>
      <c r="E7" s="169" t="s">
        <v>420</v>
      </c>
      <c r="F7" s="170"/>
      <c r="G7" s="170"/>
      <c r="H7" s="170"/>
      <c r="I7" s="170"/>
      <c r="J7" s="171"/>
      <c r="K7" s="169" t="s">
        <v>421</v>
      </c>
      <c r="L7" s="171"/>
      <c r="M7" s="132" t="s">
        <v>422</v>
      </c>
    </row>
    <row r="8" spans="1:13" ht="15.75" thickBot="1">
      <c r="A8" s="162"/>
      <c r="B8" s="165"/>
      <c r="C8" s="166"/>
      <c r="D8" s="168"/>
      <c r="E8" s="47" t="s">
        <v>423</v>
      </c>
      <c r="F8" s="47" t="s">
        <v>424</v>
      </c>
      <c r="G8" s="47" t="s">
        <v>425</v>
      </c>
      <c r="H8" s="47" t="s">
        <v>426</v>
      </c>
      <c r="I8" s="47" t="s">
        <v>427</v>
      </c>
      <c r="J8" s="47" t="s">
        <v>428</v>
      </c>
      <c r="K8" s="47" t="s">
        <v>429</v>
      </c>
      <c r="L8" s="47" t="s">
        <v>430</v>
      </c>
      <c r="M8" s="133"/>
    </row>
    <row r="9" spans="1:13" ht="15.75" thickBot="1"/>
    <row r="10" spans="1:13" ht="14.45" customHeight="1">
      <c r="A10" s="48"/>
      <c r="B10" s="123" t="s">
        <v>333</v>
      </c>
      <c r="C10" s="124"/>
      <c r="D10" s="124"/>
      <c r="E10" s="124"/>
      <c r="F10" s="124"/>
      <c r="G10" s="124"/>
      <c r="H10" s="124"/>
      <c r="I10" s="124"/>
      <c r="J10" s="124"/>
      <c r="K10" s="124"/>
      <c r="L10" s="49"/>
      <c r="M10" s="50"/>
    </row>
    <row r="11" spans="1:13">
      <c r="A11" s="51"/>
      <c r="B11" s="125"/>
      <c r="C11" s="126"/>
      <c r="D11" s="126"/>
      <c r="E11" s="126"/>
      <c r="F11" s="126"/>
      <c r="G11" s="126"/>
      <c r="H11" s="126"/>
      <c r="I11" s="126"/>
      <c r="J11" s="126"/>
      <c r="K11" s="127"/>
      <c r="L11" s="52"/>
      <c r="M11" s="52"/>
    </row>
    <row r="12" spans="1:13">
      <c r="A12" s="53"/>
      <c r="B12" s="128" t="str">
        <f>BM_01!B21</f>
        <v>Demolição de piso de alta resistência</v>
      </c>
      <c r="C12" s="129"/>
      <c r="D12" s="129"/>
      <c r="E12" s="129"/>
      <c r="F12" s="129"/>
      <c r="G12" s="129"/>
      <c r="H12" s="129"/>
      <c r="I12" s="129"/>
      <c r="J12" s="129"/>
      <c r="K12" s="130"/>
      <c r="L12" s="54">
        <f>SUM(L14)</f>
        <v>36</v>
      </c>
      <c r="M12" s="55" t="s">
        <v>431</v>
      </c>
    </row>
    <row r="13" spans="1:1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9"/>
      <c r="M13" s="59"/>
    </row>
    <row r="14" spans="1:13">
      <c r="A14" s="57"/>
      <c r="B14" s="131" t="s">
        <v>432</v>
      </c>
      <c r="C14" s="131"/>
      <c r="D14" s="60">
        <v>1</v>
      </c>
      <c r="E14" s="60">
        <v>60</v>
      </c>
      <c r="F14" s="60"/>
      <c r="G14" s="60">
        <v>0.6</v>
      </c>
      <c r="H14" s="61"/>
      <c r="I14" s="61"/>
      <c r="J14" s="61"/>
      <c r="K14" s="61">
        <f t="shared" ref="K14" si="0">ROUND(E14*G14,2)</f>
        <v>36</v>
      </c>
      <c r="L14" s="61">
        <f t="shared" ref="L14" si="1">K14*D14</f>
        <v>36</v>
      </c>
      <c r="M14" s="62"/>
    </row>
    <row r="15" spans="1:13" ht="15.75" thickBot="1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9"/>
      <c r="M15" s="59"/>
    </row>
    <row r="16" spans="1:13">
      <c r="A16" s="48"/>
      <c r="B16" s="123" t="str">
        <f>BM_01!B90</f>
        <v xml:space="preserve">SISTEMA PREDIAL DE ESGOTO SANITÁRIO -NBR 9160 </v>
      </c>
      <c r="C16" s="124"/>
      <c r="D16" s="124"/>
      <c r="E16" s="124"/>
      <c r="F16" s="124"/>
      <c r="G16" s="124"/>
      <c r="H16" s="124"/>
      <c r="I16" s="124"/>
      <c r="J16" s="124"/>
      <c r="K16" s="124"/>
      <c r="L16" s="49"/>
      <c r="M16" s="50"/>
    </row>
    <row r="17" spans="1:13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9"/>
      <c r="M17" s="59"/>
    </row>
    <row r="18" spans="1:13" ht="22.9" customHeight="1">
      <c r="A18" s="53"/>
      <c r="B18" s="128" t="str">
        <f>BM_01!B91</f>
        <v>CAIXA SIFONADA, PVC, DN 100 X 100 X 50 MM, JUNTA ELÁSTICA, FORNECIDA E INSTALADA EM RAMAL DE DESCARGA OU EM RAMAL DE ESGOTO SANITÁRIO. AF_12/2014</v>
      </c>
      <c r="C18" s="129"/>
      <c r="D18" s="129"/>
      <c r="E18" s="129"/>
      <c r="F18" s="129"/>
      <c r="G18" s="129"/>
      <c r="H18" s="129"/>
      <c r="I18" s="129"/>
      <c r="J18" s="129"/>
      <c r="K18" s="130"/>
      <c r="L18" s="54">
        <f>SUM(L20:L25)</f>
        <v>28</v>
      </c>
      <c r="M18" s="55"/>
    </row>
    <row r="20" spans="1:13">
      <c r="B20" s="122" t="s">
        <v>437</v>
      </c>
      <c r="C20" s="122"/>
      <c r="D20">
        <v>1</v>
      </c>
      <c r="L20">
        <v>8</v>
      </c>
    </row>
    <row r="21" spans="1:13">
      <c r="B21" s="122" t="s">
        <v>438</v>
      </c>
      <c r="C21" s="122"/>
      <c r="D21">
        <v>1</v>
      </c>
      <c r="L21">
        <v>6</v>
      </c>
    </row>
    <row r="22" spans="1:13">
      <c r="B22" s="122" t="s">
        <v>439</v>
      </c>
      <c r="C22" s="122"/>
      <c r="D22">
        <v>1</v>
      </c>
      <c r="L22">
        <v>2</v>
      </c>
    </row>
    <row r="23" spans="1:13">
      <c r="B23" s="122" t="s">
        <v>440</v>
      </c>
      <c r="C23" s="122"/>
      <c r="D23">
        <v>1</v>
      </c>
      <c r="L23">
        <v>9</v>
      </c>
    </row>
    <row r="24" spans="1:13">
      <c r="B24" s="122" t="s">
        <v>441</v>
      </c>
      <c r="C24" s="122"/>
      <c r="D24">
        <v>1</v>
      </c>
      <c r="L24">
        <v>3</v>
      </c>
    </row>
    <row r="26" spans="1:13" ht="22.9" customHeight="1">
      <c r="A26" s="53"/>
      <c r="B26" s="128" t="str">
        <f>BM_01!B92</f>
        <v>JOELHO 90 GRAUS, PVC, SERIE NORMAL, ESGOTO PREDIAL, DN 100 MM, JUNTA ELÁSTICA, FORNECIDO E INSTALADO EM RAMAL DE DESCARGA OU RAMAL DE ESGOTO SANITÁRIO. AF_12/2014</v>
      </c>
      <c r="C26" s="129"/>
      <c r="D26" s="129"/>
      <c r="E26" s="129"/>
      <c r="F26" s="129"/>
      <c r="G26" s="129"/>
      <c r="H26" s="129"/>
      <c r="I26" s="129"/>
      <c r="J26" s="129"/>
      <c r="K26" s="130"/>
      <c r="L26" s="54">
        <f>SUM(L28:L33)</f>
        <v>13</v>
      </c>
      <c r="M26" s="55"/>
    </row>
    <row r="28" spans="1:13">
      <c r="B28" s="122" t="s">
        <v>437</v>
      </c>
      <c r="C28" s="122"/>
      <c r="D28">
        <v>1</v>
      </c>
      <c r="L28">
        <v>3</v>
      </c>
    </row>
    <row r="29" spans="1:13">
      <c r="B29" s="122" t="s">
        <v>438</v>
      </c>
      <c r="C29" s="122"/>
      <c r="D29">
        <v>1</v>
      </c>
      <c r="L29">
        <v>3</v>
      </c>
    </row>
    <row r="30" spans="1:13">
      <c r="B30" s="122" t="s">
        <v>439</v>
      </c>
      <c r="C30" s="122"/>
      <c r="D30">
        <v>1</v>
      </c>
      <c r="L30">
        <v>2</v>
      </c>
    </row>
    <row r="31" spans="1:13">
      <c r="B31" s="122" t="s">
        <v>440</v>
      </c>
      <c r="C31" s="122"/>
      <c r="D31">
        <v>1</v>
      </c>
      <c r="L31">
        <v>4</v>
      </c>
    </row>
    <row r="32" spans="1:13">
      <c r="B32" s="122" t="s">
        <v>441</v>
      </c>
      <c r="C32" s="122"/>
      <c r="D32">
        <v>1</v>
      </c>
      <c r="L32">
        <v>1</v>
      </c>
    </row>
    <row r="34" spans="1:13" ht="37.9" customHeight="1">
      <c r="A34" s="53"/>
      <c r="B34" s="128" t="str">
        <f>BM_01!B93</f>
        <v>JOELHO 90 GRAUS, PVC, SERIE NORMAL, ESGOTO PREDIAL, DN 40 MM, JUNTA SOLDÁVEL, FORNECIDO E INSTALADO EM RAMAL DE DESCARGA OU RAMAL DE ESGOTO SANITÁRIO. AF_12/2014</v>
      </c>
      <c r="C34" s="129"/>
      <c r="D34" s="129"/>
      <c r="E34" s="129"/>
      <c r="F34" s="129"/>
      <c r="G34" s="129"/>
      <c r="H34" s="129"/>
      <c r="I34" s="129"/>
      <c r="J34" s="129"/>
      <c r="K34" s="130"/>
      <c r="L34" s="54">
        <f>SUM(L36:L41)</f>
        <v>46</v>
      </c>
      <c r="M34" s="55"/>
    </row>
    <row r="36" spans="1:13">
      <c r="B36" s="122" t="s">
        <v>437</v>
      </c>
      <c r="C36" s="122"/>
      <c r="D36">
        <v>1</v>
      </c>
      <c r="L36">
        <v>15</v>
      </c>
    </row>
    <row r="37" spans="1:13">
      <c r="B37" s="122" t="s">
        <v>438</v>
      </c>
      <c r="C37" s="122"/>
      <c r="D37">
        <v>1</v>
      </c>
      <c r="L37">
        <v>9</v>
      </c>
    </row>
    <row r="38" spans="1:13">
      <c r="B38" s="122" t="s">
        <v>439</v>
      </c>
      <c r="C38" s="122"/>
      <c r="D38">
        <v>1</v>
      </c>
    </row>
    <row r="39" spans="1:13">
      <c r="B39" s="122" t="s">
        <v>440</v>
      </c>
      <c r="C39" s="122"/>
      <c r="D39">
        <v>1</v>
      </c>
      <c r="L39">
        <v>16</v>
      </c>
    </row>
    <row r="40" spans="1:13">
      <c r="B40" s="122" t="s">
        <v>441</v>
      </c>
      <c r="C40" s="122"/>
      <c r="D40">
        <v>1</v>
      </c>
      <c r="L40">
        <v>6</v>
      </c>
    </row>
    <row r="42" spans="1:13" ht="39" customHeight="1">
      <c r="A42" s="53"/>
      <c r="B42" s="128" t="str">
        <f>BM_01!B94</f>
        <v>JOELHO 90 GRAUS, PVC, SERIE NORMAL, ESGOTO PREDIAL, DN 50 MM, JUNTA ELÁSTICA, FORNECIDO E INSTALADO EM RAMAL DE DESCARGA OU RAMAL DE ESGOTO SANITÁRIO. AF_12/2014</v>
      </c>
      <c r="C42" s="129"/>
      <c r="D42" s="129"/>
      <c r="E42" s="129"/>
      <c r="F42" s="129"/>
      <c r="G42" s="129"/>
      <c r="H42" s="129"/>
      <c r="I42" s="129"/>
      <c r="J42" s="129"/>
      <c r="K42" s="130"/>
      <c r="L42" s="54">
        <f>SUM(L44:L49)</f>
        <v>37</v>
      </c>
      <c r="M42" s="55"/>
    </row>
    <row r="44" spans="1:13">
      <c r="B44" s="122" t="s">
        <v>437</v>
      </c>
      <c r="C44" s="122"/>
      <c r="D44">
        <v>1</v>
      </c>
      <c r="L44">
        <v>14</v>
      </c>
    </row>
    <row r="45" spans="1:13">
      <c r="B45" s="122" t="s">
        <v>438</v>
      </c>
      <c r="C45" s="122"/>
      <c r="D45">
        <v>1</v>
      </c>
      <c r="L45">
        <v>7</v>
      </c>
    </row>
    <row r="46" spans="1:13">
      <c r="B46" s="122" t="s">
        <v>439</v>
      </c>
      <c r="C46" s="122"/>
      <c r="D46">
        <v>1</v>
      </c>
      <c r="L46">
        <v>4</v>
      </c>
    </row>
    <row r="47" spans="1:13">
      <c r="B47" s="122" t="s">
        <v>440</v>
      </c>
      <c r="C47" s="122"/>
      <c r="D47">
        <v>1</v>
      </c>
      <c r="L47">
        <v>9</v>
      </c>
    </row>
    <row r="48" spans="1:13">
      <c r="B48" s="122" t="s">
        <v>441</v>
      </c>
      <c r="C48" s="122"/>
      <c r="D48">
        <v>1</v>
      </c>
      <c r="L48">
        <v>3</v>
      </c>
    </row>
    <row r="50" spans="1:13" ht="26.45" customHeight="1">
      <c r="A50" s="53"/>
      <c r="B50" s="128" t="str">
        <f>BM_01!B95</f>
        <v>JOELHO 45 GRAUS, PVC, SERIE NORMAL, ESGOTO PREDIAL, DN 40 MM, JUNTA SOLDÁVEL, FORNECIDO E INSTALADO EM RAMAL DE DESCARGA OU RAMAL DE ESGOTO SANITÁRIO. AF_12/2014</v>
      </c>
      <c r="C50" s="129"/>
      <c r="D50" s="129"/>
      <c r="E50" s="129"/>
      <c r="F50" s="129"/>
      <c r="G50" s="129"/>
      <c r="H50" s="129"/>
      <c r="I50" s="129"/>
      <c r="J50" s="129"/>
      <c r="K50" s="130"/>
      <c r="L50" s="54">
        <f>SUM(L52:L57)</f>
        <v>27</v>
      </c>
      <c r="M50" s="55"/>
    </row>
    <row r="52" spans="1:13">
      <c r="B52" s="122" t="s">
        <v>437</v>
      </c>
      <c r="C52" s="122"/>
      <c r="D52">
        <v>1</v>
      </c>
      <c r="L52">
        <v>9</v>
      </c>
    </row>
    <row r="53" spans="1:13">
      <c r="B53" s="122" t="s">
        <v>438</v>
      </c>
      <c r="C53" s="122"/>
      <c r="D53">
        <v>1</v>
      </c>
      <c r="L53">
        <v>6</v>
      </c>
    </row>
    <row r="54" spans="1:13">
      <c r="B54" s="122" t="s">
        <v>439</v>
      </c>
      <c r="C54" s="122"/>
      <c r="D54">
        <v>1</v>
      </c>
    </row>
    <row r="55" spans="1:13">
      <c r="B55" s="122" t="s">
        <v>440</v>
      </c>
      <c r="C55" s="122"/>
      <c r="D55">
        <v>1</v>
      </c>
      <c r="L55">
        <v>8</v>
      </c>
    </row>
    <row r="56" spans="1:13">
      <c r="B56" s="122" t="s">
        <v>441</v>
      </c>
      <c r="C56" s="122"/>
      <c r="D56">
        <v>1</v>
      </c>
      <c r="L56">
        <v>4</v>
      </c>
    </row>
    <row r="58" spans="1:13" ht="20.45" customHeight="1">
      <c r="A58" s="53"/>
      <c r="B58" s="128" t="str">
        <f>BM_01!B96</f>
        <v>JOELHO 45 GRAUS, PVC, SERIE NORMAL, ESGOTO PREDIAL, DN 50 MM, JUNTA ELÁSTICA, FORNECIDO E INSTALADO EM RAMAL DE DESCARGA OU RAMAL DE ESGOTO SANITÁRIO. AF_12/2014</v>
      </c>
      <c r="C58" s="129"/>
      <c r="D58" s="129"/>
      <c r="E58" s="129"/>
      <c r="F58" s="129"/>
      <c r="G58" s="129"/>
      <c r="H58" s="129"/>
      <c r="I58" s="129"/>
      <c r="J58" s="129"/>
      <c r="K58" s="130"/>
      <c r="L58" s="54">
        <f>SUM(L60:L65)</f>
        <v>25</v>
      </c>
      <c r="M58" s="55"/>
    </row>
    <row r="60" spans="1:13">
      <c r="B60" s="122" t="s">
        <v>437</v>
      </c>
      <c r="C60" s="122"/>
      <c r="D60">
        <v>1</v>
      </c>
      <c r="L60">
        <v>8</v>
      </c>
    </row>
    <row r="61" spans="1:13">
      <c r="B61" s="122" t="s">
        <v>438</v>
      </c>
      <c r="C61" s="122"/>
      <c r="D61">
        <v>1</v>
      </c>
      <c r="L61">
        <v>4</v>
      </c>
    </row>
    <row r="62" spans="1:13">
      <c r="B62" s="122" t="s">
        <v>439</v>
      </c>
      <c r="C62" s="122"/>
      <c r="D62">
        <v>1</v>
      </c>
      <c r="L62">
        <v>3</v>
      </c>
    </row>
    <row r="63" spans="1:13">
      <c r="B63" s="122" t="s">
        <v>440</v>
      </c>
      <c r="C63" s="122"/>
      <c r="D63">
        <v>1</v>
      </c>
      <c r="L63">
        <v>6</v>
      </c>
    </row>
    <row r="64" spans="1:13">
      <c r="B64" s="122" t="s">
        <v>441</v>
      </c>
      <c r="C64" s="122"/>
      <c r="D64">
        <v>1</v>
      </c>
      <c r="L64">
        <v>4</v>
      </c>
    </row>
    <row r="66" spans="1:13" ht="22.9" customHeight="1">
      <c r="A66" s="53"/>
      <c r="B66" s="128" t="str">
        <f>BM_01!B97</f>
        <v>JOELHO 45 GRAUS, PVC, SERIE NORMAL, ESGOTO PREDIAL, DN 100 MM, JUNTA ELÁSTICA, FORNECIDO E INSTALADO EM RAMAL DE DESCARGA OU RAMAL DE ESGOTO SANITÁRIO. AF_12/2014</v>
      </c>
      <c r="C66" s="129"/>
      <c r="D66" s="129"/>
      <c r="E66" s="129"/>
      <c r="F66" s="129"/>
      <c r="G66" s="129"/>
      <c r="H66" s="129"/>
      <c r="I66" s="129"/>
      <c r="J66" s="129"/>
      <c r="K66" s="130"/>
      <c r="L66" s="54">
        <f>SUM(L68:L73)</f>
        <v>11</v>
      </c>
      <c r="M66" s="55"/>
    </row>
    <row r="68" spans="1:13">
      <c r="B68" s="122" t="s">
        <v>437</v>
      </c>
      <c r="C68" s="122"/>
      <c r="D68">
        <v>1</v>
      </c>
      <c r="L68">
        <v>3</v>
      </c>
    </row>
    <row r="69" spans="1:13">
      <c r="B69" s="122" t="s">
        <v>438</v>
      </c>
      <c r="C69" s="122"/>
      <c r="D69">
        <v>1</v>
      </c>
      <c r="L69">
        <v>2</v>
      </c>
    </row>
    <row r="70" spans="1:13">
      <c r="B70" s="122" t="s">
        <v>439</v>
      </c>
      <c r="C70" s="122"/>
      <c r="D70">
        <v>1</v>
      </c>
    </row>
    <row r="71" spans="1:13">
      <c r="B71" s="122" t="s">
        <v>440</v>
      </c>
      <c r="C71" s="122"/>
      <c r="D71">
        <v>1</v>
      </c>
      <c r="L71">
        <v>4</v>
      </c>
    </row>
    <row r="72" spans="1:13">
      <c r="B72" s="122" t="s">
        <v>441</v>
      </c>
      <c r="C72" s="122"/>
      <c r="D72">
        <v>1</v>
      </c>
      <c r="L72">
        <v>2</v>
      </c>
    </row>
    <row r="74" spans="1:13" ht="26.45" customHeight="1">
      <c r="A74" s="53"/>
      <c r="B74" s="128" t="str">
        <f>BM_01!B98</f>
        <v>JUNÇÃO SIMPLES, PVC, SERIE NORMAL, ESGOTO PREDIAL, DN 100 X 100 MM, JUNTA ELÁSTICA, FORNECIDO E INSTALADO EM RAMAL DE DESCARGA OU RAMAL DE ESGOTO SANITÁRIO. AF_12/2014</v>
      </c>
      <c r="C74" s="129"/>
      <c r="D74" s="129"/>
      <c r="E74" s="129"/>
      <c r="F74" s="129"/>
      <c r="G74" s="129"/>
      <c r="H74" s="129"/>
      <c r="I74" s="129"/>
      <c r="J74" s="129"/>
      <c r="K74" s="130"/>
      <c r="L74" s="54">
        <f>SUM(L76:L81)</f>
        <v>2</v>
      </c>
      <c r="M74" s="55"/>
    </row>
    <row r="76" spans="1:13">
      <c r="B76" s="122" t="s">
        <v>437</v>
      </c>
      <c r="C76" s="122"/>
      <c r="D76">
        <v>1</v>
      </c>
      <c r="L76">
        <v>1</v>
      </c>
    </row>
    <row r="77" spans="1:13">
      <c r="B77" s="122" t="s">
        <v>438</v>
      </c>
      <c r="C77" s="122"/>
      <c r="D77">
        <v>1</v>
      </c>
    </row>
    <row r="78" spans="1:13">
      <c r="B78" s="122" t="s">
        <v>439</v>
      </c>
      <c r="C78" s="122"/>
      <c r="D78">
        <v>1</v>
      </c>
      <c r="L78">
        <v>1</v>
      </c>
    </row>
    <row r="79" spans="1:13">
      <c r="B79" s="122" t="s">
        <v>440</v>
      </c>
      <c r="C79" s="122"/>
      <c r="D79">
        <v>1</v>
      </c>
    </row>
    <row r="80" spans="1:13">
      <c r="B80" s="122" t="s">
        <v>441</v>
      </c>
      <c r="C80" s="122"/>
      <c r="D80">
        <v>1</v>
      </c>
    </row>
    <row r="82" spans="1:13">
      <c r="A82" s="53"/>
      <c r="B82" s="128" t="str">
        <f>BM_01!B99</f>
        <v>Junção simples em pvc rígido soldável, para esgoto primário, diâm = 75 x 50 mm.</v>
      </c>
      <c r="C82" s="129"/>
      <c r="D82" s="129"/>
      <c r="E82" s="129"/>
      <c r="F82" s="129"/>
      <c r="G82" s="129"/>
      <c r="H82" s="129"/>
      <c r="I82" s="129"/>
      <c r="J82" s="129"/>
      <c r="K82" s="130"/>
      <c r="L82" s="54">
        <f>SUM(L84:L89)</f>
        <v>3</v>
      </c>
      <c r="M82" s="55"/>
    </row>
    <row r="84" spans="1:13">
      <c r="B84" s="122" t="s">
        <v>437</v>
      </c>
      <c r="C84" s="122"/>
      <c r="D84">
        <v>1</v>
      </c>
      <c r="L84">
        <v>1</v>
      </c>
    </row>
    <row r="85" spans="1:13">
      <c r="B85" s="122" t="s">
        <v>438</v>
      </c>
      <c r="C85" s="122"/>
      <c r="D85">
        <v>1</v>
      </c>
    </row>
    <row r="86" spans="1:13">
      <c r="B86" s="122" t="s">
        <v>439</v>
      </c>
      <c r="C86" s="122"/>
      <c r="D86">
        <v>1</v>
      </c>
      <c r="L86">
        <v>2</v>
      </c>
    </row>
    <row r="87" spans="1:13">
      <c r="B87" s="122" t="s">
        <v>440</v>
      </c>
      <c r="C87" s="122"/>
      <c r="D87">
        <v>1</v>
      </c>
    </row>
    <row r="88" spans="1:13">
      <c r="B88" s="122" t="s">
        <v>441</v>
      </c>
      <c r="C88" s="122"/>
      <c r="D88">
        <v>1</v>
      </c>
    </row>
    <row r="90" spans="1:13">
      <c r="A90" s="53"/>
      <c r="B90" s="128" t="str">
        <f>BM_01!B100</f>
        <v>Junção simples em pvc rígido soldável, para esgoto primário, diâm = 100 x 50 mm.</v>
      </c>
      <c r="C90" s="129"/>
      <c r="D90" s="129"/>
      <c r="E90" s="129"/>
      <c r="F90" s="129"/>
      <c r="G90" s="129"/>
      <c r="H90" s="129"/>
      <c r="I90" s="129"/>
      <c r="J90" s="129"/>
      <c r="K90" s="130"/>
      <c r="L90" s="54">
        <f>SUM(L92:L97)</f>
        <v>13</v>
      </c>
      <c r="M90" s="55"/>
    </row>
    <row r="92" spans="1:13">
      <c r="B92" s="122" t="s">
        <v>437</v>
      </c>
      <c r="C92" s="122"/>
      <c r="D92">
        <v>1</v>
      </c>
      <c r="L92">
        <v>4</v>
      </c>
    </row>
    <row r="93" spans="1:13">
      <c r="B93" s="122" t="s">
        <v>438</v>
      </c>
      <c r="C93" s="122"/>
      <c r="D93">
        <v>1</v>
      </c>
      <c r="L93">
        <v>2</v>
      </c>
    </row>
    <row r="94" spans="1:13">
      <c r="B94" s="122" t="s">
        <v>439</v>
      </c>
      <c r="C94" s="122"/>
      <c r="D94">
        <v>1</v>
      </c>
    </row>
    <row r="95" spans="1:13">
      <c r="B95" s="122" t="s">
        <v>440</v>
      </c>
      <c r="C95" s="122"/>
      <c r="D95">
        <v>1</v>
      </c>
      <c r="L95">
        <v>4</v>
      </c>
    </row>
    <row r="96" spans="1:13">
      <c r="B96" s="122" t="s">
        <v>441</v>
      </c>
      <c r="C96" s="122"/>
      <c r="D96">
        <v>1</v>
      </c>
      <c r="L96">
        <v>3</v>
      </c>
    </row>
    <row r="98" spans="1:13" ht="25.9" customHeight="1">
      <c r="A98" s="53"/>
      <c r="B98" s="128" t="str">
        <f>BM_01!B101</f>
        <v>TE, PVC, SERIE NORMAL, ESGOTO PREDIAL, DN 50 X 50 MM, JUNTA ELÁSTICA, FORNECIDO E INSTALADO EM RAMAL DE DESCARGA OU RAMAL DE ESGOTO SANITÁRIO. AF_12/2014</v>
      </c>
      <c r="C98" s="129"/>
      <c r="D98" s="129"/>
      <c r="E98" s="129"/>
      <c r="F98" s="129"/>
      <c r="G98" s="129"/>
      <c r="H98" s="129"/>
      <c r="I98" s="129"/>
      <c r="J98" s="129"/>
      <c r="K98" s="130"/>
      <c r="L98" s="54">
        <f>SUM(L100:L104)</f>
        <v>27</v>
      </c>
      <c r="M98" s="55"/>
    </row>
    <row r="100" spans="1:13">
      <c r="B100" s="122" t="s">
        <v>437</v>
      </c>
      <c r="C100" s="122"/>
      <c r="D100">
        <v>1</v>
      </c>
      <c r="L100">
        <v>9</v>
      </c>
    </row>
    <row r="101" spans="1:13">
      <c r="B101" s="122" t="s">
        <v>438</v>
      </c>
      <c r="C101" s="122"/>
      <c r="D101">
        <v>1</v>
      </c>
      <c r="L101">
        <v>4</v>
      </c>
    </row>
    <row r="102" spans="1:13">
      <c r="B102" s="122" t="s">
        <v>439</v>
      </c>
      <c r="C102" s="122"/>
      <c r="D102">
        <v>1</v>
      </c>
      <c r="L102">
        <v>2</v>
      </c>
    </row>
    <row r="103" spans="1:13">
      <c r="B103" s="122" t="s">
        <v>440</v>
      </c>
      <c r="C103" s="122"/>
      <c r="D103">
        <v>1</v>
      </c>
      <c r="L103">
        <v>9</v>
      </c>
    </row>
    <row r="104" spans="1:13">
      <c r="B104" s="122" t="s">
        <v>441</v>
      </c>
      <c r="C104" s="122"/>
      <c r="D104">
        <v>1</v>
      </c>
      <c r="L104">
        <v>3</v>
      </c>
    </row>
    <row r="106" spans="1:13" ht="22.15" customHeight="1">
      <c r="A106" s="53"/>
      <c r="B106" s="128" t="str">
        <f>BM_01!B102</f>
        <v>TE, PVC, SERIE NORMAL, ESGOTO PREDIAL, DN 100 X 100 MM, JUNTA ELÁSTICA, FORNECIDO E INSTALADO EM RAMAL DE DESCARGA OU RAMAL DE ESGOTO SANITÁRIO. AF_12/2014</v>
      </c>
      <c r="C106" s="129"/>
      <c r="D106" s="129"/>
      <c r="E106" s="129"/>
      <c r="F106" s="129"/>
      <c r="G106" s="129"/>
      <c r="H106" s="129"/>
      <c r="I106" s="129"/>
      <c r="J106" s="129"/>
      <c r="K106" s="130"/>
      <c r="L106" s="54">
        <f>SUM(L108:L112)</f>
        <v>5</v>
      </c>
      <c r="M106" s="55"/>
    </row>
    <row r="108" spans="1:13">
      <c r="B108" s="122" t="s">
        <v>437</v>
      </c>
      <c r="C108" s="122"/>
      <c r="D108">
        <v>1</v>
      </c>
      <c r="L108">
        <v>2</v>
      </c>
    </row>
    <row r="109" spans="1:13">
      <c r="B109" s="122" t="s">
        <v>438</v>
      </c>
      <c r="C109" s="122"/>
      <c r="D109">
        <v>1</v>
      </c>
    </row>
    <row r="110" spans="1:13">
      <c r="B110" s="122" t="s">
        <v>439</v>
      </c>
      <c r="C110" s="122"/>
      <c r="D110">
        <v>1</v>
      </c>
    </row>
    <row r="111" spans="1:13">
      <c r="B111" s="122" t="s">
        <v>440</v>
      </c>
      <c r="C111" s="122"/>
      <c r="D111">
        <v>1</v>
      </c>
      <c r="L111">
        <v>3</v>
      </c>
    </row>
    <row r="112" spans="1:13">
      <c r="B112" s="122" t="s">
        <v>441</v>
      </c>
      <c r="C112" s="122"/>
      <c r="D112">
        <v>1</v>
      </c>
    </row>
    <row r="114" spans="1:13" ht="34.9" customHeight="1">
      <c r="A114" s="53"/>
      <c r="B114" s="128" t="str">
        <f>BM_01!B103</f>
        <v>TUBO PVC, SERIE NORMAL, ESGOTO PREDIAL, DN 100 MM, FORNECIDO E INSTALADO EM RAMAL DE DESCARGA OU RAMAL DE ESGOTO SANITÁRIO. AF_12/2014</v>
      </c>
      <c r="C114" s="129"/>
      <c r="D114" s="129"/>
      <c r="E114" s="129"/>
      <c r="F114" s="129"/>
      <c r="G114" s="129"/>
      <c r="H114" s="129"/>
      <c r="I114" s="129"/>
      <c r="J114" s="129"/>
      <c r="K114" s="130"/>
      <c r="L114" s="54">
        <f>SUM(L116:L120)</f>
        <v>175</v>
      </c>
      <c r="M114" s="55"/>
    </row>
    <row r="116" spans="1:13">
      <c r="B116" s="122" t="s">
        <v>437</v>
      </c>
      <c r="C116" s="122"/>
      <c r="D116">
        <v>1</v>
      </c>
      <c r="L116">
        <v>45</v>
      </c>
    </row>
    <row r="117" spans="1:13">
      <c r="B117" s="122" t="s">
        <v>438</v>
      </c>
      <c r="C117" s="122"/>
      <c r="D117">
        <v>1</v>
      </c>
      <c r="L117">
        <v>25</v>
      </c>
    </row>
    <row r="118" spans="1:13">
      <c r="B118" s="122" t="s">
        <v>439</v>
      </c>
      <c r="C118" s="122"/>
      <c r="D118">
        <v>1</v>
      </c>
      <c r="L118">
        <v>15</v>
      </c>
    </row>
    <row r="119" spans="1:13">
      <c r="B119" s="122" t="s">
        <v>440</v>
      </c>
      <c r="C119" s="122"/>
      <c r="D119">
        <v>1</v>
      </c>
      <c r="L119">
        <v>65</v>
      </c>
    </row>
    <row r="120" spans="1:13">
      <c r="B120" s="122" t="s">
        <v>441</v>
      </c>
      <c r="C120" s="122"/>
      <c r="D120">
        <v>1</v>
      </c>
      <c r="L120">
        <v>25</v>
      </c>
    </row>
    <row r="122" spans="1:13" ht="22.15" customHeight="1">
      <c r="A122" s="53"/>
      <c r="B122" s="128" t="str">
        <f>BM_01!B104</f>
        <v>TUBO PVC, SERIE NORMAL, ESGOTO PREDIAL, DN 50 MM, FORNECIDO E INSTALADO EM RAMAL DE DESCARGA OU RAMAL DE ESGOTO SANITÁRIO. AF_12/2014</v>
      </c>
      <c r="C122" s="129"/>
      <c r="D122" s="129"/>
      <c r="E122" s="129"/>
      <c r="F122" s="129"/>
      <c r="G122" s="129"/>
      <c r="H122" s="129"/>
      <c r="I122" s="129"/>
      <c r="J122" s="129"/>
      <c r="K122" s="130"/>
      <c r="L122" s="54">
        <f>SUM(L124:L128)</f>
        <v>100</v>
      </c>
      <c r="M122" s="55"/>
    </row>
    <row r="124" spans="1:13">
      <c r="B124" s="122" t="s">
        <v>437</v>
      </c>
      <c r="C124" s="122"/>
      <c r="D124">
        <v>1</v>
      </c>
      <c r="L124">
        <v>25</v>
      </c>
    </row>
    <row r="125" spans="1:13">
      <c r="B125" s="122" t="s">
        <v>438</v>
      </c>
      <c r="C125" s="122"/>
      <c r="D125">
        <v>1</v>
      </c>
      <c r="L125">
        <v>20</v>
      </c>
    </row>
    <row r="126" spans="1:13">
      <c r="B126" s="122" t="s">
        <v>439</v>
      </c>
      <c r="C126" s="122"/>
      <c r="D126">
        <v>1</v>
      </c>
      <c r="L126">
        <v>10</v>
      </c>
    </row>
    <row r="127" spans="1:13">
      <c r="B127" s="122" t="s">
        <v>440</v>
      </c>
      <c r="C127" s="122"/>
      <c r="D127">
        <v>1</v>
      </c>
      <c r="L127">
        <v>25</v>
      </c>
    </row>
    <row r="128" spans="1:13">
      <c r="B128" s="122" t="s">
        <v>441</v>
      </c>
      <c r="C128" s="122"/>
      <c r="D128">
        <v>1</v>
      </c>
      <c r="L128">
        <v>20</v>
      </c>
    </row>
    <row r="130" spans="1:13" ht="30" customHeight="1">
      <c r="A130" s="53"/>
      <c r="B130" s="128" t="str">
        <f>BM_01!B105</f>
        <v>TUBO PVC, SERIE NORMAL, ESGOTO PREDIAL, DN 40 MM, FORNECIDO E INSTALADO EM RAMAL DE DESCARGA OU RAMAL DE ESGOTO SANITÁRIO. AF_12/2014</v>
      </c>
      <c r="C130" s="129"/>
      <c r="D130" s="129"/>
      <c r="E130" s="129"/>
      <c r="F130" s="129"/>
      <c r="G130" s="129"/>
      <c r="H130" s="129"/>
      <c r="I130" s="129"/>
      <c r="J130" s="129"/>
      <c r="K130" s="130"/>
      <c r="L130" s="54">
        <f>SUM(L132:L136)</f>
        <v>16</v>
      </c>
      <c r="M130" s="55"/>
    </row>
    <row r="132" spans="1:13">
      <c r="B132" s="122" t="s">
        <v>437</v>
      </c>
      <c r="C132" s="122"/>
      <c r="D132">
        <v>1</v>
      </c>
      <c r="L132">
        <v>7</v>
      </c>
    </row>
    <row r="133" spans="1:13">
      <c r="B133" s="122" t="s">
        <v>438</v>
      </c>
      <c r="C133" s="122"/>
      <c r="D133">
        <v>1</v>
      </c>
    </row>
    <row r="134" spans="1:13">
      <c r="B134" s="122" t="s">
        <v>439</v>
      </c>
      <c r="C134" s="122"/>
      <c r="D134">
        <v>1</v>
      </c>
    </row>
    <row r="135" spans="1:13">
      <c r="B135" s="122" t="s">
        <v>440</v>
      </c>
      <c r="C135" s="122"/>
      <c r="D135">
        <v>1</v>
      </c>
      <c r="L135">
        <v>6</v>
      </c>
    </row>
    <row r="136" spans="1:13">
      <c r="B136" s="122" t="s">
        <v>441</v>
      </c>
      <c r="C136" s="122"/>
      <c r="D136">
        <v>1</v>
      </c>
      <c r="L136">
        <v>3</v>
      </c>
    </row>
    <row r="138" spans="1:13" ht="28.15" customHeight="1">
      <c r="A138" s="53"/>
      <c r="B138" s="128" t="str">
        <f>BM_01!B106</f>
        <v>RALO SIFONADO, PVC, DN 100 X 40 MM, JUNTA SOLDÁVEL, FORNECIDO E INSTALADO EM RAMAL DE DESCARGA OU EM RAMAL DE ESGOTO SANITÁRIO. AF_12/2014</v>
      </c>
      <c r="C138" s="129"/>
      <c r="D138" s="129"/>
      <c r="E138" s="129"/>
      <c r="F138" s="129"/>
      <c r="G138" s="129"/>
      <c r="H138" s="129"/>
      <c r="I138" s="129"/>
      <c r="J138" s="129"/>
      <c r="K138" s="130"/>
      <c r="L138" s="54">
        <f>SUM(L140:L144)</f>
        <v>2</v>
      </c>
      <c r="M138" s="55"/>
    </row>
    <row r="140" spans="1:13">
      <c r="B140" s="122" t="s">
        <v>437</v>
      </c>
      <c r="C140" s="122"/>
      <c r="D140">
        <v>1</v>
      </c>
      <c r="L140">
        <v>1</v>
      </c>
    </row>
    <row r="141" spans="1:13">
      <c r="B141" s="122" t="s">
        <v>438</v>
      </c>
      <c r="C141" s="122"/>
      <c r="D141">
        <v>1</v>
      </c>
    </row>
    <row r="142" spans="1:13">
      <c r="B142" s="122" t="s">
        <v>439</v>
      </c>
      <c r="C142" s="122"/>
      <c r="D142">
        <v>1</v>
      </c>
    </row>
    <row r="143" spans="1:13">
      <c r="B143" s="122" t="s">
        <v>440</v>
      </c>
      <c r="C143" s="122"/>
      <c r="D143">
        <v>1</v>
      </c>
      <c r="L143">
        <v>1</v>
      </c>
    </row>
    <row r="144" spans="1:13">
      <c r="B144" s="122" t="s">
        <v>441</v>
      </c>
      <c r="C144" s="122"/>
      <c r="D144">
        <v>1</v>
      </c>
    </row>
    <row r="146" spans="1:13" ht="23.45" customHeight="1">
      <c r="A146" s="53"/>
      <c r="B146" s="128" t="str">
        <f>BM_01!B107</f>
        <v>CAIXA ENTERRADA HIDRÁULICA RETANGULAR EM ALVENARIA COM TIJOLOS CERÂMICOS MACIÇOS, DIMENSÕES INTERNAS: 0,6X0,6X0,6 M PARA REDE DE ESGOTO. AF_12/2020</v>
      </c>
      <c r="C146" s="129"/>
      <c r="D146" s="129"/>
      <c r="E146" s="129"/>
      <c r="F146" s="129"/>
      <c r="G146" s="129"/>
      <c r="H146" s="129"/>
      <c r="I146" s="129"/>
      <c r="J146" s="129"/>
      <c r="K146" s="130"/>
      <c r="L146" s="54">
        <f>SUM(L148:L152)</f>
        <v>13</v>
      </c>
      <c r="M146" s="55"/>
    </row>
    <row r="148" spans="1:13">
      <c r="B148" s="122" t="s">
        <v>437</v>
      </c>
      <c r="C148" s="122"/>
      <c r="D148">
        <v>1</v>
      </c>
      <c r="L148">
        <v>3</v>
      </c>
    </row>
    <row r="149" spans="1:13">
      <c r="B149" s="122" t="s">
        <v>438</v>
      </c>
      <c r="C149" s="122"/>
      <c r="D149">
        <v>1</v>
      </c>
      <c r="L149">
        <v>2</v>
      </c>
    </row>
    <row r="150" spans="1:13">
      <c r="B150" s="122" t="s">
        <v>439</v>
      </c>
      <c r="C150" s="122"/>
      <c r="D150">
        <v>1</v>
      </c>
      <c r="L150">
        <v>1</v>
      </c>
    </row>
    <row r="151" spans="1:13">
      <c r="B151" s="122" t="s">
        <v>440</v>
      </c>
      <c r="C151" s="122"/>
      <c r="D151">
        <v>1</v>
      </c>
      <c r="L151">
        <v>5</v>
      </c>
    </row>
    <row r="152" spans="1:13">
      <c r="B152" s="122" t="s">
        <v>441</v>
      </c>
      <c r="C152" s="122"/>
      <c r="D152">
        <v>1</v>
      </c>
      <c r="L152">
        <v>2</v>
      </c>
    </row>
    <row r="154" spans="1:13" ht="25.9" customHeight="1">
      <c r="A154" s="53"/>
      <c r="B154" s="128" t="str">
        <f>BM_01!B113</f>
        <v>LUVA SIMPLES, PVC, SERIE NORMAL, ESGOTO PREDIAL, DN 75 MM, JUNTA ELÁSTICA, FORNECIDO E INSTALADO EM RAMAL DE DESCARGA OU RAMAL DE ESGOTO SANITÁRIO. AF_12/2014</v>
      </c>
      <c r="C154" s="129"/>
      <c r="D154" s="129"/>
      <c r="E154" s="129"/>
      <c r="F154" s="129"/>
      <c r="G154" s="129"/>
      <c r="H154" s="129"/>
      <c r="I154" s="129"/>
      <c r="J154" s="129"/>
      <c r="K154" s="130"/>
      <c r="L154" s="54">
        <f>SUM(L156:L160)</f>
        <v>11</v>
      </c>
      <c r="M154" s="55"/>
    </row>
    <row r="156" spans="1:13">
      <c r="B156" s="122" t="s">
        <v>437</v>
      </c>
      <c r="C156" s="122"/>
      <c r="D156">
        <v>1</v>
      </c>
      <c r="L156">
        <v>6</v>
      </c>
    </row>
    <row r="157" spans="1:13">
      <c r="B157" s="122" t="s">
        <v>438</v>
      </c>
      <c r="C157" s="122"/>
      <c r="D157">
        <v>1</v>
      </c>
    </row>
    <row r="158" spans="1:13">
      <c r="B158" s="122" t="s">
        <v>439</v>
      </c>
      <c r="C158" s="122"/>
      <c r="D158">
        <v>1</v>
      </c>
    </row>
    <row r="159" spans="1:13">
      <c r="B159" s="122" t="s">
        <v>440</v>
      </c>
      <c r="C159" s="122"/>
      <c r="D159">
        <v>1</v>
      </c>
      <c r="L159">
        <v>5</v>
      </c>
    </row>
    <row r="160" spans="1:13">
      <c r="B160" s="122" t="s">
        <v>441</v>
      </c>
      <c r="C160" s="122"/>
      <c r="D160">
        <v>1</v>
      </c>
    </row>
    <row r="162" spans="1:13" ht="28.15" customHeight="1">
      <c r="A162" s="53"/>
      <c r="B162" s="128" t="str">
        <f>BM_01!B110</f>
        <v>Caixa sifonada em pvc, 150 x150 x50 mm, com tampa cega, acabamento branco, akros ou similar.</v>
      </c>
      <c r="C162" s="129"/>
      <c r="D162" s="129"/>
      <c r="E162" s="129"/>
      <c r="F162" s="129"/>
      <c r="G162" s="129"/>
      <c r="H162" s="129"/>
      <c r="I162" s="129"/>
      <c r="J162" s="129"/>
      <c r="K162" s="130"/>
      <c r="L162" s="54">
        <f>SUM(L164:L168)</f>
        <v>2</v>
      </c>
      <c r="M162" s="55"/>
    </row>
    <row r="164" spans="1:13">
      <c r="B164" s="122" t="s">
        <v>437</v>
      </c>
      <c r="C164" s="122"/>
      <c r="D164">
        <v>1</v>
      </c>
      <c r="L164">
        <v>1</v>
      </c>
    </row>
    <row r="165" spans="1:13">
      <c r="B165" s="122" t="s">
        <v>438</v>
      </c>
      <c r="C165" s="122"/>
      <c r="D165">
        <v>1</v>
      </c>
    </row>
    <row r="166" spans="1:13">
      <c r="B166" s="122" t="s">
        <v>439</v>
      </c>
      <c r="C166" s="122"/>
      <c r="D166">
        <v>1</v>
      </c>
    </row>
    <row r="167" spans="1:13">
      <c r="B167" s="122" t="s">
        <v>440</v>
      </c>
      <c r="C167" s="122"/>
      <c r="D167">
        <v>1</v>
      </c>
      <c r="L167">
        <v>1</v>
      </c>
    </row>
    <row r="168" spans="1:13">
      <c r="B168" s="122" t="s">
        <v>441</v>
      </c>
      <c r="C168" s="122"/>
      <c r="D168">
        <v>1</v>
      </c>
    </row>
    <row r="170" spans="1:13" ht="23.45" customHeight="1">
      <c r="A170" s="53"/>
      <c r="B170" s="128" t="str">
        <f>BM_01!B111</f>
        <v>JOELHO 45 GRAUS, PVC, SERIE NORMAL, ESGOTO PREDIAL, DN 75 MM, JUNTA ELÁSTICA, FORNECIDO E INSTALADO EM RAMAL DE DESCARGA OU RAMAL DE ESGOTO SANITÁRIO. AF_12/2014</v>
      </c>
      <c r="C170" s="129"/>
      <c r="D170" s="129"/>
      <c r="E170" s="129"/>
      <c r="F170" s="129"/>
      <c r="G170" s="129"/>
      <c r="H170" s="129"/>
      <c r="I170" s="129"/>
      <c r="J170" s="129"/>
      <c r="K170" s="130"/>
      <c r="L170" s="54">
        <f>SUM(L172:L176)</f>
        <v>1</v>
      </c>
      <c r="M170" s="55"/>
    </row>
    <row r="172" spans="1:13">
      <c r="B172" s="122" t="s">
        <v>437</v>
      </c>
      <c r="C172" s="122"/>
      <c r="D172">
        <v>1</v>
      </c>
      <c r="L172">
        <v>1</v>
      </c>
    </row>
    <row r="173" spans="1:13">
      <c r="B173" s="122" t="s">
        <v>438</v>
      </c>
      <c r="C173" s="122"/>
      <c r="D173">
        <v>1</v>
      </c>
    </row>
    <row r="174" spans="1:13">
      <c r="B174" s="122" t="s">
        <v>439</v>
      </c>
      <c r="C174" s="122"/>
      <c r="D174">
        <v>1</v>
      </c>
    </row>
    <row r="175" spans="1:13">
      <c r="B175" s="122" t="s">
        <v>440</v>
      </c>
      <c r="C175" s="122"/>
      <c r="D175">
        <v>1</v>
      </c>
    </row>
    <row r="176" spans="1:13">
      <c r="B176" s="122" t="s">
        <v>441</v>
      </c>
      <c r="C176" s="122"/>
      <c r="D176">
        <v>1</v>
      </c>
    </row>
    <row r="178" spans="1:13" ht="31.15" customHeight="1">
      <c r="A178" s="53"/>
      <c r="B178" s="128" t="str">
        <f>BM_01!B112</f>
        <v>JUNÇÃO SIMPLES, PVC, SERIE NORMAL, ESGOTO PREDIAL, DN 50 X 50 MM, JUNTA ELÁSTICA, FORNECIDO E INSTALADO EM RAMAL DE DESCARGA OU RAMAL DE ESGOTO SANITÁRIO. AF_12/2014</v>
      </c>
      <c r="C178" s="129"/>
      <c r="D178" s="129"/>
      <c r="E178" s="129"/>
      <c r="F178" s="129"/>
      <c r="G178" s="129"/>
      <c r="H178" s="129"/>
      <c r="I178" s="129"/>
      <c r="J178" s="129"/>
      <c r="K178" s="130"/>
      <c r="L178" s="54">
        <f>SUM(L180:L184)</f>
        <v>11</v>
      </c>
      <c r="M178" s="55"/>
    </row>
    <row r="180" spans="1:13">
      <c r="B180" s="122" t="s">
        <v>437</v>
      </c>
      <c r="C180" s="122"/>
      <c r="D180">
        <v>1</v>
      </c>
      <c r="L180">
        <v>3</v>
      </c>
    </row>
    <row r="181" spans="1:13">
      <c r="B181" s="122" t="s">
        <v>438</v>
      </c>
      <c r="C181" s="122"/>
      <c r="D181">
        <v>1</v>
      </c>
      <c r="L181">
        <v>2</v>
      </c>
    </row>
    <row r="182" spans="1:13">
      <c r="B182" s="122" t="s">
        <v>439</v>
      </c>
      <c r="C182" s="122"/>
      <c r="D182">
        <v>1</v>
      </c>
      <c r="L182">
        <v>1</v>
      </c>
    </row>
    <row r="183" spans="1:13">
      <c r="B183" s="122" t="s">
        <v>440</v>
      </c>
      <c r="C183" s="122"/>
      <c r="D183">
        <v>1</v>
      </c>
      <c r="L183">
        <v>3</v>
      </c>
    </row>
    <row r="184" spans="1:13">
      <c r="B184" s="122" t="s">
        <v>441</v>
      </c>
      <c r="C184" s="122"/>
      <c r="D184">
        <v>1</v>
      </c>
      <c r="L184">
        <v>2</v>
      </c>
    </row>
    <row r="186" spans="1:13" ht="19.899999999999999" customHeight="1">
      <c r="A186" s="53"/>
      <c r="B186" s="128" t="str">
        <f>BM_01!B113</f>
        <v>LUVA SIMPLES, PVC, SERIE NORMAL, ESGOTO PREDIAL, DN 75 MM, JUNTA ELÁSTICA, FORNECIDO E INSTALADO EM RAMAL DE DESCARGA OU RAMAL DE ESGOTO SANITÁRIO. AF_12/2014</v>
      </c>
      <c r="C186" s="129"/>
      <c r="D186" s="129"/>
      <c r="E186" s="129"/>
      <c r="F186" s="129"/>
      <c r="G186" s="129"/>
      <c r="H186" s="129"/>
      <c r="I186" s="129"/>
      <c r="J186" s="129"/>
      <c r="K186" s="130"/>
      <c r="L186" s="54">
        <f>SUM(L188:L192)</f>
        <v>4</v>
      </c>
      <c r="M186" s="55"/>
    </row>
    <row r="188" spans="1:13">
      <c r="B188" s="122" t="s">
        <v>437</v>
      </c>
      <c r="C188" s="122"/>
      <c r="D188">
        <v>1</v>
      </c>
      <c r="L188">
        <v>2</v>
      </c>
    </row>
    <row r="189" spans="1:13">
      <c r="B189" s="122" t="s">
        <v>438</v>
      </c>
      <c r="C189" s="122"/>
      <c r="D189">
        <v>1</v>
      </c>
      <c r="L189">
        <v>1</v>
      </c>
    </row>
    <row r="190" spans="1:13">
      <c r="B190" s="122" t="s">
        <v>439</v>
      </c>
      <c r="C190" s="122"/>
      <c r="D190">
        <v>1</v>
      </c>
    </row>
    <row r="191" spans="1:13">
      <c r="B191" s="122" t="s">
        <v>440</v>
      </c>
      <c r="C191" s="122"/>
      <c r="D191">
        <v>1</v>
      </c>
      <c r="L191">
        <v>1</v>
      </c>
    </row>
    <row r="192" spans="1:13">
      <c r="B192" s="122" t="s">
        <v>441</v>
      </c>
      <c r="C192" s="122"/>
      <c r="D192">
        <v>1</v>
      </c>
    </row>
    <row r="195" spans="1:13" ht="36" customHeight="1">
      <c r="A195" s="53"/>
      <c r="B195" s="128" t="str">
        <f>BM_01!B114</f>
        <v>LUVA SIMPLES, PVC, SERIE NORMAL, ESGOTO PREDIAL, DN 100 MM, JUNTA ELÁSTICA, FORNECIDO E INSTALADO EM RAMAL DE DESCARGA OU RAMAL DE ESGOTO SANITÁRIO. AF_12/2014</v>
      </c>
      <c r="C195" s="129"/>
      <c r="D195" s="129"/>
      <c r="E195" s="129"/>
      <c r="F195" s="129"/>
      <c r="G195" s="129"/>
      <c r="H195" s="129"/>
      <c r="I195" s="129"/>
      <c r="J195" s="129"/>
      <c r="K195" s="130"/>
      <c r="L195" s="54">
        <f>SUM(L197:L201)</f>
        <v>37</v>
      </c>
      <c r="M195" s="55"/>
    </row>
    <row r="197" spans="1:13">
      <c r="B197" s="122" t="s">
        <v>437</v>
      </c>
      <c r="C197" s="122"/>
      <c r="D197">
        <v>1</v>
      </c>
      <c r="L197">
        <v>10</v>
      </c>
    </row>
    <row r="198" spans="1:13">
      <c r="B198" s="122" t="s">
        <v>438</v>
      </c>
      <c r="C198" s="122"/>
      <c r="D198">
        <v>1</v>
      </c>
      <c r="L198">
        <v>8</v>
      </c>
    </row>
    <row r="199" spans="1:13">
      <c r="B199" s="122" t="s">
        <v>439</v>
      </c>
      <c r="C199" s="122"/>
      <c r="D199">
        <v>1</v>
      </c>
    </row>
    <row r="200" spans="1:13">
      <c r="B200" s="122" t="s">
        <v>440</v>
      </c>
      <c r="C200" s="122"/>
      <c r="D200">
        <v>1</v>
      </c>
      <c r="L200">
        <v>13</v>
      </c>
    </row>
    <row r="201" spans="1:13">
      <c r="B201" s="122" t="s">
        <v>441</v>
      </c>
      <c r="C201" s="122"/>
      <c r="D201">
        <v>1</v>
      </c>
      <c r="L201">
        <v>6</v>
      </c>
    </row>
    <row r="203" spans="1:13" ht="30.6" customHeight="1">
      <c r="A203" s="53"/>
      <c r="B203" s="128" t="str">
        <f>BM_01!B115</f>
        <v>LUVA SIMPLES, PVC, SERIE NORMAL, ESGOTO PREDIAL, DN 50 MM, JUNTA ELÁSTICA, FORNECIDO E INSTALADO EM RAMAL DE DESCARGA OU RAMAL DE ESGOTO SANITÁRIO. AF_12/2014</v>
      </c>
      <c r="C203" s="129"/>
      <c r="D203" s="129"/>
      <c r="E203" s="129"/>
      <c r="F203" s="129"/>
      <c r="G203" s="129"/>
      <c r="H203" s="129"/>
      <c r="I203" s="129"/>
      <c r="J203" s="129"/>
      <c r="K203" s="130"/>
      <c r="L203" s="54">
        <f>SUM(L205:L209)</f>
        <v>45</v>
      </c>
      <c r="M203" s="55"/>
    </row>
    <row r="205" spans="1:13">
      <c r="B205" s="122" t="s">
        <v>437</v>
      </c>
      <c r="C205" s="122"/>
      <c r="D205">
        <v>1</v>
      </c>
      <c r="L205">
        <v>13</v>
      </c>
    </row>
    <row r="206" spans="1:13">
      <c r="B206" s="122" t="s">
        <v>438</v>
      </c>
      <c r="C206" s="122"/>
      <c r="D206">
        <v>1</v>
      </c>
      <c r="L206">
        <v>8</v>
      </c>
    </row>
    <row r="207" spans="1:13">
      <c r="B207" s="122" t="s">
        <v>439</v>
      </c>
      <c r="C207" s="122"/>
      <c r="D207">
        <v>1</v>
      </c>
      <c r="L207">
        <v>4</v>
      </c>
    </row>
    <row r="208" spans="1:13">
      <c r="B208" s="122" t="s">
        <v>440</v>
      </c>
      <c r="C208" s="122"/>
      <c r="D208">
        <v>1</v>
      </c>
      <c r="L208">
        <v>14</v>
      </c>
    </row>
    <row r="209" spans="1:13">
      <c r="B209" s="122" t="s">
        <v>441</v>
      </c>
      <c r="C209" s="122"/>
      <c r="D209">
        <v>1</v>
      </c>
      <c r="L209">
        <v>6</v>
      </c>
    </row>
    <row r="211" spans="1:13">
      <c r="A211" s="53"/>
      <c r="B211" s="128" t="str">
        <f>BM_01!B116</f>
        <v>Caixa de espuma em alvenaria 40x40x50cm - Rer 01.</v>
      </c>
      <c r="C211" s="129"/>
      <c r="D211" s="129"/>
      <c r="E211" s="129"/>
      <c r="F211" s="129"/>
      <c r="G211" s="129"/>
      <c r="H211" s="129"/>
      <c r="I211" s="129"/>
      <c r="J211" s="129"/>
      <c r="K211" s="130"/>
      <c r="L211" s="54">
        <f>SUM(L213:L217)</f>
        <v>1</v>
      </c>
      <c r="M211" s="55"/>
    </row>
    <row r="213" spans="1:13">
      <c r="B213" s="122" t="s">
        <v>437</v>
      </c>
      <c r="C213" s="122"/>
      <c r="D213">
        <v>1</v>
      </c>
    </row>
    <row r="214" spans="1:13">
      <c r="B214" s="122" t="s">
        <v>438</v>
      </c>
      <c r="C214" s="122"/>
      <c r="D214">
        <v>1</v>
      </c>
    </row>
    <row r="215" spans="1:13">
      <c r="B215" s="122" t="s">
        <v>439</v>
      </c>
      <c r="C215" s="122"/>
      <c r="D215">
        <v>1</v>
      </c>
    </row>
    <row r="216" spans="1:13">
      <c r="B216" s="122" t="s">
        <v>440</v>
      </c>
      <c r="C216" s="122"/>
      <c r="D216">
        <v>1</v>
      </c>
      <c r="L216">
        <v>1</v>
      </c>
    </row>
    <row r="217" spans="1:13">
      <c r="B217" s="122" t="s">
        <v>441</v>
      </c>
      <c r="C217" s="122"/>
      <c r="D217">
        <v>1</v>
      </c>
    </row>
    <row r="219" spans="1:13" ht="23.45" customHeight="1">
      <c r="A219" s="53"/>
      <c r="B219" s="128" t="str">
        <f>BM_01!B117</f>
        <v>CAIXA DE GORDURA SIMPLES (CAPACIDADE: 36L), RETANGULAR, EM ALVENARIA COM TIJOLOS CERÂMICOS MACIÇOS, DIMENSÕES INTERNAS = 0,2X0,4 M, ALTURA INTERNA = 0,8 M. AF_12/2020</v>
      </c>
      <c r="C219" s="129"/>
      <c r="D219" s="129"/>
      <c r="E219" s="129"/>
      <c r="F219" s="129"/>
      <c r="G219" s="129"/>
      <c r="H219" s="129"/>
      <c r="I219" s="129"/>
      <c r="J219" s="129"/>
      <c r="K219" s="130"/>
      <c r="L219" s="54">
        <f>SUM(L221:L225)</f>
        <v>1</v>
      </c>
      <c r="M219" s="55"/>
    </row>
    <row r="221" spans="1:13">
      <c r="B221" s="122" t="s">
        <v>437</v>
      </c>
      <c r="C221" s="122"/>
      <c r="D221">
        <v>1</v>
      </c>
    </row>
    <row r="222" spans="1:13">
      <c r="B222" s="122" t="s">
        <v>438</v>
      </c>
      <c r="C222" s="122"/>
      <c r="D222">
        <v>1</v>
      </c>
    </row>
    <row r="223" spans="1:13">
      <c r="B223" s="122" t="s">
        <v>439</v>
      </c>
      <c r="C223" s="122"/>
      <c r="D223">
        <v>1</v>
      </c>
    </row>
    <row r="224" spans="1:13">
      <c r="B224" s="122" t="s">
        <v>440</v>
      </c>
      <c r="C224" s="122"/>
      <c r="D224">
        <v>1</v>
      </c>
      <c r="L224">
        <v>1</v>
      </c>
    </row>
    <row r="225" spans="1:13">
      <c r="B225" s="122" t="s">
        <v>441</v>
      </c>
      <c r="C225" s="122"/>
      <c r="D225">
        <v>1</v>
      </c>
    </row>
    <row r="227" spans="1:13" ht="20.45" customHeight="1">
      <c r="A227" s="53"/>
      <c r="B227" s="128" t="str">
        <f>BM_01!B118</f>
        <v>REDUÇÃO EXCÊNTRICA, PVC, SERIE R, ÁGUA PLUVIAL, DN 75 X 50 MM, JUNTA ELÁSTICA, FORNECIDO E INSTALADO EM RAMAL DE ENCAMINHAMENTO. AF_12/2014</v>
      </c>
      <c r="C227" s="129"/>
      <c r="D227" s="129"/>
      <c r="E227" s="129"/>
      <c r="F227" s="129"/>
      <c r="G227" s="129"/>
      <c r="H227" s="129"/>
      <c r="I227" s="129"/>
      <c r="J227" s="129"/>
      <c r="K227" s="130"/>
      <c r="L227" s="54">
        <f>SUM(L229:L233)</f>
        <v>3</v>
      </c>
      <c r="M227" s="55"/>
    </row>
    <row r="229" spans="1:13">
      <c r="B229" s="122" t="s">
        <v>437</v>
      </c>
      <c r="C229" s="122"/>
      <c r="D229">
        <v>1</v>
      </c>
      <c r="L229">
        <v>1</v>
      </c>
    </row>
    <row r="230" spans="1:13">
      <c r="B230" s="122" t="s">
        <v>438</v>
      </c>
      <c r="C230" s="122"/>
      <c r="D230">
        <v>1</v>
      </c>
    </row>
    <row r="231" spans="1:13">
      <c r="B231" s="122" t="s">
        <v>439</v>
      </c>
      <c r="C231" s="122"/>
      <c r="D231">
        <v>1</v>
      </c>
    </row>
    <row r="232" spans="1:13">
      <c r="B232" s="122" t="s">
        <v>440</v>
      </c>
      <c r="C232" s="122"/>
      <c r="D232">
        <v>1</v>
      </c>
      <c r="L232">
        <v>2</v>
      </c>
    </row>
    <row r="233" spans="1:13">
      <c r="B233" s="122" t="s">
        <v>441</v>
      </c>
      <c r="C233" s="122"/>
      <c r="D233">
        <v>1</v>
      </c>
    </row>
    <row r="234" spans="1:13" ht="15.75" thickBot="1"/>
    <row r="235" spans="1:13">
      <c r="A235" s="48"/>
      <c r="B235" s="123" t="str">
        <f>BM_01!B164</f>
        <v>INSTALAÇÕES ELÉTRICAS</v>
      </c>
      <c r="C235" s="124"/>
      <c r="D235" s="124"/>
      <c r="E235" s="124"/>
      <c r="F235" s="124"/>
      <c r="G235" s="124"/>
      <c r="H235" s="124"/>
      <c r="I235" s="124"/>
      <c r="J235" s="124"/>
      <c r="K235" s="124"/>
      <c r="L235" s="49"/>
      <c r="M235" s="50"/>
    </row>
    <row r="236" spans="1:13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9"/>
      <c r="M236" s="59"/>
    </row>
    <row r="237" spans="1:13" ht="30" customHeight="1">
      <c r="A237" s="53"/>
      <c r="B237" s="128" t="str">
        <f>BM_01!B165</f>
        <v>CAIXA RETANGULAR 4" X 2" MÉDIA (1,30 M DO PISO), PVC, INSTALADA EM PAREDE - FORNECIMENTO E INSTALAÇÃO. AF_12/20</v>
      </c>
      <c r="C237" s="129"/>
      <c r="D237" s="129"/>
      <c r="E237" s="129"/>
      <c r="F237" s="129"/>
      <c r="G237" s="129"/>
      <c r="H237" s="129"/>
      <c r="I237" s="129"/>
      <c r="J237" s="129"/>
      <c r="K237" s="130"/>
      <c r="L237" s="54">
        <f>SUM(L239)</f>
        <v>76</v>
      </c>
      <c r="M237" s="55"/>
    </row>
    <row r="239" spans="1:13">
      <c r="D239">
        <v>1</v>
      </c>
      <c r="L239">
        <v>76</v>
      </c>
    </row>
    <row r="241" spans="1:13" ht="22.15" customHeight="1">
      <c r="A241" s="53"/>
      <c r="B241" s="128" t="str">
        <f>BM_01!B172</f>
        <v>ELETRODUTO FLEXÍVEL CORRUGADO, PVC, DN 25 MM (3/4"), PARA CIRCUITOS TERMINAIS, INSTALADO EM PAREDE - FORNECIMENTO E INSTALAÇÃO. AF_12/2015</v>
      </c>
      <c r="C241" s="129"/>
      <c r="D241" s="129"/>
      <c r="E241" s="129"/>
      <c r="F241" s="129"/>
      <c r="G241" s="129"/>
      <c r="H241" s="129"/>
      <c r="I241" s="129"/>
      <c r="J241" s="129"/>
      <c r="K241" s="130"/>
      <c r="L241" s="54">
        <f>SUM(L243)</f>
        <v>100</v>
      </c>
      <c r="M241" s="55"/>
    </row>
    <row r="243" spans="1:13">
      <c r="D243">
        <v>1</v>
      </c>
      <c r="L243">
        <v>100</v>
      </c>
    </row>
  </sheetData>
  <protectedRanges>
    <protectedRange sqref="L7" name="Intervalo1_1"/>
    <protectedRange sqref="L10:L11 L13 L15:L17 L235:L236" name="Intervalo1_1_2"/>
    <protectedRange sqref="L18 L26 L34 L42 L50 L58 L66 L74 L82 L90 L98 L106 L114 L122 L130 L138 L146 L154 L162 L170 L178 L186 L195 L203 L211 L219 L227 L237 L241" name="Intervalo1_1_1_2"/>
    <protectedRange sqref="L12" name="Intervalo1_1_1_3"/>
  </protectedRanges>
  <mergeCells count="186">
    <mergeCell ref="B216:C216"/>
    <mergeCell ref="B217:C217"/>
    <mergeCell ref="B219:K219"/>
    <mergeCell ref="B221:C221"/>
    <mergeCell ref="B222:C222"/>
    <mergeCell ref="B209:C209"/>
    <mergeCell ref="B211:K211"/>
    <mergeCell ref="B213:C213"/>
    <mergeCell ref="B214:C214"/>
    <mergeCell ref="B215:C215"/>
    <mergeCell ref="B235:K235"/>
    <mergeCell ref="B241:K241"/>
    <mergeCell ref="B237:K237"/>
    <mergeCell ref="B230:C230"/>
    <mergeCell ref="B231:C231"/>
    <mergeCell ref="B232:C232"/>
    <mergeCell ref="B233:C233"/>
    <mergeCell ref="B223:C223"/>
    <mergeCell ref="B224:C224"/>
    <mergeCell ref="B225:C225"/>
    <mergeCell ref="B227:K227"/>
    <mergeCell ref="B229:C229"/>
    <mergeCell ref="B205:C205"/>
    <mergeCell ref="B206:C206"/>
    <mergeCell ref="B207:C207"/>
    <mergeCell ref="B208:C208"/>
    <mergeCell ref="B197:C197"/>
    <mergeCell ref="B198:C198"/>
    <mergeCell ref="B199:C199"/>
    <mergeCell ref="B200:C200"/>
    <mergeCell ref="B201:C201"/>
    <mergeCell ref="B203:K203"/>
    <mergeCell ref="B189:C189"/>
    <mergeCell ref="B190:C190"/>
    <mergeCell ref="B191:C191"/>
    <mergeCell ref="B192:C192"/>
    <mergeCell ref="B195:K195"/>
    <mergeCell ref="B182:C182"/>
    <mergeCell ref="B183:C183"/>
    <mergeCell ref="B184:C184"/>
    <mergeCell ref="B186:K186"/>
    <mergeCell ref="B188:C188"/>
    <mergeCell ref="B175:C175"/>
    <mergeCell ref="B176:C176"/>
    <mergeCell ref="B178:K178"/>
    <mergeCell ref="B180:C180"/>
    <mergeCell ref="B181:C181"/>
    <mergeCell ref="B168:C168"/>
    <mergeCell ref="B170:K170"/>
    <mergeCell ref="B172:C172"/>
    <mergeCell ref="B173:C173"/>
    <mergeCell ref="B174:C174"/>
    <mergeCell ref="B162:K162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4:K154"/>
    <mergeCell ref="B142:C142"/>
    <mergeCell ref="B143:C143"/>
    <mergeCell ref="B144:C144"/>
    <mergeCell ref="B146:K146"/>
    <mergeCell ref="B148:C148"/>
    <mergeCell ref="B135:C135"/>
    <mergeCell ref="B136:C136"/>
    <mergeCell ref="B138:K138"/>
    <mergeCell ref="B140:C140"/>
    <mergeCell ref="B141:C141"/>
    <mergeCell ref="B128:C128"/>
    <mergeCell ref="B130:K130"/>
    <mergeCell ref="B132:C132"/>
    <mergeCell ref="B133:C133"/>
    <mergeCell ref="B134:C134"/>
    <mergeCell ref="B122:K122"/>
    <mergeCell ref="B124:C124"/>
    <mergeCell ref="B125:C125"/>
    <mergeCell ref="B126:C126"/>
    <mergeCell ref="B127:C127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4:K114"/>
    <mergeCell ref="B102:C102"/>
    <mergeCell ref="B103:C103"/>
    <mergeCell ref="B104:C104"/>
    <mergeCell ref="B106:K106"/>
    <mergeCell ref="B108:C108"/>
    <mergeCell ref="B95:C95"/>
    <mergeCell ref="B96:C96"/>
    <mergeCell ref="B98:K98"/>
    <mergeCell ref="B100:C100"/>
    <mergeCell ref="B101:C101"/>
    <mergeCell ref="B88:C88"/>
    <mergeCell ref="B90:K90"/>
    <mergeCell ref="B92:C92"/>
    <mergeCell ref="B93:C93"/>
    <mergeCell ref="B94:C94"/>
    <mergeCell ref="B82:K82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4:K74"/>
    <mergeCell ref="B62:C62"/>
    <mergeCell ref="B63:C63"/>
    <mergeCell ref="B64:C64"/>
    <mergeCell ref="B66:K66"/>
    <mergeCell ref="B68:C68"/>
    <mergeCell ref="B55:C55"/>
    <mergeCell ref="B56:C56"/>
    <mergeCell ref="B58:K58"/>
    <mergeCell ref="B60:C60"/>
    <mergeCell ref="B61:C61"/>
    <mergeCell ref="B48:C48"/>
    <mergeCell ref="B50:K50"/>
    <mergeCell ref="B52:C52"/>
    <mergeCell ref="B53:C53"/>
    <mergeCell ref="B54:C54"/>
    <mergeCell ref="B42:K42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31:C31"/>
    <mergeCell ref="B32:C32"/>
    <mergeCell ref="B34:K34"/>
    <mergeCell ref="B28:C28"/>
    <mergeCell ref="B29:C29"/>
    <mergeCell ref="B30:C30"/>
    <mergeCell ref="B26:K26"/>
    <mergeCell ref="B21:C21"/>
    <mergeCell ref="B22:C22"/>
    <mergeCell ref="B23:C23"/>
    <mergeCell ref="B24:C24"/>
    <mergeCell ref="B20:C20"/>
    <mergeCell ref="B10:K10"/>
    <mergeCell ref="B11:K11"/>
    <mergeCell ref="B18:K18"/>
    <mergeCell ref="B12:K12"/>
    <mergeCell ref="B14:C14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6:K1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21EF-9519-4E36-9A4F-6D9B362EC0D3}">
  <dimension ref="A1"/>
  <sheetViews>
    <sheetView tabSelected="1" workbookViewId="0">
      <selection activeCell="I19" sqref="I19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ORÇAMENTO</vt:lpstr>
      <vt:lpstr>BM_01</vt:lpstr>
      <vt:lpstr>MEM_02</vt:lpstr>
      <vt:lpstr>RELATÓRIO FOTOGRÁFICO BM-01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LIMA</cp:lastModifiedBy>
  <cp:lastPrinted>2023-04-04T16:06:44Z</cp:lastPrinted>
  <dcterms:created xsi:type="dcterms:W3CDTF">2015-06-05T18:19:34Z</dcterms:created>
  <dcterms:modified xsi:type="dcterms:W3CDTF">2023-09-01T18:25:08Z</dcterms:modified>
</cp:coreProperties>
</file>