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RICARDO LIMA\Desktop\PREFEITURA_FISCALIZAÇÃO_2023\CENTRO ONCOLÓGICO\BM-04_CENTRO ONCOLOGICO_22.06.23\"/>
    </mc:Choice>
  </mc:AlternateContent>
  <xr:revisionPtr revIDLastSave="0" documentId="13_ncr:1_{674F1D5A-3315-4B14-94E9-F6B59BEBC95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ORÇAMENTO" sheetId="3" r:id="rId1"/>
    <sheet name="BM_04" sheetId="11" r:id="rId2"/>
    <sheet name="MEM_04" sheetId="13" r:id="rId3"/>
    <sheet name="RELATÓRIO FOTOGRAFICO" sheetId="14" r:id="rId4"/>
  </sheets>
  <externalReferences>
    <externalReference r:id="rId5"/>
  </externalReferences>
  <definedNames>
    <definedName name="_xlnm.Print_Area" localSheetId="1">BM_04!$A$1:$L$239</definedName>
    <definedName name="_xlnm.Print_Area" localSheetId="2">MEM_04!$A$1:$L$533</definedName>
    <definedName name="_xlnm.Print_Area" localSheetId="3">'RELATÓRIO FOTOGRAFICO'!$A$1:$M$128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1" l="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G22" i="11"/>
  <c r="H19" i="11" l="1"/>
  <c r="K532" i="13" l="1"/>
  <c r="L532" i="13" s="1"/>
  <c r="K531" i="13"/>
  <c r="L531" i="13" s="1"/>
  <c r="K530" i="13"/>
  <c r="L530" i="13" s="1"/>
  <c r="K529" i="13"/>
  <c r="L529" i="13" s="1"/>
  <c r="K528" i="13"/>
  <c r="L528" i="13" s="1"/>
  <c r="K527" i="13"/>
  <c r="L527" i="13" s="1"/>
  <c r="K526" i="13"/>
  <c r="L526" i="13" s="1"/>
  <c r="K525" i="13"/>
  <c r="L525" i="13" s="1"/>
  <c r="K524" i="13"/>
  <c r="L524" i="13" s="1"/>
  <c r="K523" i="13"/>
  <c r="L523" i="13" s="1"/>
  <c r="K522" i="13"/>
  <c r="L522" i="13" s="1"/>
  <c r="K521" i="13"/>
  <c r="L521" i="13" s="1"/>
  <c r="K520" i="13"/>
  <c r="L520" i="13" s="1"/>
  <c r="K519" i="13"/>
  <c r="L519" i="13" s="1"/>
  <c r="K518" i="13"/>
  <c r="L518" i="13" s="1"/>
  <c r="K517" i="13"/>
  <c r="L517" i="13" s="1"/>
  <c r="K516" i="13"/>
  <c r="L516" i="13" s="1"/>
  <c r="K515" i="13"/>
  <c r="L515" i="13" s="1"/>
  <c r="K514" i="13"/>
  <c r="L514" i="13" s="1"/>
  <c r="K513" i="13"/>
  <c r="L513" i="13" s="1"/>
  <c r="K512" i="13"/>
  <c r="L512" i="13" s="1"/>
  <c r="K511" i="13"/>
  <c r="L511" i="13" s="1"/>
  <c r="K510" i="13"/>
  <c r="L510" i="13" s="1"/>
  <c r="K509" i="13"/>
  <c r="L509" i="13" s="1"/>
  <c r="K508" i="13"/>
  <c r="L508" i="13" s="1"/>
  <c r="K507" i="13"/>
  <c r="L507" i="13" s="1"/>
  <c r="K506" i="13"/>
  <c r="L506" i="13" s="1"/>
  <c r="K503" i="13"/>
  <c r="K301" i="13"/>
  <c r="L22" i="11"/>
  <c r="K28" i="13"/>
  <c r="L29" i="13" s="1"/>
  <c r="K189" i="13"/>
  <c r="K471" i="13"/>
  <c r="L23" i="11"/>
  <c r="L27" i="11"/>
  <c r="L59" i="11"/>
  <c r="L63" i="11"/>
  <c r="L67" i="11"/>
  <c r="L71" i="11"/>
  <c r="L75" i="11"/>
  <c r="L87" i="11"/>
  <c r="L123" i="11"/>
  <c r="L127" i="11"/>
  <c r="L131" i="11"/>
  <c r="L135" i="11"/>
  <c r="L139" i="11"/>
  <c r="L143" i="11"/>
  <c r="L167" i="11"/>
  <c r="L171" i="11"/>
  <c r="L175" i="11"/>
  <c r="L179" i="11"/>
  <c r="L183" i="11"/>
  <c r="L187" i="11"/>
  <c r="L203" i="11"/>
  <c r="L207" i="11"/>
  <c r="L211" i="11"/>
  <c r="L19" i="11"/>
  <c r="L26" i="11"/>
  <c r="L36" i="11"/>
  <c r="L44" i="11"/>
  <c r="L45" i="11"/>
  <c r="L48" i="11"/>
  <c r="L49" i="11"/>
  <c r="L53" i="11"/>
  <c r="L54" i="11"/>
  <c r="L58" i="11"/>
  <c r="L60" i="11"/>
  <c r="L61" i="11"/>
  <c r="L62" i="11"/>
  <c r="L64" i="11"/>
  <c r="L65" i="11"/>
  <c r="L66" i="11"/>
  <c r="L70" i="11"/>
  <c r="L74" i="11"/>
  <c r="L80" i="11"/>
  <c r="L81" i="11"/>
  <c r="L84" i="11"/>
  <c r="L85" i="11"/>
  <c r="L86" i="11"/>
  <c r="L92" i="11"/>
  <c r="L93" i="11"/>
  <c r="L94" i="11"/>
  <c r="L95" i="11"/>
  <c r="L96" i="11"/>
  <c r="L97" i="11"/>
  <c r="L98" i="11"/>
  <c r="L99" i="11"/>
  <c r="L100" i="11"/>
  <c r="L101" i="11"/>
  <c r="L102" i="11"/>
  <c r="L103" i="11"/>
  <c r="L104" i="11"/>
  <c r="L105" i="11"/>
  <c r="L106" i="11"/>
  <c r="L107" i="11"/>
  <c r="L108" i="11"/>
  <c r="L109" i="11"/>
  <c r="L110" i="11"/>
  <c r="L111" i="11"/>
  <c r="L112" i="11"/>
  <c r="L113" i="11"/>
  <c r="L114" i="11"/>
  <c r="L115" i="11"/>
  <c r="L116" i="11"/>
  <c r="L117" i="11"/>
  <c r="L118" i="11"/>
  <c r="L121" i="11"/>
  <c r="L122" i="11"/>
  <c r="L124" i="11"/>
  <c r="L125" i="11"/>
  <c r="L126" i="11"/>
  <c r="L128" i="11"/>
  <c r="L129" i="11"/>
  <c r="L130" i="11"/>
  <c r="L132" i="11"/>
  <c r="L133" i="11"/>
  <c r="L134" i="11"/>
  <c r="L136" i="11"/>
  <c r="L137" i="11"/>
  <c r="L138" i="11"/>
  <c r="L140" i="11"/>
  <c r="L141" i="11"/>
  <c r="L142" i="11"/>
  <c r="L144" i="11"/>
  <c r="L147" i="11"/>
  <c r="L148" i="11"/>
  <c r="L149" i="11"/>
  <c r="L150" i="11"/>
  <c r="L151" i="11"/>
  <c r="L152" i="11"/>
  <c r="L153" i="11"/>
  <c r="L154" i="11"/>
  <c r="L155" i="11"/>
  <c r="L156" i="11"/>
  <c r="L157" i="11"/>
  <c r="L158" i="11"/>
  <c r="L159" i="11"/>
  <c r="L160" i="11"/>
  <c r="L161" i="11"/>
  <c r="L162" i="11"/>
  <c r="L165" i="11"/>
  <c r="L166" i="11"/>
  <c r="L168" i="11"/>
  <c r="L169" i="11"/>
  <c r="L170" i="11"/>
  <c r="L172" i="11"/>
  <c r="L173" i="11"/>
  <c r="L174" i="11"/>
  <c r="L176" i="11"/>
  <c r="L177" i="11"/>
  <c r="L178" i="11"/>
  <c r="L180" i="11"/>
  <c r="L181" i="11"/>
  <c r="L182" i="11"/>
  <c r="L184" i="11"/>
  <c r="L185" i="11"/>
  <c r="L186" i="11"/>
  <c r="L188" i="11"/>
  <c r="L189" i="11"/>
  <c r="L192" i="11"/>
  <c r="L193" i="11"/>
  <c r="L194" i="11"/>
  <c r="L195" i="11"/>
  <c r="L196" i="11"/>
  <c r="L197" i="11"/>
  <c r="L200" i="11"/>
  <c r="L201" i="11"/>
  <c r="L202" i="11"/>
  <c r="L204" i="11"/>
  <c r="L205" i="11"/>
  <c r="L206" i="11"/>
  <c r="L208" i="11"/>
  <c r="L209" i="11"/>
  <c r="L210" i="11"/>
  <c r="L214" i="11"/>
  <c r="L215" i="11"/>
  <c r="L216" i="11"/>
  <c r="L217" i="11"/>
  <c r="L218" i="11"/>
  <c r="L505" i="13" l="1"/>
  <c r="L504" i="13" s="1"/>
  <c r="K398" i="13" l="1"/>
  <c r="L398" i="13" s="1"/>
  <c r="K330" i="13"/>
  <c r="L330" i="13" s="1"/>
  <c r="K262" i="13"/>
  <c r="L262" i="13" s="1"/>
  <c r="K176" i="13"/>
  <c r="L176" i="13" s="1"/>
  <c r="K106" i="13"/>
  <c r="L106" i="13" s="1"/>
  <c r="K181" i="13" l="1"/>
  <c r="K182" i="13"/>
  <c r="F184" i="13"/>
  <c r="K184" i="13" s="1"/>
  <c r="F183" i="13"/>
  <c r="K183" i="13" s="1"/>
  <c r="F180" i="13"/>
  <c r="K180" i="13" s="1"/>
  <c r="K397" i="13"/>
  <c r="L397" i="13" s="1"/>
  <c r="K396" i="13"/>
  <c r="L396" i="13" s="1"/>
  <c r="K395" i="13"/>
  <c r="L395" i="13" s="1"/>
  <c r="K327" i="13"/>
  <c r="L327" i="13" s="1"/>
  <c r="K328" i="13"/>
  <c r="L328" i="13" s="1"/>
  <c r="K329" i="13"/>
  <c r="L329" i="13" s="1"/>
  <c r="K259" i="13"/>
  <c r="L259" i="13" s="1"/>
  <c r="K260" i="13"/>
  <c r="L260" i="13" s="1"/>
  <c r="K261" i="13"/>
  <c r="L261" i="13" s="1"/>
  <c r="K186" i="13"/>
  <c r="L186" i="13" s="1"/>
  <c r="K185" i="13"/>
  <c r="L185" i="13" s="1"/>
  <c r="K175" i="13"/>
  <c r="L175" i="13" s="1"/>
  <c r="K174" i="13"/>
  <c r="L174" i="13" s="1"/>
  <c r="K103" i="13"/>
  <c r="L103" i="13" s="1"/>
  <c r="K104" i="13"/>
  <c r="L104" i="13" s="1"/>
  <c r="K105" i="13"/>
  <c r="L105" i="13" s="1"/>
  <c r="K335" i="13" l="1"/>
  <c r="K336" i="13"/>
  <c r="K337" i="13"/>
  <c r="K338" i="13"/>
  <c r="K339" i="13"/>
  <c r="K340" i="13"/>
  <c r="K341" i="13"/>
  <c r="K342" i="13"/>
  <c r="K343" i="13"/>
  <c r="K344" i="13"/>
  <c r="K345" i="13"/>
  <c r="K346" i="13"/>
  <c r="K347" i="13"/>
  <c r="K348" i="13"/>
  <c r="K349" i="13"/>
  <c r="K350" i="13"/>
  <c r="K351" i="13"/>
  <c r="K352" i="13"/>
  <c r="K353" i="13"/>
  <c r="K354" i="13"/>
  <c r="K355" i="13"/>
  <c r="K356" i="13"/>
  <c r="K357" i="13"/>
  <c r="K358" i="13"/>
  <c r="K359" i="13"/>
  <c r="K360" i="13"/>
  <c r="K361" i="13"/>
  <c r="K362" i="13"/>
  <c r="K334" i="13"/>
  <c r="K427" i="13"/>
  <c r="L427" i="13" s="1"/>
  <c r="K426" i="13"/>
  <c r="L426" i="13" s="1"/>
  <c r="K422" i="13"/>
  <c r="L422" i="13" s="1"/>
  <c r="K421" i="13"/>
  <c r="L421" i="13" s="1"/>
  <c r="K409" i="13"/>
  <c r="L409" i="13" s="1"/>
  <c r="K410" i="13"/>
  <c r="L410" i="13" s="1"/>
  <c r="K411" i="13"/>
  <c r="L411" i="13" s="1"/>
  <c r="K412" i="13"/>
  <c r="L412" i="13" s="1"/>
  <c r="K413" i="13"/>
  <c r="L413" i="13" s="1"/>
  <c r="K414" i="13"/>
  <c r="L414" i="13" s="1"/>
  <c r="K415" i="13"/>
  <c r="L415" i="13" s="1"/>
  <c r="K416" i="13"/>
  <c r="L416" i="13" s="1"/>
  <c r="K417" i="13"/>
  <c r="L417" i="13" s="1"/>
  <c r="K408" i="13"/>
  <c r="L408" i="13" s="1"/>
  <c r="K14" i="13"/>
  <c r="L14" i="13" s="1"/>
  <c r="B12" i="13"/>
  <c r="K23" i="13"/>
  <c r="L23" i="13" s="1"/>
  <c r="K22" i="13"/>
  <c r="L22" i="13" s="1"/>
  <c r="K21" i="13"/>
  <c r="L21" i="13" s="1"/>
  <c r="K20" i="13"/>
  <c r="L20" i="13" s="1"/>
  <c r="K19" i="13"/>
  <c r="L19" i="13" s="1"/>
  <c r="K18" i="13"/>
  <c r="L18" i="13" s="1"/>
  <c r="L13" i="13" l="1"/>
  <c r="G20" i="11" s="1"/>
  <c r="L20" i="11" s="1"/>
  <c r="L420" i="13"/>
  <c r="G40" i="11" s="1"/>
  <c r="L40" i="11" s="1"/>
  <c r="L407" i="13"/>
  <c r="G39" i="11" s="1"/>
  <c r="L39" i="11" s="1"/>
  <c r="L425" i="13"/>
  <c r="G41" i="11" s="1"/>
  <c r="L41" i="11" s="1"/>
  <c r="L17" i="13"/>
  <c r="K475" i="13" l="1"/>
  <c r="L475" i="13" s="1"/>
  <c r="K476" i="13"/>
  <c r="L476" i="13" s="1"/>
  <c r="K477" i="13"/>
  <c r="L477" i="13" s="1"/>
  <c r="K478" i="13"/>
  <c r="L478" i="13" s="1"/>
  <c r="K479" i="13"/>
  <c r="L479" i="13" s="1"/>
  <c r="K480" i="13"/>
  <c r="L480" i="13" s="1"/>
  <c r="K481" i="13"/>
  <c r="L481" i="13" s="1"/>
  <c r="K482" i="13"/>
  <c r="L482" i="13" s="1"/>
  <c r="K483" i="13"/>
  <c r="L483" i="13" s="1"/>
  <c r="K484" i="13"/>
  <c r="L484" i="13" s="1"/>
  <c r="K485" i="13"/>
  <c r="L485" i="13" s="1"/>
  <c r="K486" i="13"/>
  <c r="L486" i="13" s="1"/>
  <c r="K487" i="13"/>
  <c r="L487" i="13" s="1"/>
  <c r="K488" i="13"/>
  <c r="L488" i="13" s="1"/>
  <c r="K489" i="13"/>
  <c r="L489" i="13" s="1"/>
  <c r="K490" i="13"/>
  <c r="L490" i="13" s="1"/>
  <c r="K491" i="13"/>
  <c r="L491" i="13" s="1"/>
  <c r="K492" i="13"/>
  <c r="L492" i="13" s="1"/>
  <c r="K493" i="13"/>
  <c r="L493" i="13" s="1"/>
  <c r="K494" i="13"/>
  <c r="L494" i="13" s="1"/>
  <c r="K495" i="13"/>
  <c r="L495" i="13" s="1"/>
  <c r="K496" i="13"/>
  <c r="L496" i="13" s="1"/>
  <c r="K497" i="13"/>
  <c r="L497" i="13" s="1"/>
  <c r="K498" i="13"/>
  <c r="L498" i="13" s="1"/>
  <c r="K499" i="13"/>
  <c r="L499" i="13" s="1"/>
  <c r="K500" i="13"/>
  <c r="L500" i="13" s="1"/>
  <c r="K474" i="13"/>
  <c r="L474" i="13" s="1"/>
  <c r="K464" i="13"/>
  <c r="K394" i="13"/>
  <c r="L394" i="13" s="1"/>
  <c r="K393" i="13"/>
  <c r="L393" i="13" s="1"/>
  <c r="K392" i="13"/>
  <c r="L392" i="13" s="1"/>
  <c r="K391" i="13"/>
  <c r="L391" i="13" s="1"/>
  <c r="K390" i="13"/>
  <c r="L390" i="13" s="1"/>
  <c r="K389" i="13"/>
  <c r="L389" i="13" s="1"/>
  <c r="K388" i="13"/>
  <c r="L388" i="13" s="1"/>
  <c r="K386" i="13"/>
  <c r="L386" i="13" s="1"/>
  <c r="K385" i="13"/>
  <c r="L385" i="13" s="1"/>
  <c r="K384" i="13"/>
  <c r="L384" i="13" s="1"/>
  <c r="K383" i="13"/>
  <c r="L383" i="13" s="1"/>
  <c r="K382" i="13"/>
  <c r="L382" i="13" s="1"/>
  <c r="K381" i="13"/>
  <c r="L381" i="13" s="1"/>
  <c r="K380" i="13"/>
  <c r="L380" i="13" s="1"/>
  <c r="K379" i="13"/>
  <c r="L379" i="13" s="1"/>
  <c r="K378" i="13"/>
  <c r="L378" i="13" s="1"/>
  <c r="K377" i="13"/>
  <c r="L377" i="13" s="1"/>
  <c r="K376" i="13"/>
  <c r="L376" i="13" s="1"/>
  <c r="K375" i="13"/>
  <c r="L375" i="13" s="1"/>
  <c r="K374" i="13"/>
  <c r="L374" i="13" s="1"/>
  <c r="K373" i="13"/>
  <c r="L373" i="13" s="1"/>
  <c r="K372" i="13"/>
  <c r="L372" i="13" s="1"/>
  <c r="K371" i="13"/>
  <c r="L371" i="13" s="1"/>
  <c r="K370" i="13"/>
  <c r="L370" i="13" s="1"/>
  <c r="K369" i="13"/>
  <c r="L369" i="13" s="1"/>
  <c r="K368" i="13"/>
  <c r="L368" i="13" s="1"/>
  <c r="K365" i="13"/>
  <c r="L365" i="13" s="1"/>
  <c r="K364" i="13"/>
  <c r="L364" i="13" s="1"/>
  <c r="K363" i="13"/>
  <c r="L363" i="13" s="1"/>
  <c r="L362" i="13"/>
  <c r="L361" i="13"/>
  <c r="L360" i="13"/>
  <c r="L359" i="13"/>
  <c r="L358" i="13"/>
  <c r="L357" i="13"/>
  <c r="L356" i="13"/>
  <c r="L355" i="13"/>
  <c r="L354" i="13"/>
  <c r="L353" i="13"/>
  <c r="L352" i="13"/>
  <c r="L351" i="13"/>
  <c r="L350" i="13"/>
  <c r="L349" i="13"/>
  <c r="L348" i="13"/>
  <c r="L347" i="13"/>
  <c r="L346" i="13"/>
  <c r="L345" i="13"/>
  <c r="L344" i="13"/>
  <c r="L343" i="13"/>
  <c r="L342" i="13"/>
  <c r="L341" i="13"/>
  <c r="L340" i="13"/>
  <c r="L339" i="13"/>
  <c r="L338" i="13"/>
  <c r="L337" i="13"/>
  <c r="L336" i="13"/>
  <c r="L335" i="13"/>
  <c r="L334" i="13"/>
  <c r="K320" i="13"/>
  <c r="L320" i="13" s="1"/>
  <c r="K321" i="13"/>
  <c r="L321" i="13" s="1"/>
  <c r="K322" i="13"/>
  <c r="L322" i="13" s="1"/>
  <c r="K323" i="13"/>
  <c r="L323" i="13" s="1"/>
  <c r="K324" i="13"/>
  <c r="L324" i="13" s="1"/>
  <c r="K325" i="13"/>
  <c r="L325" i="13" s="1"/>
  <c r="K326" i="13"/>
  <c r="L326" i="13" s="1"/>
  <c r="K295" i="13"/>
  <c r="L295" i="13" s="1"/>
  <c r="K296" i="13"/>
  <c r="L296" i="13" s="1"/>
  <c r="K297" i="13"/>
  <c r="L297" i="13" s="1"/>
  <c r="K252" i="13"/>
  <c r="L252" i="13" s="1"/>
  <c r="K253" i="13"/>
  <c r="L253" i="13" s="1"/>
  <c r="K254" i="13"/>
  <c r="L254" i="13" s="1"/>
  <c r="K255" i="13"/>
  <c r="L255" i="13" s="1"/>
  <c r="K256" i="13"/>
  <c r="L256" i="13" s="1"/>
  <c r="K257" i="13"/>
  <c r="L257" i="13" s="1"/>
  <c r="K258" i="13"/>
  <c r="L258" i="13" s="1"/>
  <c r="K230" i="13"/>
  <c r="L230" i="13" s="1"/>
  <c r="K229" i="13"/>
  <c r="L229" i="13" s="1"/>
  <c r="K228" i="13"/>
  <c r="L228" i="13" s="1"/>
  <c r="L184" i="13"/>
  <c r="K167" i="13"/>
  <c r="L167" i="13" s="1"/>
  <c r="K168" i="13"/>
  <c r="L168" i="13" s="1"/>
  <c r="K169" i="13"/>
  <c r="L169" i="13" s="1"/>
  <c r="K170" i="13"/>
  <c r="L170" i="13" s="1"/>
  <c r="K171" i="13"/>
  <c r="L171" i="13" s="1"/>
  <c r="K172" i="13"/>
  <c r="L172" i="13" s="1"/>
  <c r="K173" i="13"/>
  <c r="L173" i="13" s="1"/>
  <c r="G145" i="13"/>
  <c r="E145" i="13"/>
  <c r="G144" i="13"/>
  <c r="E144" i="13"/>
  <c r="G143" i="13"/>
  <c r="E143" i="13"/>
  <c r="K139" i="13"/>
  <c r="L139" i="13" s="1"/>
  <c r="K140" i="13"/>
  <c r="L140" i="13" s="1"/>
  <c r="K141" i="13"/>
  <c r="L141" i="13" s="1"/>
  <c r="K97" i="13"/>
  <c r="L97" i="13" s="1"/>
  <c r="K98" i="13"/>
  <c r="L98" i="13" s="1"/>
  <c r="K99" i="13"/>
  <c r="L99" i="13" s="1"/>
  <c r="K100" i="13"/>
  <c r="L100" i="13" s="1"/>
  <c r="K101" i="13"/>
  <c r="L101" i="13" s="1"/>
  <c r="K102" i="13"/>
  <c r="L102" i="13" s="1"/>
  <c r="K96" i="13"/>
  <c r="L96" i="13" s="1"/>
  <c r="G73" i="13"/>
  <c r="K73" i="13" s="1"/>
  <c r="L73" i="13" s="1"/>
  <c r="G74" i="13"/>
  <c r="K74" i="13" s="1"/>
  <c r="L74" i="13" s="1"/>
  <c r="G72" i="13"/>
  <c r="K72" i="13" s="1"/>
  <c r="L72" i="13" s="1"/>
  <c r="L333" i="13" l="1"/>
  <c r="G31" i="11"/>
  <c r="L31" i="11" s="1"/>
  <c r="K143" i="13"/>
  <c r="L143" i="13" s="1"/>
  <c r="K145" i="13"/>
  <c r="L145" i="13" s="1"/>
  <c r="K144" i="13"/>
  <c r="L144" i="13" s="1"/>
  <c r="K267" i="13" l="1"/>
  <c r="K268" i="13"/>
  <c r="K269" i="13"/>
  <c r="K270" i="13"/>
  <c r="K271" i="13"/>
  <c r="K272" i="13"/>
  <c r="K273" i="13"/>
  <c r="K274" i="13"/>
  <c r="K275" i="13"/>
  <c r="K276" i="13"/>
  <c r="K277" i="13"/>
  <c r="K278" i="13"/>
  <c r="K279" i="13"/>
  <c r="K280" i="13"/>
  <c r="K281" i="13"/>
  <c r="K282" i="13"/>
  <c r="K283" i="13"/>
  <c r="K284" i="13"/>
  <c r="K285" i="13"/>
  <c r="K286" i="13"/>
  <c r="K287" i="13"/>
  <c r="K288" i="13"/>
  <c r="K289" i="13"/>
  <c r="K290" i="13"/>
  <c r="K291" i="13"/>
  <c r="K292" i="13"/>
  <c r="K293" i="13"/>
  <c r="K294" i="13"/>
  <c r="K266" i="13"/>
  <c r="K455" i="13" l="1"/>
  <c r="L455" i="13" s="1"/>
  <c r="K454" i="13"/>
  <c r="L454" i="13" s="1"/>
  <c r="K453" i="13"/>
  <c r="L453" i="13" s="1"/>
  <c r="K452" i="13"/>
  <c r="L452" i="13" s="1"/>
  <c r="K451" i="13"/>
  <c r="L451" i="13" s="1"/>
  <c r="G458" i="13"/>
  <c r="K458" i="13" s="1"/>
  <c r="L458" i="13" s="1"/>
  <c r="K431" i="13"/>
  <c r="L431" i="13" s="1"/>
  <c r="F449" i="13"/>
  <c r="L301" i="13"/>
  <c r="K318" i="13"/>
  <c r="L318" i="13" s="1"/>
  <c r="K317" i="13"/>
  <c r="L317" i="13" s="1"/>
  <c r="K316" i="13"/>
  <c r="L316" i="13" s="1"/>
  <c r="K315" i="13"/>
  <c r="L315" i="13" s="1"/>
  <c r="K314" i="13"/>
  <c r="L314" i="13" s="1"/>
  <c r="G234" i="13"/>
  <c r="G235" i="13"/>
  <c r="G236" i="13"/>
  <c r="G237" i="13"/>
  <c r="G238" i="13"/>
  <c r="G239" i="13"/>
  <c r="G240" i="13"/>
  <c r="G241" i="13"/>
  <c r="G242" i="13"/>
  <c r="G243" i="13"/>
  <c r="G244" i="13"/>
  <c r="G245" i="13"/>
  <c r="G246" i="13"/>
  <c r="G247" i="13"/>
  <c r="K247" i="13" s="1"/>
  <c r="L247" i="13" s="1"/>
  <c r="G248" i="13"/>
  <c r="K248" i="13" s="1"/>
  <c r="L248" i="13" s="1"/>
  <c r="G249" i="13"/>
  <c r="K249" i="13" s="1"/>
  <c r="L249" i="13" s="1"/>
  <c r="G250" i="13"/>
  <c r="K250" i="13" s="1"/>
  <c r="L250" i="13" s="1"/>
  <c r="G233" i="13"/>
  <c r="K233" i="13" s="1"/>
  <c r="G227" i="13"/>
  <c r="K227" i="13" s="1"/>
  <c r="G219" i="13"/>
  <c r="K219" i="13" s="1"/>
  <c r="G220" i="13"/>
  <c r="K220" i="13" s="1"/>
  <c r="G221" i="13"/>
  <c r="K221" i="13" s="1"/>
  <c r="G222" i="13"/>
  <c r="K222" i="13" s="1"/>
  <c r="G223" i="13"/>
  <c r="K223" i="13" s="1"/>
  <c r="G224" i="13"/>
  <c r="K224" i="13" s="1"/>
  <c r="G225" i="13"/>
  <c r="K225" i="13" s="1"/>
  <c r="G226" i="13"/>
  <c r="K226" i="13" s="1"/>
  <c r="G218" i="13"/>
  <c r="K218" i="13" s="1"/>
  <c r="G200" i="13"/>
  <c r="K200" i="13" s="1"/>
  <c r="G201" i="13"/>
  <c r="K201" i="13" s="1"/>
  <c r="G202" i="13"/>
  <c r="K202" i="13" s="1"/>
  <c r="G203" i="13"/>
  <c r="K203" i="13" s="1"/>
  <c r="G204" i="13"/>
  <c r="K204" i="13" s="1"/>
  <c r="G205" i="13"/>
  <c r="K205" i="13" s="1"/>
  <c r="G206" i="13"/>
  <c r="K206" i="13" s="1"/>
  <c r="G207" i="13"/>
  <c r="K207" i="13" s="1"/>
  <c r="G208" i="13"/>
  <c r="K208" i="13" s="1"/>
  <c r="G209" i="13"/>
  <c r="K209" i="13" s="1"/>
  <c r="G210" i="13"/>
  <c r="K210" i="13" s="1"/>
  <c r="G211" i="13"/>
  <c r="K211" i="13" s="1"/>
  <c r="G212" i="13"/>
  <c r="K212" i="13" s="1"/>
  <c r="G213" i="13"/>
  <c r="K213" i="13" s="1"/>
  <c r="G214" i="13"/>
  <c r="K214" i="13" s="1"/>
  <c r="G215" i="13"/>
  <c r="K215" i="13" s="1"/>
  <c r="G216" i="13"/>
  <c r="K216" i="13" s="1"/>
  <c r="G217" i="13"/>
  <c r="K217" i="13" s="1"/>
  <c r="G199" i="13"/>
  <c r="K199" i="13" s="1"/>
  <c r="L182" i="13"/>
  <c r="L183" i="13"/>
  <c r="K148" i="13"/>
  <c r="L148" i="13" s="1"/>
  <c r="K149" i="13"/>
  <c r="L149" i="13" s="1"/>
  <c r="K150" i="13"/>
  <c r="L150" i="13" s="1"/>
  <c r="K165" i="13"/>
  <c r="L165" i="13" s="1"/>
  <c r="K111" i="13"/>
  <c r="L111" i="13" s="1"/>
  <c r="K112" i="13"/>
  <c r="L112" i="13" s="1"/>
  <c r="K113" i="13"/>
  <c r="L113" i="13" s="1"/>
  <c r="K114" i="13"/>
  <c r="L114" i="13" s="1"/>
  <c r="K115" i="13"/>
  <c r="L115" i="13" s="1"/>
  <c r="K116" i="13"/>
  <c r="L116" i="13" s="1"/>
  <c r="K117" i="13"/>
  <c r="L117" i="13" s="1"/>
  <c r="K118" i="13"/>
  <c r="L118" i="13" s="1"/>
  <c r="K119" i="13"/>
  <c r="L119" i="13" s="1"/>
  <c r="K120" i="13"/>
  <c r="L120" i="13" s="1"/>
  <c r="K121" i="13"/>
  <c r="L121" i="13" s="1"/>
  <c r="K122" i="13"/>
  <c r="L122" i="13" s="1"/>
  <c r="K123" i="13"/>
  <c r="L123" i="13" s="1"/>
  <c r="K124" i="13"/>
  <c r="L124" i="13" s="1"/>
  <c r="K125" i="13"/>
  <c r="L125" i="13" s="1"/>
  <c r="K126" i="13"/>
  <c r="L126" i="13" s="1"/>
  <c r="K127" i="13"/>
  <c r="L127" i="13" s="1"/>
  <c r="K128" i="13"/>
  <c r="L128" i="13" s="1"/>
  <c r="K129" i="13"/>
  <c r="L129" i="13" s="1"/>
  <c r="K130" i="13"/>
  <c r="L130" i="13" s="1"/>
  <c r="K131" i="13"/>
  <c r="L131" i="13" s="1"/>
  <c r="K132" i="13"/>
  <c r="L132" i="13" s="1"/>
  <c r="K133" i="13"/>
  <c r="L133" i="13" s="1"/>
  <c r="K134" i="13"/>
  <c r="L134" i="13" s="1"/>
  <c r="K135" i="13"/>
  <c r="L135" i="13" s="1"/>
  <c r="K136" i="13"/>
  <c r="L136" i="13" s="1"/>
  <c r="K137" i="13"/>
  <c r="L137" i="13" s="1"/>
  <c r="K138" i="13"/>
  <c r="L138" i="13" s="1"/>
  <c r="K110" i="13"/>
  <c r="L110" i="13" s="1"/>
  <c r="G78" i="13"/>
  <c r="K78" i="13" s="1"/>
  <c r="G79" i="13"/>
  <c r="K79" i="13" s="1"/>
  <c r="G80" i="13"/>
  <c r="K80" i="13" s="1"/>
  <c r="G81" i="13"/>
  <c r="K81" i="13" s="1"/>
  <c r="G82" i="13"/>
  <c r="K82" i="13" s="1"/>
  <c r="G83" i="13"/>
  <c r="K83" i="13" s="1"/>
  <c r="G84" i="13"/>
  <c r="K84" i="13" s="1"/>
  <c r="G85" i="13"/>
  <c r="K85" i="13" s="1"/>
  <c r="G86" i="13"/>
  <c r="K86" i="13" s="1"/>
  <c r="G87" i="13"/>
  <c r="K87" i="13" s="1"/>
  <c r="G88" i="13"/>
  <c r="K88" i="13" s="1"/>
  <c r="G89" i="13"/>
  <c r="K89" i="13" s="1"/>
  <c r="G90" i="13"/>
  <c r="K90" i="13" s="1"/>
  <c r="G91" i="13"/>
  <c r="K91" i="13" s="1"/>
  <c r="L91" i="13" s="1"/>
  <c r="G92" i="13"/>
  <c r="K92" i="13" s="1"/>
  <c r="L92" i="13" s="1"/>
  <c r="G93" i="13"/>
  <c r="K93" i="13" s="1"/>
  <c r="G94" i="13"/>
  <c r="K94" i="13" s="1"/>
  <c r="L94" i="13" s="1"/>
  <c r="G77" i="13"/>
  <c r="K77" i="13" s="1"/>
  <c r="G67" i="13"/>
  <c r="K67" i="13" s="1"/>
  <c r="G68" i="13"/>
  <c r="K68" i="13" s="1"/>
  <c r="G69" i="13"/>
  <c r="K69" i="13" s="1"/>
  <c r="G70" i="13"/>
  <c r="K70" i="13" s="1"/>
  <c r="G71" i="13"/>
  <c r="K71" i="13" s="1"/>
  <c r="G66" i="13"/>
  <c r="K66" i="13" s="1"/>
  <c r="G64" i="13"/>
  <c r="K64" i="13" s="1"/>
  <c r="G65" i="13"/>
  <c r="K65" i="13" s="1"/>
  <c r="G63" i="13"/>
  <c r="K63" i="13" s="1"/>
  <c r="G60" i="13"/>
  <c r="K60" i="13" s="1"/>
  <c r="G61" i="13"/>
  <c r="K61" i="13" s="1"/>
  <c r="G62" i="13"/>
  <c r="K62" i="13" s="1"/>
  <c r="G59" i="13"/>
  <c r="K59" i="13" s="1"/>
  <c r="G58" i="13"/>
  <c r="K58" i="13" s="1"/>
  <c r="G55" i="13"/>
  <c r="K55" i="13" s="1"/>
  <c r="G56" i="13"/>
  <c r="K56" i="13" s="1"/>
  <c r="G57" i="13"/>
  <c r="K57" i="13" s="1"/>
  <c r="G54" i="13"/>
  <c r="K54" i="13" s="1"/>
  <c r="G53" i="13"/>
  <c r="K53" i="13" s="1"/>
  <c r="G52" i="13"/>
  <c r="K52" i="13" s="1"/>
  <c r="G50" i="13"/>
  <c r="K50" i="13" s="1"/>
  <c r="G51" i="13"/>
  <c r="K51" i="13" s="1"/>
  <c r="G49" i="13"/>
  <c r="K49" i="13" s="1"/>
  <c r="G48" i="13"/>
  <c r="K48" i="13" s="1"/>
  <c r="G46" i="13"/>
  <c r="K46" i="13" s="1"/>
  <c r="G47" i="13"/>
  <c r="K47" i="13" s="1"/>
  <c r="G45" i="13"/>
  <c r="K45" i="13" s="1"/>
  <c r="G44" i="13"/>
  <c r="K44" i="13" s="1"/>
  <c r="G43" i="13"/>
  <c r="K43" i="13" s="1"/>
  <c r="L43" i="13" s="1"/>
  <c r="B468" i="13"/>
  <c r="L464" i="13"/>
  <c r="B460" i="13"/>
  <c r="K432" i="13"/>
  <c r="L432" i="13" s="1"/>
  <c r="K433" i="13"/>
  <c r="L433" i="13" s="1"/>
  <c r="K434" i="13"/>
  <c r="L434" i="13" s="1"/>
  <c r="K435" i="13"/>
  <c r="L435" i="13" s="1"/>
  <c r="K436" i="13"/>
  <c r="L436" i="13" s="1"/>
  <c r="K437" i="13"/>
  <c r="L437" i="13" s="1"/>
  <c r="K438" i="13"/>
  <c r="L438" i="13" s="1"/>
  <c r="K439" i="13"/>
  <c r="L439" i="13" s="1"/>
  <c r="K440" i="13"/>
  <c r="L440" i="13" s="1"/>
  <c r="K441" i="13"/>
  <c r="L441" i="13" s="1"/>
  <c r="K442" i="13"/>
  <c r="L442" i="13" s="1"/>
  <c r="K443" i="13"/>
  <c r="L443" i="13" s="1"/>
  <c r="K444" i="13"/>
  <c r="L444" i="13" s="1"/>
  <c r="K445" i="13"/>
  <c r="L445" i="13" s="1"/>
  <c r="K446" i="13"/>
  <c r="L446" i="13" s="1"/>
  <c r="K447" i="13"/>
  <c r="L447" i="13" s="1"/>
  <c r="K448" i="13"/>
  <c r="L448" i="13" s="1"/>
  <c r="K449" i="13"/>
  <c r="L449" i="13" s="1"/>
  <c r="K402" i="13"/>
  <c r="L402" i="13" s="1"/>
  <c r="K403" i="13"/>
  <c r="L403" i="13" s="1"/>
  <c r="K404" i="13"/>
  <c r="L404" i="13" s="1"/>
  <c r="L463" i="13" l="1"/>
  <c r="G52" i="11" s="1"/>
  <c r="L52" i="11" s="1"/>
  <c r="L430" i="13"/>
  <c r="L473" i="13" s="1"/>
  <c r="L93" i="13"/>
  <c r="G21" i="11"/>
  <c r="L21" i="11" s="1"/>
  <c r="L77" i="13"/>
  <c r="L78" i="13"/>
  <c r="L79" i="13"/>
  <c r="L80" i="13"/>
  <c r="L81" i="13"/>
  <c r="L82" i="13"/>
  <c r="L83" i="13"/>
  <c r="L84" i="13"/>
  <c r="L85" i="13"/>
  <c r="L86" i="13"/>
  <c r="L87" i="13"/>
  <c r="L88" i="13"/>
  <c r="L89" i="13"/>
  <c r="L90" i="13"/>
  <c r="K300" i="13"/>
  <c r="L300" i="13" s="1"/>
  <c r="K302" i="13"/>
  <c r="L302" i="13" s="1"/>
  <c r="K303" i="13"/>
  <c r="L303" i="13" s="1"/>
  <c r="K304" i="13"/>
  <c r="L304" i="13" s="1"/>
  <c r="K305" i="13"/>
  <c r="L305" i="13" s="1"/>
  <c r="K306" i="13"/>
  <c r="L306" i="13" s="1"/>
  <c r="K307" i="13"/>
  <c r="L307" i="13" s="1"/>
  <c r="K308" i="13"/>
  <c r="L308" i="13" s="1"/>
  <c r="K309" i="13"/>
  <c r="L309" i="13" s="1"/>
  <c r="K310" i="13"/>
  <c r="L310" i="13" s="1"/>
  <c r="K311" i="13"/>
  <c r="L311" i="13" s="1"/>
  <c r="K312" i="13"/>
  <c r="L312" i="13" s="1"/>
  <c r="K313" i="13"/>
  <c r="L313" i="13" s="1"/>
  <c r="K152" i="13"/>
  <c r="L152" i="13" s="1"/>
  <c r="K234" i="13"/>
  <c r="L234" i="13" s="1"/>
  <c r="K235" i="13"/>
  <c r="L235" i="13" s="1"/>
  <c r="K236" i="13"/>
  <c r="L236" i="13" s="1"/>
  <c r="K237" i="13"/>
  <c r="L237" i="13" s="1"/>
  <c r="K238" i="13"/>
  <c r="L238" i="13" s="1"/>
  <c r="K239" i="13"/>
  <c r="L239" i="13" s="1"/>
  <c r="K240" i="13"/>
  <c r="L240" i="13" s="1"/>
  <c r="K241" i="13"/>
  <c r="L241" i="13" s="1"/>
  <c r="K242" i="13"/>
  <c r="L242" i="13" s="1"/>
  <c r="K243" i="13"/>
  <c r="L243" i="13" s="1"/>
  <c r="K244" i="13"/>
  <c r="L244" i="13" s="1"/>
  <c r="K245" i="13"/>
  <c r="L245" i="13" s="1"/>
  <c r="K246" i="13"/>
  <c r="L246" i="13" s="1"/>
  <c r="L233" i="13"/>
  <c r="K153" i="13"/>
  <c r="L153" i="13" s="1"/>
  <c r="K154" i="13"/>
  <c r="L154" i="13" s="1"/>
  <c r="K155" i="13"/>
  <c r="L155" i="13" s="1"/>
  <c r="K156" i="13"/>
  <c r="L156" i="13" s="1"/>
  <c r="K157" i="13"/>
  <c r="L157" i="13" s="1"/>
  <c r="K158" i="13"/>
  <c r="L158" i="13" s="1"/>
  <c r="K159" i="13"/>
  <c r="L159" i="13" s="1"/>
  <c r="K160" i="13"/>
  <c r="L160" i="13" s="1"/>
  <c r="K161" i="13"/>
  <c r="L161" i="13" s="1"/>
  <c r="K162" i="13"/>
  <c r="L162" i="13" s="1"/>
  <c r="K163" i="13"/>
  <c r="L163" i="13" s="1"/>
  <c r="K164" i="13"/>
  <c r="L164" i="13" s="1"/>
  <c r="K151" i="13"/>
  <c r="L151" i="13" s="1"/>
  <c r="K37" i="13"/>
  <c r="L37" i="13" s="1"/>
  <c r="K38" i="13"/>
  <c r="L38" i="13" s="1"/>
  <c r="K39" i="13"/>
  <c r="L39" i="13" s="1"/>
  <c r="K31" i="13"/>
  <c r="L31" i="13" s="1"/>
  <c r="K32" i="13"/>
  <c r="L32" i="13" s="1"/>
  <c r="K33" i="13"/>
  <c r="L33" i="13" s="1"/>
  <c r="L294" i="13"/>
  <c r="L293" i="13"/>
  <c r="L292" i="13"/>
  <c r="L291" i="13"/>
  <c r="L290" i="13"/>
  <c r="L289" i="13"/>
  <c r="L288" i="13"/>
  <c r="L287" i="13"/>
  <c r="L286" i="13"/>
  <c r="L285" i="13"/>
  <c r="L284" i="13"/>
  <c r="L283" i="13"/>
  <c r="L282" i="13"/>
  <c r="L281" i="13"/>
  <c r="L280" i="13"/>
  <c r="L279" i="13"/>
  <c r="L278" i="13"/>
  <c r="L277" i="13"/>
  <c r="L276" i="13"/>
  <c r="L275" i="13"/>
  <c r="L274" i="13"/>
  <c r="L273" i="13"/>
  <c r="L272" i="13"/>
  <c r="L271" i="13"/>
  <c r="L270" i="13"/>
  <c r="L269" i="13"/>
  <c r="L268" i="13"/>
  <c r="L267" i="13"/>
  <c r="L266" i="13"/>
  <c r="L227" i="13"/>
  <c r="L226" i="13"/>
  <c r="L225" i="13"/>
  <c r="L224" i="13"/>
  <c r="L223" i="13"/>
  <c r="L222" i="13"/>
  <c r="L221" i="13"/>
  <c r="L220" i="13"/>
  <c r="L219" i="13"/>
  <c r="L218" i="13"/>
  <c r="L217" i="13"/>
  <c r="L216" i="13"/>
  <c r="L215" i="13"/>
  <c r="L214" i="13"/>
  <c r="L213" i="13"/>
  <c r="L212" i="13"/>
  <c r="L211" i="13"/>
  <c r="L210" i="13"/>
  <c r="L209" i="13"/>
  <c r="L208" i="13"/>
  <c r="L207" i="13"/>
  <c r="L206" i="13"/>
  <c r="L205" i="13"/>
  <c r="L204" i="13"/>
  <c r="L203" i="13"/>
  <c r="L202" i="13"/>
  <c r="L201" i="13"/>
  <c r="L200" i="13"/>
  <c r="L199" i="13"/>
  <c r="E192" i="13"/>
  <c r="K192" i="13" s="1"/>
  <c r="L192" i="13" s="1"/>
  <c r="E193" i="13"/>
  <c r="K193" i="13" s="1"/>
  <c r="L193" i="13" s="1"/>
  <c r="E194" i="13"/>
  <c r="K194" i="13" s="1"/>
  <c r="L194" i="13" s="1"/>
  <c r="L181" i="13"/>
  <c r="L180" i="13"/>
  <c r="L109" i="13" l="1"/>
  <c r="L472" i="13"/>
  <c r="G78" i="11" s="1"/>
  <c r="L191" i="13"/>
  <c r="L190" i="13" s="1"/>
  <c r="G32" i="11" s="1"/>
  <c r="L198" i="13"/>
  <c r="G33" i="11" s="1"/>
  <c r="L33" i="11" s="1"/>
  <c r="L265" i="13"/>
  <c r="G30" i="11" s="1"/>
  <c r="L30" i="11" s="1"/>
  <c r="L179" i="13"/>
  <c r="G34" i="11" s="1"/>
  <c r="L34" i="11" s="1"/>
  <c r="L32" i="11"/>
  <c r="L36" i="13"/>
  <c r="G29" i="11" s="1"/>
  <c r="L29" i="11" s="1"/>
  <c r="L30" i="13"/>
  <c r="L28" i="11" s="1"/>
  <c r="L401" i="13"/>
  <c r="G38" i="11" s="1"/>
  <c r="L38" i="11" s="1"/>
  <c r="B25" i="13"/>
  <c r="G79" i="11" l="1"/>
  <c r="L79" i="11" s="1"/>
  <c r="L78" i="11"/>
  <c r="G35" i="11"/>
  <c r="L35" i="11" s="1"/>
  <c r="L44" i="13" l="1"/>
  <c r="L45" i="13"/>
  <c r="L46" i="13"/>
  <c r="L47" i="13"/>
  <c r="L48" i="13"/>
  <c r="L49" i="13"/>
  <c r="L50" i="13"/>
  <c r="L51" i="13"/>
  <c r="L52" i="13"/>
  <c r="L53" i="13"/>
  <c r="L54" i="13"/>
  <c r="L55" i="13"/>
  <c r="L56" i="13"/>
  <c r="L57" i="13"/>
  <c r="L58" i="13"/>
  <c r="L59" i="13"/>
  <c r="L60" i="13"/>
  <c r="L61" i="13"/>
  <c r="L62" i="13"/>
  <c r="L63" i="13"/>
  <c r="L64" i="13"/>
  <c r="L65" i="13"/>
  <c r="L66" i="13"/>
  <c r="L67" i="13"/>
  <c r="L68" i="13"/>
  <c r="L69" i="13"/>
  <c r="L70" i="13"/>
  <c r="L71" i="13"/>
  <c r="L42" i="13" l="1"/>
  <c r="G37" i="11" s="1"/>
  <c r="L37" i="11" s="1"/>
  <c r="G91" i="11" l="1"/>
  <c r="L91" i="11" s="1"/>
  <c r="E79" i="11" l="1"/>
  <c r="E91" i="11"/>
  <c r="E142" i="11"/>
  <c r="A19" i="11" l="1"/>
  <c r="A20" i="11"/>
  <c r="A21" i="11"/>
  <c r="A22" i="11"/>
  <c r="A23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6" i="13" s="1"/>
  <c r="A40" i="11"/>
  <c r="A419" i="13" s="1"/>
  <c r="A41" i="11"/>
  <c r="A424" i="13" s="1"/>
  <c r="A43" i="11"/>
  <c r="A44" i="11"/>
  <c r="A45" i="11"/>
  <c r="A47" i="11"/>
  <c r="A48" i="11"/>
  <c r="A49" i="11"/>
  <c r="A51" i="11"/>
  <c r="A52" i="11"/>
  <c r="A53" i="11"/>
  <c r="A54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9" i="11"/>
  <c r="A70" i="11"/>
  <c r="A71" i="11"/>
  <c r="A73" i="11"/>
  <c r="A74" i="11"/>
  <c r="A75" i="11"/>
  <c r="A77" i="11"/>
  <c r="A78" i="11"/>
  <c r="A79" i="11"/>
  <c r="A80" i="11"/>
  <c r="A81" i="11"/>
  <c r="A83" i="11"/>
  <c r="A84" i="11"/>
  <c r="A85" i="11"/>
  <c r="A86" i="11"/>
  <c r="A87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6" i="11"/>
  <c r="A147" i="11"/>
  <c r="A148" i="11"/>
  <c r="A149" i="11"/>
  <c r="A150" i="11"/>
  <c r="A151" i="11"/>
  <c r="A152" i="11"/>
  <c r="A153" i="11"/>
  <c r="A154" i="11"/>
  <c r="A155" i="11"/>
  <c r="A156" i="11"/>
  <c r="A157" i="11"/>
  <c r="A158" i="11"/>
  <c r="A159" i="11"/>
  <c r="A160" i="11"/>
  <c r="A161" i="11"/>
  <c r="A162" i="11"/>
  <c r="A164" i="11"/>
  <c r="A165" i="11"/>
  <c r="A166" i="11"/>
  <c r="A167" i="11"/>
  <c r="A168" i="11"/>
  <c r="A169" i="11"/>
  <c r="A170" i="11"/>
  <c r="A171" i="11"/>
  <c r="A172" i="11"/>
  <c r="A173" i="11"/>
  <c r="A174" i="11"/>
  <c r="A175" i="11"/>
  <c r="A176" i="11"/>
  <c r="A177" i="11"/>
  <c r="A178" i="11"/>
  <c r="A179" i="11"/>
  <c r="A180" i="11"/>
  <c r="A181" i="11"/>
  <c r="A182" i="11"/>
  <c r="A183" i="11"/>
  <c r="A184" i="11"/>
  <c r="A185" i="11"/>
  <c r="A186" i="11"/>
  <c r="A187" i="11"/>
  <c r="A188" i="11"/>
  <c r="A189" i="11"/>
  <c r="A191" i="11"/>
  <c r="A192" i="11"/>
  <c r="A193" i="11"/>
  <c r="A194" i="11"/>
  <c r="A195" i="11"/>
  <c r="A196" i="11"/>
  <c r="A197" i="11"/>
  <c r="A199" i="11"/>
  <c r="A200" i="11"/>
  <c r="A201" i="11"/>
  <c r="A202" i="11"/>
  <c r="A203" i="11"/>
  <c r="A204" i="11"/>
  <c r="A205" i="11"/>
  <c r="A206" i="11"/>
  <c r="A207" i="11"/>
  <c r="A208" i="11"/>
  <c r="A209" i="11"/>
  <c r="A210" i="11"/>
  <c r="A211" i="11"/>
  <c r="A213" i="11"/>
  <c r="A214" i="11"/>
  <c r="A215" i="11"/>
  <c r="A216" i="11"/>
  <c r="A217" i="11"/>
  <c r="A218" i="11"/>
  <c r="A18" i="11"/>
  <c r="F20" i="11"/>
  <c r="F21" i="11"/>
  <c r="F22" i="11"/>
  <c r="F23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4" i="11"/>
  <c r="F45" i="11"/>
  <c r="F48" i="11"/>
  <c r="F49" i="11"/>
  <c r="F52" i="11"/>
  <c r="F53" i="11"/>
  <c r="F54" i="11"/>
  <c r="F58" i="11"/>
  <c r="F59" i="11"/>
  <c r="F60" i="11"/>
  <c r="F61" i="11"/>
  <c r="F62" i="11"/>
  <c r="F63" i="11"/>
  <c r="F64" i="11"/>
  <c r="F65" i="11"/>
  <c r="F66" i="11"/>
  <c r="F67" i="11"/>
  <c r="F70" i="11"/>
  <c r="F71" i="11"/>
  <c r="F74" i="11"/>
  <c r="F75" i="11"/>
  <c r="F78" i="11"/>
  <c r="F79" i="11"/>
  <c r="I79" i="11" s="1"/>
  <c r="F80" i="11"/>
  <c r="F81" i="11"/>
  <c r="F84" i="11"/>
  <c r="F85" i="11"/>
  <c r="F86" i="11"/>
  <c r="F87" i="11"/>
  <c r="F91" i="11"/>
  <c r="I91" i="11" s="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I142" i="11" s="1"/>
  <c r="F143" i="11"/>
  <c r="F144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2" i="11"/>
  <c r="F193" i="11"/>
  <c r="F194" i="11"/>
  <c r="F195" i="11"/>
  <c r="F196" i="11"/>
  <c r="F197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4" i="11"/>
  <c r="F215" i="11"/>
  <c r="F216" i="11"/>
  <c r="F217" i="11"/>
  <c r="F218" i="11"/>
  <c r="F19" i="11"/>
  <c r="C20" i="11"/>
  <c r="C21" i="11"/>
  <c r="C22" i="11"/>
  <c r="C23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4" i="11"/>
  <c r="C45" i="11"/>
  <c r="C48" i="11"/>
  <c r="C49" i="11"/>
  <c r="C52" i="11"/>
  <c r="C53" i="11"/>
  <c r="C54" i="11"/>
  <c r="C58" i="11"/>
  <c r="C59" i="11"/>
  <c r="C60" i="11"/>
  <c r="C61" i="11"/>
  <c r="C62" i="11"/>
  <c r="C63" i="11"/>
  <c r="C64" i="11"/>
  <c r="C65" i="11"/>
  <c r="C66" i="11"/>
  <c r="C67" i="11"/>
  <c r="C70" i="11"/>
  <c r="C71" i="11"/>
  <c r="C74" i="11"/>
  <c r="C75" i="11"/>
  <c r="C78" i="11"/>
  <c r="C79" i="11"/>
  <c r="C80" i="11"/>
  <c r="C81" i="11"/>
  <c r="C84" i="11"/>
  <c r="C85" i="11"/>
  <c r="C86" i="11"/>
  <c r="C87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2" i="11"/>
  <c r="C193" i="11"/>
  <c r="C194" i="11"/>
  <c r="C195" i="11"/>
  <c r="C196" i="11"/>
  <c r="C197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4" i="11"/>
  <c r="C215" i="11"/>
  <c r="C216" i="11"/>
  <c r="C217" i="11"/>
  <c r="C218" i="11"/>
  <c r="C19" i="11"/>
  <c r="B21" i="11"/>
  <c r="B16" i="13" s="1"/>
  <c r="B22" i="11"/>
  <c r="B23" i="11"/>
  <c r="B26" i="11"/>
  <c r="B27" i="11"/>
  <c r="B28" i="11"/>
  <c r="B27" i="13" s="1"/>
  <c r="B29" i="11"/>
  <c r="B35" i="13" s="1"/>
  <c r="B30" i="11"/>
  <c r="B264" i="13" s="1"/>
  <c r="B31" i="11"/>
  <c r="B332" i="13" s="1"/>
  <c r="B32" i="11"/>
  <c r="B188" i="13" s="1"/>
  <c r="B33" i="11"/>
  <c r="B197" i="13" s="1"/>
  <c r="B34" i="11"/>
  <c r="B178" i="13" s="1"/>
  <c r="B35" i="11"/>
  <c r="B108" i="13" s="1"/>
  <c r="B36" i="11"/>
  <c r="B37" i="11"/>
  <c r="B41" i="13" s="1"/>
  <c r="B38" i="11"/>
  <c r="B400" i="13" s="1"/>
  <c r="B39" i="11"/>
  <c r="B406" i="13" s="1"/>
  <c r="B40" i="11"/>
  <c r="B419" i="13" s="1"/>
  <c r="B41" i="11"/>
  <c r="B424" i="13" s="1"/>
  <c r="B44" i="11"/>
  <c r="B429" i="13" s="1"/>
  <c r="B45" i="11"/>
  <c r="B48" i="11"/>
  <c r="B49" i="11"/>
  <c r="B52" i="11"/>
  <c r="B462" i="13" s="1"/>
  <c r="B53" i="11"/>
  <c r="B54" i="11"/>
  <c r="B58" i="11"/>
  <c r="B59" i="11"/>
  <c r="B60" i="11"/>
  <c r="B61" i="11"/>
  <c r="B62" i="11"/>
  <c r="B63" i="11"/>
  <c r="B64" i="11"/>
  <c r="B65" i="11"/>
  <c r="B66" i="11"/>
  <c r="B67" i="11"/>
  <c r="B70" i="11"/>
  <c r="B71" i="11"/>
  <c r="B74" i="11"/>
  <c r="B75" i="11"/>
  <c r="B78" i="11"/>
  <c r="B502" i="13" s="1"/>
  <c r="B79" i="11"/>
  <c r="B470" i="13" s="1"/>
  <c r="B84" i="11"/>
  <c r="B85" i="11"/>
  <c r="B86" i="11"/>
  <c r="B87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B110" i="11"/>
  <c r="B111" i="11"/>
  <c r="B112" i="11"/>
  <c r="B113" i="11"/>
  <c r="B114" i="11"/>
  <c r="B115" i="11"/>
  <c r="B116" i="11"/>
  <c r="B117" i="11"/>
  <c r="B118" i="11"/>
  <c r="B121" i="11"/>
  <c r="B122" i="11"/>
  <c r="B123" i="11"/>
  <c r="B124" i="11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3" i="11"/>
  <c r="B144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5" i="11"/>
  <c r="B166" i="11"/>
  <c r="B167" i="11"/>
  <c r="B168" i="11"/>
  <c r="B169" i="11"/>
  <c r="B170" i="11"/>
  <c r="B171" i="11"/>
  <c r="B172" i="11"/>
  <c r="B173" i="11"/>
  <c r="B174" i="11"/>
  <c r="B175" i="11"/>
  <c r="B176" i="11"/>
  <c r="B177" i="11"/>
  <c r="B178" i="11"/>
  <c r="B179" i="11"/>
  <c r="B180" i="11"/>
  <c r="B181" i="11"/>
  <c r="B182" i="11"/>
  <c r="B183" i="11"/>
  <c r="B184" i="11"/>
  <c r="B185" i="11"/>
  <c r="B186" i="11"/>
  <c r="B187" i="11"/>
  <c r="B188" i="11"/>
  <c r="B189" i="11"/>
  <c r="B192" i="11"/>
  <c r="B193" i="11"/>
  <c r="B194" i="11"/>
  <c r="B195" i="11"/>
  <c r="B196" i="11"/>
  <c r="B197" i="11"/>
  <c r="B200" i="11"/>
  <c r="B201" i="11"/>
  <c r="B202" i="11"/>
  <c r="B203" i="11"/>
  <c r="B204" i="11"/>
  <c r="B205" i="11"/>
  <c r="B206" i="11"/>
  <c r="B207" i="11"/>
  <c r="B208" i="11"/>
  <c r="B209" i="11"/>
  <c r="B210" i="11"/>
  <c r="B211" i="11"/>
  <c r="B214" i="11"/>
  <c r="B215" i="11"/>
  <c r="B216" i="11"/>
  <c r="B217" i="11"/>
  <c r="B218" i="11"/>
  <c r="B19" i="11"/>
  <c r="J142" i="11" l="1"/>
  <c r="K142" i="11"/>
  <c r="J79" i="11"/>
  <c r="K79" i="11"/>
  <c r="J91" i="11"/>
  <c r="K91" i="1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E216" i="11"/>
  <c r="H201" i="3"/>
  <c r="E208" i="11"/>
  <c r="H193" i="3"/>
  <c r="E200" i="11"/>
  <c r="H189" i="3"/>
  <c r="E196" i="11"/>
  <c r="H181" i="3"/>
  <c r="E188" i="11"/>
  <c r="H173" i="3"/>
  <c r="E180" i="11"/>
  <c r="H165" i="3"/>
  <c r="E172" i="11"/>
  <c r="H149" i="3"/>
  <c r="E156" i="11"/>
  <c r="H141" i="3"/>
  <c r="E148" i="11"/>
  <c r="H133" i="3"/>
  <c r="E140" i="11"/>
  <c r="H125" i="3"/>
  <c r="E132" i="11"/>
  <c r="H117" i="3"/>
  <c r="E124" i="11"/>
  <c r="H105" i="3"/>
  <c r="E112" i="11"/>
  <c r="H97" i="3"/>
  <c r="E104" i="11"/>
  <c r="H85" i="3"/>
  <c r="E92" i="11"/>
  <c r="H73" i="3"/>
  <c r="E80" i="11"/>
  <c r="H57" i="3"/>
  <c r="E64" i="11"/>
  <c r="H41" i="3"/>
  <c r="E48" i="11"/>
  <c r="H33" i="3"/>
  <c r="E40" i="11"/>
  <c r="H25" i="3"/>
  <c r="E32" i="11"/>
  <c r="H13" i="3"/>
  <c r="E20" i="11"/>
  <c r="H208" i="3"/>
  <c r="E215" i="11"/>
  <c r="H200" i="3"/>
  <c r="E207" i="11"/>
  <c r="H188" i="3"/>
  <c r="E195" i="11"/>
  <c r="H180" i="3"/>
  <c r="E187" i="11"/>
  <c r="H172" i="3"/>
  <c r="E179" i="11"/>
  <c r="H164" i="3"/>
  <c r="E171" i="11"/>
  <c r="H148" i="3"/>
  <c r="E155" i="11"/>
  <c r="H140" i="3"/>
  <c r="E147" i="11"/>
  <c r="H132" i="3"/>
  <c r="E139" i="11"/>
  <c r="H124" i="3"/>
  <c r="E131" i="11"/>
  <c r="H116" i="3"/>
  <c r="E123" i="11"/>
  <c r="H108" i="3"/>
  <c r="E115" i="11"/>
  <c r="H100" i="3"/>
  <c r="E107" i="11"/>
  <c r="H92" i="3"/>
  <c r="E99" i="11"/>
  <c r="H60" i="3"/>
  <c r="E67" i="11"/>
  <c r="H56" i="3"/>
  <c r="E63" i="11"/>
  <c r="H32" i="3"/>
  <c r="E39" i="11"/>
  <c r="H24" i="3"/>
  <c r="E31" i="11"/>
  <c r="H16" i="3"/>
  <c r="E23" i="11"/>
  <c r="H211" i="3"/>
  <c r="E218" i="11"/>
  <c r="H207" i="3"/>
  <c r="E214" i="11"/>
  <c r="H203" i="3"/>
  <c r="E210" i="11"/>
  <c r="H199" i="3"/>
  <c r="E206" i="11"/>
  <c r="H195" i="3"/>
  <c r="E202" i="11"/>
  <c r="H187" i="3"/>
  <c r="E194" i="11"/>
  <c r="H179" i="3"/>
  <c r="E186" i="11"/>
  <c r="H175" i="3"/>
  <c r="E182" i="11"/>
  <c r="H171" i="3"/>
  <c r="E178" i="11"/>
  <c r="H167" i="3"/>
  <c r="E174" i="11"/>
  <c r="H163" i="3"/>
  <c r="E170" i="11"/>
  <c r="H159" i="3"/>
  <c r="E166" i="11"/>
  <c r="H155" i="3"/>
  <c r="E162" i="11"/>
  <c r="H151" i="3"/>
  <c r="E158" i="11"/>
  <c r="H147" i="3"/>
  <c r="E154" i="11"/>
  <c r="H143" i="3"/>
  <c r="E150" i="11"/>
  <c r="H131" i="3"/>
  <c r="E138" i="11"/>
  <c r="H127" i="3"/>
  <c r="E134" i="11"/>
  <c r="H123" i="3"/>
  <c r="E130" i="11"/>
  <c r="H119" i="3"/>
  <c r="E126" i="11"/>
  <c r="H115" i="3"/>
  <c r="E122" i="11"/>
  <c r="H111" i="3"/>
  <c r="E118" i="11"/>
  <c r="H107" i="3"/>
  <c r="E114" i="11"/>
  <c r="H103" i="3"/>
  <c r="E110" i="11"/>
  <c r="H99" i="3"/>
  <c r="E106" i="11"/>
  <c r="H95" i="3"/>
  <c r="E102" i="11"/>
  <c r="H91" i="3"/>
  <c r="E98" i="11"/>
  <c r="H87" i="3"/>
  <c r="E94" i="11"/>
  <c r="H79" i="3"/>
  <c r="E86" i="11"/>
  <c r="H71" i="3"/>
  <c r="E78" i="11"/>
  <c r="H67" i="3"/>
  <c r="E74" i="11"/>
  <c r="H63" i="3"/>
  <c r="E70" i="11"/>
  <c r="H59" i="3"/>
  <c r="E66" i="11"/>
  <c r="H55" i="3"/>
  <c r="E62" i="11"/>
  <c r="H197" i="3"/>
  <c r="E204" i="11"/>
  <c r="H185" i="3"/>
  <c r="E192" i="11"/>
  <c r="H177" i="3"/>
  <c r="E184" i="11"/>
  <c r="H169" i="3"/>
  <c r="E176" i="11"/>
  <c r="H161" i="3"/>
  <c r="E168" i="11"/>
  <c r="H153" i="3"/>
  <c r="E160" i="11"/>
  <c r="H145" i="3"/>
  <c r="E152" i="11"/>
  <c r="H137" i="3"/>
  <c r="E144" i="11"/>
  <c r="H129" i="3"/>
  <c r="E136" i="11"/>
  <c r="H121" i="3"/>
  <c r="E128" i="11"/>
  <c r="H109" i="3"/>
  <c r="E116" i="11"/>
  <c r="H101" i="3"/>
  <c r="E108" i="11"/>
  <c r="H93" i="3"/>
  <c r="E100" i="11"/>
  <c r="H89" i="3"/>
  <c r="E96" i="11"/>
  <c r="H77" i="3"/>
  <c r="E84" i="11"/>
  <c r="H53" i="3"/>
  <c r="E60" i="11"/>
  <c r="H45" i="3"/>
  <c r="E52" i="11"/>
  <c r="H37" i="3"/>
  <c r="E44" i="11"/>
  <c r="H29" i="3"/>
  <c r="E36" i="11"/>
  <c r="H21" i="3"/>
  <c r="E28" i="11"/>
  <c r="H12" i="3"/>
  <c r="H11" i="3" s="1"/>
  <c r="E19" i="11"/>
  <c r="H204" i="3"/>
  <c r="E211" i="11"/>
  <c r="H196" i="3"/>
  <c r="E203" i="11"/>
  <c r="H176" i="3"/>
  <c r="E183" i="11"/>
  <c r="H168" i="3"/>
  <c r="E175" i="11"/>
  <c r="H160" i="3"/>
  <c r="E167" i="11"/>
  <c r="H152" i="3"/>
  <c r="E159" i="11"/>
  <c r="H144" i="3"/>
  <c r="E151" i="11"/>
  <c r="H136" i="3"/>
  <c r="E143" i="11"/>
  <c r="H128" i="3"/>
  <c r="E135" i="11"/>
  <c r="H120" i="3"/>
  <c r="E127" i="11"/>
  <c r="H104" i="3"/>
  <c r="E111" i="11"/>
  <c r="H96" i="3"/>
  <c r="E103" i="11"/>
  <c r="H88" i="3"/>
  <c r="E95" i="11"/>
  <c r="H80" i="3"/>
  <c r="E87" i="11"/>
  <c r="H68" i="3"/>
  <c r="E75" i="11"/>
  <c r="H64" i="3"/>
  <c r="E71" i="11"/>
  <c r="H52" i="3"/>
  <c r="E59" i="11"/>
  <c r="H28" i="3"/>
  <c r="E35" i="11"/>
  <c r="H20" i="3"/>
  <c r="E27" i="11"/>
  <c r="H210" i="3"/>
  <c r="E217" i="11"/>
  <c r="H202" i="3"/>
  <c r="E209" i="11"/>
  <c r="H198" i="3"/>
  <c r="E205" i="11"/>
  <c r="H194" i="3"/>
  <c r="E201" i="11"/>
  <c r="H190" i="3"/>
  <c r="E197" i="11"/>
  <c r="H186" i="3"/>
  <c r="E193" i="11"/>
  <c r="H182" i="3"/>
  <c r="E189" i="11"/>
  <c r="H178" i="3"/>
  <c r="E185" i="11"/>
  <c r="H174" i="3"/>
  <c r="E181" i="11"/>
  <c r="H170" i="3"/>
  <c r="E177" i="11"/>
  <c r="H166" i="3"/>
  <c r="E173" i="11"/>
  <c r="H162" i="3"/>
  <c r="E169" i="11"/>
  <c r="H158" i="3"/>
  <c r="E165" i="11"/>
  <c r="H154" i="3"/>
  <c r="E161" i="11"/>
  <c r="H150" i="3"/>
  <c r="E157" i="11"/>
  <c r="H146" i="3"/>
  <c r="E153" i="11"/>
  <c r="H142" i="3"/>
  <c r="E149" i="11"/>
  <c r="H134" i="3"/>
  <c r="E141" i="11"/>
  <c r="H130" i="3"/>
  <c r="E137" i="11"/>
  <c r="H126" i="3"/>
  <c r="E133" i="11"/>
  <c r="H122" i="3"/>
  <c r="E129" i="11"/>
  <c r="H118" i="3"/>
  <c r="E125" i="11"/>
  <c r="H114" i="3"/>
  <c r="E121" i="11"/>
  <c r="H110" i="3"/>
  <c r="E117" i="11"/>
  <c r="H106" i="3"/>
  <c r="E113" i="11"/>
  <c r="H102" i="3"/>
  <c r="E109" i="11"/>
  <c r="H98" i="3"/>
  <c r="E105" i="11"/>
  <c r="H94" i="3"/>
  <c r="E101" i="11"/>
  <c r="H90" i="3"/>
  <c r="E97" i="11"/>
  <c r="H86" i="3"/>
  <c r="H83" i="3" s="1"/>
  <c r="E93" i="11"/>
  <c r="H78" i="3"/>
  <c r="E85" i="11"/>
  <c r="H74" i="3"/>
  <c r="E81" i="11"/>
  <c r="H58" i="3"/>
  <c r="E65" i="11"/>
  <c r="H54" i="3"/>
  <c r="E61" i="11"/>
  <c r="H51" i="3"/>
  <c r="H50" i="3" s="1"/>
  <c r="E58" i="11"/>
  <c r="H47" i="3"/>
  <c r="E54" i="11"/>
  <c r="H31" i="3"/>
  <c r="E38" i="11"/>
  <c r="H27" i="3"/>
  <c r="E34" i="11"/>
  <c r="H23" i="3"/>
  <c r="E30" i="11"/>
  <c r="H19" i="3"/>
  <c r="E26" i="11"/>
  <c r="H15" i="3"/>
  <c r="E22" i="11"/>
  <c r="H46" i="3"/>
  <c r="H44" i="3" s="1"/>
  <c r="E53" i="11"/>
  <c r="H42" i="3"/>
  <c r="E49" i="11"/>
  <c r="H38" i="3"/>
  <c r="E45" i="11"/>
  <c r="H34" i="3"/>
  <c r="E41" i="11"/>
  <c r="H30" i="3"/>
  <c r="E37" i="11"/>
  <c r="H26" i="3"/>
  <c r="E33" i="11"/>
  <c r="H22" i="3"/>
  <c r="E29" i="11"/>
  <c r="H14" i="3"/>
  <c r="E21" i="11"/>
  <c r="H66" i="3"/>
  <c r="H62" i="3"/>
  <c r="H76" i="3"/>
  <c r="H157" i="3"/>
  <c r="H40" i="3"/>
  <c r="H36" i="3"/>
  <c r="H18" i="3" l="1"/>
  <c r="H184" i="3"/>
  <c r="H70" i="3"/>
  <c r="H139" i="3"/>
  <c r="H206" i="3"/>
  <c r="H113" i="3"/>
  <c r="H192" i="3"/>
  <c r="I29" i="11"/>
  <c r="K29" i="11"/>
  <c r="J29" i="11"/>
  <c r="I45" i="11"/>
  <c r="K45" i="11"/>
  <c r="J45" i="11"/>
  <c r="I53" i="11"/>
  <c r="J53" i="11"/>
  <c r="K53" i="11"/>
  <c r="I34" i="11"/>
  <c r="K34" i="11"/>
  <c r="J34" i="11"/>
  <c r="I81" i="11"/>
  <c r="J81" i="11"/>
  <c r="K81" i="11"/>
  <c r="I101" i="11"/>
  <c r="K101" i="11"/>
  <c r="J101" i="11"/>
  <c r="I117" i="11"/>
  <c r="K117" i="11"/>
  <c r="J117" i="11"/>
  <c r="I125" i="11"/>
  <c r="J125" i="11"/>
  <c r="K125" i="11"/>
  <c r="I153" i="11"/>
  <c r="K153" i="11"/>
  <c r="J153" i="11"/>
  <c r="I161" i="11"/>
  <c r="K161" i="11"/>
  <c r="J161" i="11"/>
  <c r="I185" i="11"/>
  <c r="J185" i="11"/>
  <c r="K185" i="11"/>
  <c r="I193" i="11"/>
  <c r="K193" i="11"/>
  <c r="J193" i="11"/>
  <c r="I209" i="11"/>
  <c r="K209" i="11"/>
  <c r="J209" i="11"/>
  <c r="I59" i="11"/>
  <c r="J59" i="11"/>
  <c r="K59" i="11"/>
  <c r="I95" i="11"/>
  <c r="K95" i="11"/>
  <c r="J95" i="11"/>
  <c r="I111" i="11"/>
  <c r="K111" i="11"/>
  <c r="J111" i="11"/>
  <c r="I151" i="11"/>
  <c r="J151" i="11"/>
  <c r="K151" i="11"/>
  <c r="I167" i="11"/>
  <c r="K167" i="11"/>
  <c r="J167" i="11"/>
  <c r="I183" i="11"/>
  <c r="K183" i="11"/>
  <c r="J183" i="11"/>
  <c r="I28" i="11"/>
  <c r="J28" i="11"/>
  <c r="K28" i="11"/>
  <c r="I60" i="11"/>
  <c r="J60" i="11"/>
  <c r="K60" i="11"/>
  <c r="I108" i="11"/>
  <c r="J108" i="11"/>
  <c r="K108" i="11"/>
  <c r="I144" i="11"/>
  <c r="K144" i="11"/>
  <c r="J144" i="11"/>
  <c r="I176" i="11"/>
  <c r="K176" i="11"/>
  <c r="J176" i="11"/>
  <c r="I62" i="11"/>
  <c r="K62" i="11"/>
  <c r="J62" i="11"/>
  <c r="I78" i="11"/>
  <c r="J78" i="11"/>
  <c r="K78" i="11"/>
  <c r="I102" i="11"/>
  <c r="J102" i="11"/>
  <c r="K102" i="11"/>
  <c r="I118" i="11"/>
  <c r="K118" i="11"/>
  <c r="J118" i="11"/>
  <c r="I134" i="11"/>
  <c r="J134" i="11"/>
  <c r="K134" i="11"/>
  <c r="I158" i="11"/>
  <c r="K158" i="11"/>
  <c r="J158" i="11"/>
  <c r="I174" i="11"/>
  <c r="J174" i="11"/>
  <c r="K174" i="11"/>
  <c r="I194" i="11"/>
  <c r="K194" i="11"/>
  <c r="J194" i="11"/>
  <c r="I214" i="11"/>
  <c r="K214" i="11"/>
  <c r="J214" i="11"/>
  <c r="I39" i="11"/>
  <c r="J39" i="11"/>
  <c r="K39" i="11"/>
  <c r="I107" i="11"/>
  <c r="J107" i="11"/>
  <c r="K107" i="11"/>
  <c r="I139" i="11"/>
  <c r="K139" i="11"/>
  <c r="J139" i="11"/>
  <c r="I179" i="11"/>
  <c r="K179" i="11"/>
  <c r="J179" i="11"/>
  <c r="I215" i="11"/>
  <c r="J215" i="11"/>
  <c r="K215" i="11"/>
  <c r="I48" i="11"/>
  <c r="J48" i="11"/>
  <c r="K48" i="11"/>
  <c r="I104" i="11"/>
  <c r="J104" i="11"/>
  <c r="K104" i="11"/>
  <c r="I140" i="11"/>
  <c r="K140" i="11"/>
  <c r="J140" i="11"/>
  <c r="I180" i="11"/>
  <c r="J180" i="11"/>
  <c r="K180" i="11"/>
  <c r="I196" i="11"/>
  <c r="J196" i="11"/>
  <c r="K196" i="11"/>
  <c r="I33" i="11"/>
  <c r="K33" i="11"/>
  <c r="J33" i="11"/>
  <c r="I22" i="11"/>
  <c r="J22" i="11"/>
  <c r="K22" i="11"/>
  <c r="I38" i="11"/>
  <c r="K38" i="11"/>
  <c r="J38" i="11"/>
  <c r="I65" i="11"/>
  <c r="J65" i="11"/>
  <c r="K65" i="11"/>
  <c r="I97" i="11"/>
  <c r="K97" i="11"/>
  <c r="J97" i="11"/>
  <c r="I113" i="11"/>
  <c r="K113" i="11"/>
  <c r="J113" i="11"/>
  <c r="I129" i="11"/>
  <c r="K129" i="11"/>
  <c r="J129" i="11"/>
  <c r="I149" i="11"/>
  <c r="K149" i="11"/>
  <c r="J149" i="11"/>
  <c r="I165" i="11"/>
  <c r="K165" i="11"/>
  <c r="J165" i="11"/>
  <c r="I173" i="11"/>
  <c r="J173" i="11"/>
  <c r="K173" i="11"/>
  <c r="I181" i="11"/>
  <c r="K181" i="11"/>
  <c r="J181" i="11"/>
  <c r="I197" i="11"/>
  <c r="K197" i="11"/>
  <c r="J197" i="11"/>
  <c r="I205" i="11"/>
  <c r="J205" i="11"/>
  <c r="K205" i="11"/>
  <c r="I217" i="11"/>
  <c r="K217" i="11"/>
  <c r="J217" i="11"/>
  <c r="I35" i="11"/>
  <c r="K35" i="11"/>
  <c r="J35" i="11"/>
  <c r="I71" i="11"/>
  <c r="K71" i="11"/>
  <c r="J71" i="11"/>
  <c r="I87" i="11"/>
  <c r="K87" i="11"/>
  <c r="J87" i="11"/>
  <c r="I103" i="11"/>
  <c r="K103" i="11"/>
  <c r="J103" i="11"/>
  <c r="I127" i="11"/>
  <c r="K127" i="11"/>
  <c r="J127" i="11"/>
  <c r="I143" i="11"/>
  <c r="K143" i="11"/>
  <c r="J143" i="11"/>
  <c r="I159" i="11"/>
  <c r="J159" i="11"/>
  <c r="K159" i="11"/>
  <c r="I175" i="11"/>
  <c r="K175" i="11"/>
  <c r="J175" i="11"/>
  <c r="I203" i="11"/>
  <c r="K203" i="11"/>
  <c r="J203" i="11"/>
  <c r="I19" i="11"/>
  <c r="K19" i="11"/>
  <c r="J19" i="11"/>
  <c r="I36" i="11"/>
  <c r="J36" i="11"/>
  <c r="K36" i="11"/>
  <c r="I52" i="11"/>
  <c r="K52" i="11"/>
  <c r="J52" i="11"/>
  <c r="I84" i="11"/>
  <c r="J84" i="11"/>
  <c r="K84" i="11"/>
  <c r="I100" i="11"/>
  <c r="J100" i="11"/>
  <c r="K100" i="11"/>
  <c r="I116" i="11"/>
  <c r="J116" i="11"/>
  <c r="K116" i="11"/>
  <c r="I136" i="11"/>
  <c r="J136" i="11"/>
  <c r="K136" i="11"/>
  <c r="I152" i="11"/>
  <c r="J152" i="11"/>
  <c r="K152" i="11"/>
  <c r="I168" i="11"/>
  <c r="K168" i="11"/>
  <c r="J168" i="11"/>
  <c r="I184" i="11"/>
  <c r="K184" i="11"/>
  <c r="J184" i="11"/>
  <c r="I204" i="11"/>
  <c r="K204" i="11"/>
  <c r="J204" i="11"/>
  <c r="I66" i="11"/>
  <c r="J66" i="11"/>
  <c r="K66" i="11"/>
  <c r="I74" i="11"/>
  <c r="K74" i="11"/>
  <c r="J74" i="11"/>
  <c r="I86" i="11"/>
  <c r="K86" i="11"/>
  <c r="J86" i="11"/>
  <c r="I98" i="11"/>
  <c r="K98" i="11"/>
  <c r="J98" i="11"/>
  <c r="I106" i="11"/>
  <c r="K106" i="11"/>
  <c r="J106" i="11"/>
  <c r="I114" i="11"/>
  <c r="K114" i="11"/>
  <c r="J114" i="11"/>
  <c r="I122" i="11"/>
  <c r="J122" i="11"/>
  <c r="K122" i="11"/>
  <c r="I130" i="11"/>
  <c r="J130" i="11"/>
  <c r="K130" i="11"/>
  <c r="I138" i="11"/>
  <c r="J138" i="11"/>
  <c r="K138" i="11"/>
  <c r="I154" i="11"/>
  <c r="J154" i="11"/>
  <c r="K154" i="11"/>
  <c r="I162" i="11"/>
  <c r="K162" i="11"/>
  <c r="J162" i="11"/>
  <c r="I170" i="11"/>
  <c r="J170" i="11"/>
  <c r="K170" i="11"/>
  <c r="I178" i="11"/>
  <c r="J178" i="11"/>
  <c r="K178" i="11"/>
  <c r="I186" i="11"/>
  <c r="J186" i="11"/>
  <c r="K186" i="11"/>
  <c r="I202" i="11"/>
  <c r="J202" i="11"/>
  <c r="K202" i="11"/>
  <c r="I210" i="11"/>
  <c r="J210" i="11"/>
  <c r="K210" i="11"/>
  <c r="I218" i="11"/>
  <c r="K218" i="11"/>
  <c r="J218" i="11"/>
  <c r="I31" i="11"/>
  <c r="J31" i="11"/>
  <c r="K31" i="11"/>
  <c r="I63" i="11"/>
  <c r="K63" i="11"/>
  <c r="J63" i="11"/>
  <c r="I99" i="11"/>
  <c r="J99" i="11"/>
  <c r="K99" i="11"/>
  <c r="I115" i="11"/>
  <c r="J115" i="11"/>
  <c r="K115" i="11"/>
  <c r="I131" i="11"/>
  <c r="K131" i="11"/>
  <c r="J131" i="11"/>
  <c r="I147" i="11"/>
  <c r="K147" i="11"/>
  <c r="J147" i="11"/>
  <c r="I171" i="11"/>
  <c r="K171" i="11"/>
  <c r="J171" i="11"/>
  <c r="I187" i="11"/>
  <c r="K187" i="11"/>
  <c r="J187" i="11"/>
  <c r="I207" i="11"/>
  <c r="K207" i="11"/>
  <c r="J207" i="11"/>
  <c r="I20" i="11"/>
  <c r="J20" i="11"/>
  <c r="K20" i="11"/>
  <c r="I40" i="11"/>
  <c r="J40" i="11"/>
  <c r="K40" i="11"/>
  <c r="I64" i="11"/>
  <c r="J64" i="11"/>
  <c r="K64" i="11"/>
  <c r="I92" i="11"/>
  <c r="J92" i="11"/>
  <c r="K92" i="11"/>
  <c r="I112" i="11"/>
  <c r="J112" i="11"/>
  <c r="K112" i="11"/>
  <c r="I132" i="11"/>
  <c r="K132" i="11"/>
  <c r="J132" i="11"/>
  <c r="I148" i="11"/>
  <c r="J148" i="11"/>
  <c r="K148" i="11"/>
  <c r="I172" i="11"/>
  <c r="J172" i="11"/>
  <c r="K172" i="11"/>
  <c r="I188" i="11"/>
  <c r="K188" i="11"/>
  <c r="J188" i="11"/>
  <c r="I200" i="11"/>
  <c r="J200" i="11"/>
  <c r="K200" i="11"/>
  <c r="I216" i="11"/>
  <c r="J216" i="11"/>
  <c r="K216" i="11"/>
  <c r="I37" i="11"/>
  <c r="J37" i="11"/>
  <c r="K37" i="11"/>
  <c r="I26" i="11"/>
  <c r="K26" i="11"/>
  <c r="J26" i="11"/>
  <c r="I54" i="11"/>
  <c r="J54" i="11"/>
  <c r="K54" i="11"/>
  <c r="I61" i="11"/>
  <c r="J61" i="11"/>
  <c r="K61" i="11"/>
  <c r="I93" i="11"/>
  <c r="K93" i="11"/>
  <c r="J93" i="11"/>
  <c r="I109" i="11"/>
  <c r="K109" i="11"/>
  <c r="J109" i="11"/>
  <c r="I133" i="11"/>
  <c r="J133" i="11"/>
  <c r="K133" i="11"/>
  <c r="I141" i="11"/>
  <c r="J141" i="11"/>
  <c r="K141" i="11"/>
  <c r="I169" i="11"/>
  <c r="J169" i="11"/>
  <c r="K169" i="11"/>
  <c r="I177" i="11"/>
  <c r="J177" i="11"/>
  <c r="K177" i="11"/>
  <c r="I201" i="11"/>
  <c r="K201" i="11"/>
  <c r="J201" i="11"/>
  <c r="I27" i="11"/>
  <c r="K27" i="11"/>
  <c r="J27" i="11"/>
  <c r="I75" i="11"/>
  <c r="K75" i="11"/>
  <c r="J75" i="11"/>
  <c r="I135" i="11"/>
  <c r="K135" i="11"/>
  <c r="J135" i="11"/>
  <c r="I211" i="11"/>
  <c r="K211" i="11"/>
  <c r="J211" i="11"/>
  <c r="I44" i="11"/>
  <c r="K44" i="11"/>
  <c r="J44" i="11"/>
  <c r="I96" i="11"/>
  <c r="J96" i="11"/>
  <c r="K96" i="11"/>
  <c r="I128" i="11"/>
  <c r="J128" i="11"/>
  <c r="K128" i="11"/>
  <c r="I160" i="11"/>
  <c r="J160" i="11"/>
  <c r="K160" i="11"/>
  <c r="I192" i="11"/>
  <c r="J192" i="11"/>
  <c r="K192" i="11"/>
  <c r="I70" i="11"/>
  <c r="K70" i="11"/>
  <c r="J70" i="11"/>
  <c r="I94" i="11"/>
  <c r="K94" i="11"/>
  <c r="J94" i="11"/>
  <c r="I110" i="11"/>
  <c r="J110" i="11"/>
  <c r="K110" i="11"/>
  <c r="I126" i="11"/>
  <c r="J126" i="11"/>
  <c r="K126" i="11"/>
  <c r="I150" i="11"/>
  <c r="K150" i="11"/>
  <c r="J150" i="11"/>
  <c r="I166" i="11"/>
  <c r="J166" i="11"/>
  <c r="K166" i="11"/>
  <c r="I182" i="11"/>
  <c r="J182" i="11"/>
  <c r="K182" i="11"/>
  <c r="I206" i="11"/>
  <c r="J206" i="11"/>
  <c r="K206" i="11"/>
  <c r="I23" i="11"/>
  <c r="K23" i="11"/>
  <c r="J23" i="11"/>
  <c r="I67" i="11"/>
  <c r="J67" i="11"/>
  <c r="K67" i="11"/>
  <c r="I123" i="11"/>
  <c r="K123" i="11"/>
  <c r="J123" i="11"/>
  <c r="I155" i="11"/>
  <c r="K155" i="11"/>
  <c r="J155" i="11"/>
  <c r="I195" i="11"/>
  <c r="J195" i="11"/>
  <c r="K195" i="11"/>
  <c r="I32" i="11"/>
  <c r="J32" i="11"/>
  <c r="K32" i="11"/>
  <c r="I80" i="11"/>
  <c r="K80" i="11"/>
  <c r="J80" i="11"/>
  <c r="I124" i="11"/>
  <c r="K124" i="11"/>
  <c r="J124" i="11"/>
  <c r="I156" i="11"/>
  <c r="J156" i="11"/>
  <c r="K156" i="11"/>
  <c r="I208" i="11"/>
  <c r="K208" i="11"/>
  <c r="J208" i="11"/>
  <c r="I21" i="11"/>
  <c r="K21" i="11"/>
  <c r="J21" i="11"/>
  <c r="I41" i="11"/>
  <c r="K41" i="11"/>
  <c r="J41" i="11"/>
  <c r="I49" i="11"/>
  <c r="K49" i="11"/>
  <c r="J49" i="11"/>
  <c r="I30" i="11"/>
  <c r="K30" i="11"/>
  <c r="J30" i="11"/>
  <c r="I58" i="11"/>
  <c r="K58" i="11"/>
  <c r="J58" i="11"/>
  <c r="I85" i="11"/>
  <c r="J85" i="11"/>
  <c r="K85" i="11"/>
  <c r="I105" i="11"/>
  <c r="K105" i="11"/>
  <c r="J105" i="11"/>
  <c r="I121" i="11"/>
  <c r="K121" i="11"/>
  <c r="J121" i="11"/>
  <c r="I137" i="11"/>
  <c r="J137" i="11"/>
  <c r="K137" i="11"/>
  <c r="I157" i="11"/>
  <c r="K157" i="11"/>
  <c r="J157" i="11"/>
  <c r="I189" i="11"/>
  <c r="J189" i="11"/>
  <c r="K189" i="11"/>
  <c r="H82" i="3"/>
  <c r="H49" i="3"/>
  <c r="K219" i="11" l="1"/>
  <c r="I219" i="11"/>
  <c r="G13" i="11" s="1"/>
  <c r="J219" i="11"/>
  <c r="H213" i="3"/>
  <c r="L219" i="11" l="1"/>
  <c r="H214" i="3"/>
  <c r="H2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Yan Casimiro</author>
  </authors>
  <commentList>
    <comment ref="E110" authorId="0" shapeId="0" xr:uid="{00000000-0006-0000-0200-000001000000}">
      <text>
        <r>
          <rPr>
            <sz val="9"/>
            <color indexed="81"/>
            <rFont val="Segoe UI"/>
            <charset val="1"/>
          </rPr>
          <t xml:space="preserve">1,50M Toco de pilar
2,75M Pé direito
</t>
        </r>
      </text>
    </comment>
    <comment ref="E199" authorId="0" shapeId="0" xr:uid="{00000000-0006-0000-0200-000002000000}">
      <text>
        <r>
          <rPr>
            <sz val="9"/>
            <color indexed="81"/>
            <rFont val="Segoe UI"/>
            <charset val="1"/>
          </rPr>
          <t xml:space="preserve">1,50M Toco de pilar
2,75M Pé direito
</t>
        </r>
      </text>
    </comment>
    <comment ref="E266" authorId="0" shapeId="0" xr:uid="{00000000-0006-0000-0200-000003000000}">
      <text>
        <r>
          <rPr>
            <sz val="9"/>
            <color indexed="81"/>
            <rFont val="Segoe UI"/>
            <charset val="1"/>
          </rPr>
          <t xml:space="preserve">1,50M Toco de pilar
2,75M Pé direito
</t>
        </r>
      </text>
    </comment>
    <comment ref="E334" authorId="0" shapeId="0" xr:uid="{00000000-0006-0000-0200-000004000000}">
      <text>
        <r>
          <rPr>
            <sz val="9"/>
            <color indexed="81"/>
            <rFont val="Segoe UI"/>
            <charset val="1"/>
          </rPr>
          <t xml:space="preserve">1,50M Toco de pilar
2,75M Pé direito
</t>
        </r>
      </text>
    </comment>
  </commentList>
</comments>
</file>

<file path=xl/sharedStrings.xml><?xml version="1.0" encoding="utf-8"?>
<sst xmlns="http://schemas.openxmlformats.org/spreadsheetml/2006/main" count="1107" uniqueCount="526">
  <si>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</si>
  <si>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</si>
  <si>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</si>
  <si>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</si>
  <si>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</si>
  <si>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</si>
  <si>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</si>
  <si>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</si>
  <si>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</si>
  <si>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</si>
  <si>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</si>
  <si>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</si>
  <si>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</si>
  <si>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</si>
  <si>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</si>
  <si>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</si>
  <si>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</si>
  <si>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</si>
  <si>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</si>
  <si>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</si>
  <si>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</si>
  <si>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</si>
  <si>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</si>
  <si>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</si>
  <si>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</si>
  <si>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</si>
  <si>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</si>
  <si>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</si>
  <si>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</si>
  <si>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</si>
  <si>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</si>
  <si>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</si>
  <si>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</si>
  <si>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</si>
  <si>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</si>
  <si>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</si>
  <si>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</si>
  <si>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</si>
  <si>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</si>
  <si>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</si>
  <si>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</si>
  <si>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</si>
  <si>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</si>
  <si>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</si>
  <si>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</si>
  <si>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</si>
  <si>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</si>
  <si>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</si>
  <si>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</si>
  <si>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</si>
  <si>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</si>
  <si>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</si>
  <si>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</si>
  <si>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</si>
  <si>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</si>
  <si>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</si>
  <si>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</si>
  <si>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</si>
  <si>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</si>
  <si>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</si>
  <si>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</si>
  <si>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</si>
  <si>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</si>
  <si>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</si>
  <si>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</si>
  <si>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</si>
  <si>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</si>
  <si>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</si>
  <si>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</si>
  <si>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</si>
  <si>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</si>
  <si>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</si>
  <si>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</si>
  <si>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</si>
  <si>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</si>
  <si>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</si>
  <si>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</si>
  <si>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</si>
  <si>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</si>
  <si>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</si>
  <si>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</si>
  <si>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</si>
  <si>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</si>
  <si>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</si>
  <si>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</si>
  <si>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</si>
  <si>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</si>
  <si>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</si>
  <si>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</si>
  <si>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</si>
  <si>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</si>
  <si>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</si>
  <si>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</si>
  <si>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</si>
  <si>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</si>
  <si>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</si>
  <si>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</si>
  <si>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</si>
  <si>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</si>
  <si>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</si>
  <si>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</si>
  <si>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</si>
  <si>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</si>
  <si>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</si>
  <si>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</si>
  <si>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</si>
  <si>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</si>
  <si>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</si>
  <si>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</si>
  <si>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</si>
  <si>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</si>
  <si>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</si>
  <si>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</si>
  <si>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</si>
  <si>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</si>
  <si>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</si>
  <si>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</si>
  <si>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</si>
  <si>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</si>
  <si>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</si>
  <si>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</si>
  <si>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</si>
  <si>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</si>
  <si>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</si>
  <si>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</si>
  <si>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</si>
  <si>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</si>
  <si>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</si>
  <si>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</si>
  <si>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</si>
  <si>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</si>
  <si>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</si>
  <si>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</si>
  <si>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</si>
  <si>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</si>
  <si>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</si>
  <si>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</si>
  <si>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</si>
  <si>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</si>
  <si>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</si>
  <si>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</si>
  <si>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</si>
  <si>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</si>
  <si>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</si>
  <si>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</si>
  <si>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</si>
  <si>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</si>
  <si>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</si>
  <si>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</si>
  <si>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</si>
  <si>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</si>
  <si>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</si>
  <si>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</si>
  <si>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</si>
  <si>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</si>
  <si>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</si>
  <si>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</si>
  <si>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</si>
  <si>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</si>
  <si>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</si>
  <si>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</si>
  <si>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</si>
  <si>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</si>
  <si>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</si>
  <si>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</si>
  <si>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</si>
  <si>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</si>
  <si>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</si>
  <si>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</si>
  <si>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</si>
  <si>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</si>
  <si>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</si>
  <si>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</si>
  <si>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</si>
  <si>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</si>
  <si>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</si>
  <si>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</si>
  <si>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</si>
  <si>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</si>
  <si>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</si>
  <si>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</si>
  <si>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</si>
  <si>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</si>
  <si>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</si>
  <si>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</si>
  <si>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</si>
  <si>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</si>
  <si>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</si>
  <si>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</si>
  <si>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</si>
  <si>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</si>
  <si>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</si>
  <si>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</si>
  <si>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</si>
  <si>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</si>
  <si>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</si>
  <si>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</si>
  <si>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</si>
  <si>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</si>
  <si>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</si>
  <si>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</si>
  <si>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</si>
  <si>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</si>
  <si>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</si>
  <si>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</si>
  <si>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</si>
  <si>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</si>
  <si>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</si>
  <si>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</si>
  <si>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</si>
  <si>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</si>
  <si>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</si>
  <si>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</si>
  <si>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</si>
  <si>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</si>
  <si>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</si>
  <si>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</si>
  <si>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</si>
  <si>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</si>
  <si>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</si>
  <si>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</si>
  <si>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</si>
  <si>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</si>
  <si>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</si>
  <si>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</si>
  <si>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</si>
  <si>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</si>
  <si>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</si>
  <si>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</si>
  <si>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</si>
  <si>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</si>
  <si>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</si>
  <si>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</si>
  <si>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</si>
  <si>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</si>
  <si>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</si>
  <si>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</si>
  <si>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</si>
  <si>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</si>
  <si>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</si>
  <si>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</si>
  <si>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</si>
  <si>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</si>
  <si>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</si>
  <si>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</si>
  <si>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</si>
  <si>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</si>
  <si>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</si>
  <si>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</si>
  <si>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</si>
  <si>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</si>
  <si>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</si>
  <si>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</si>
  <si>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</si>
  <si>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</si>
  <si>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</si>
  <si>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</si>
  <si>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</si>
  <si>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</si>
  <si>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</si>
  <si>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</si>
  <si>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</si>
  <si>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</si>
  <si>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</si>
  <si>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</si>
  <si>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</si>
  <si>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</si>
  <si>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</si>
  <si>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</si>
  <si>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</si>
  <si>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</si>
  <si>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</si>
  <si>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</si>
  <si>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</si>
  <si>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</si>
  <si>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</si>
  <si>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</si>
  <si>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</si>
  <si>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</si>
  <si>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</si>
  <si>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</si>
  <si>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</si>
  <si>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</si>
  <si>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</si>
  <si>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</si>
  <si>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</si>
  <si>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</si>
  <si>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</si>
  <si>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</si>
  <si>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</si>
  <si>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</si>
  <si>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</si>
  <si>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</si>
  <si>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</si>
  <si>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</si>
  <si>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</si>
  <si>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</si>
  <si>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</si>
  <si>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</si>
  <si>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</si>
  <si>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</si>
  <si>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</si>
  <si>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</si>
  <si>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</si>
  <si>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</si>
  <si>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</si>
  <si>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</si>
  <si>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</si>
  <si>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</si>
  <si>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</si>
  <si>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</si>
  <si>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</si>
  <si>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</si>
  <si>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</si>
  <si>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</si>
  <si>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</si>
  <si>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</si>
  <si>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</si>
  <si>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</si>
  <si>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</si>
  <si>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</si>
  <si>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</si>
  <si>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</si>
  <si>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</si>
  <si>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</si>
  <si>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</si>
  <si>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</si>
  <si>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</si>
  <si>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</si>
  <si>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</si>
  <si>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</si>
  <si>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</si>
  <si>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</si>
  <si>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</si>
  <si>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</si>
  <si>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</si>
  <si>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</si>
  <si>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</si>
  <si>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</si>
  <si>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</si>
  <si>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</si>
  <si>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</si>
  <si>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</si>
  <si>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</si>
  <si>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</si>
  <si>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</si>
  <si>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</si>
  <si>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</si>
  <si>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</si>
  <si>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</si>
  <si>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</si>
  <si>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</si>
  <si>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</si>
  <si>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</si>
  <si>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</si>
  <si>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</si>
  <si>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</si>
  <si>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</si>
  <si>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</si>
  <si>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</si>
  <si>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</si>
  <si>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</si>
  <si>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</si>
  <si>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</si>
  <si>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</si>
  <si>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</si>
  <si>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</si>
  <si>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</si>
  <si>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</si>
  <si>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</si>
  <si>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</si>
  <si>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</si>
  <si>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</si>
  <si>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</si>
  <si>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</si>
  <si>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</si>
  <si>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</si>
  <si>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</si>
  <si>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</si>
  <si>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</si>
  <si>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</si>
  <si>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</si>
  <si>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</si>
  <si>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</si>
  <si>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</si>
  <si>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</si>
  <si>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</si>
  <si>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</si>
  <si>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</si>
  <si>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</si>
  <si>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</si>
  <si>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</si>
  <si>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</si>
  <si>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</si>
  <si>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</si>
  <si>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</si>
  <si>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</si>
  <si>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</si>
  <si>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</si>
  <si>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</si>
  <si>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</si>
  <si>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</si>
  <si>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</si>
  <si>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</si>
  <si>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</si>
  <si>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</si>
  <si>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</si>
  <si>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</si>
  <si>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procurar sinapi</t>
  </si>
  <si>
    <t>procurar orsi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</si>
  <si>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</si>
  <si>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</si>
  <si>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</si>
  <si>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</si>
  <si>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</si>
  <si>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</si>
  <si>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</si>
  <si>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</si>
  <si>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</si>
  <si>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</si>
  <si>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</si>
  <si>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</si>
  <si>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</si>
  <si>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</si>
  <si>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</si>
  <si>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</si>
  <si>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</si>
  <si>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</si>
  <si>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</si>
  <si>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</si>
  <si>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</si>
  <si>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</si>
  <si>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</si>
  <si>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</si>
  <si>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</si>
  <si>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P1</t>
  </si>
  <si>
    <t>P2</t>
  </si>
  <si>
    <t>P4</t>
  </si>
  <si>
    <t>P5</t>
  </si>
  <si>
    <t>P8</t>
  </si>
  <si>
    <t>P9</t>
  </si>
  <si>
    <t>P10</t>
  </si>
  <si>
    <t>P11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</si>
  <si>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</si>
  <si>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</si>
  <si>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</si>
  <si>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</si>
  <si>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</si>
  <si>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</si>
  <si>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</si>
  <si>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</si>
  <si>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</si>
  <si>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</si>
  <si>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</si>
  <si>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</si>
  <si>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P36</t>
  </si>
  <si>
    <t>P38</t>
  </si>
  <si>
    <t>P40</t>
  </si>
  <si>
    <t>P43</t>
  </si>
  <si>
    <t>P44</t>
  </si>
  <si>
    <t>P45</t>
  </si>
  <si>
    <t>P46</t>
  </si>
  <si>
    <t>P47</t>
  </si>
  <si>
    <t>P49</t>
  </si>
  <si>
    <t>P50</t>
  </si>
  <si>
    <t>P51</t>
  </si>
  <si>
    <t>P52</t>
  </si>
  <si>
    <t>P53</t>
  </si>
  <si>
    <t>P54</t>
  </si>
  <si>
    <t>P56</t>
  </si>
  <si>
    <t>P57</t>
  </si>
  <si>
    <t>P58</t>
  </si>
  <si>
    <t>P59</t>
  </si>
  <si>
    <t>P60</t>
  </si>
  <si>
    <t>P61</t>
  </si>
  <si>
    <t>S52</t>
  </si>
  <si>
    <t>V21</t>
  </si>
  <si>
    <t>V23</t>
  </si>
  <si>
    <t>V20</t>
  </si>
  <si>
    <t>M²</t>
  </si>
  <si>
    <t>M³</t>
  </si>
  <si>
    <t>SAPATAS</t>
  </si>
  <si>
    <t>quanti. Barras</t>
  </si>
  <si>
    <t>TOCO</t>
  </si>
  <si>
    <t>PILAR</t>
  </si>
  <si>
    <t>Altura PILAR</t>
  </si>
  <si>
    <t>Altura TOCO</t>
  </si>
  <si>
    <t>6 BARRA</t>
  </si>
  <si>
    <t>OBSERVAÇÕES:</t>
  </si>
  <si>
    <t>vala menos volume de concreto</t>
  </si>
  <si>
    <t>volum concreto</t>
  </si>
  <si>
    <t>fechamento portas</t>
  </si>
  <si>
    <t>sem baldrame</t>
  </si>
  <si>
    <t>VIGA SUPERIOR</t>
  </si>
  <si>
    <t>V19</t>
  </si>
  <si>
    <t>V35</t>
  </si>
  <si>
    <t>V39</t>
  </si>
  <si>
    <t>V37</t>
  </si>
  <si>
    <t>S53</t>
  </si>
  <si>
    <t>S54</t>
  </si>
  <si>
    <t>PEQUENOS PROCEDIMENTO</t>
  </si>
  <si>
    <t>SALA DE COLETA</t>
  </si>
  <si>
    <t>SALA DE OBSERVAÇÃO</t>
  </si>
  <si>
    <t xml:space="preserve">CIRCULAÇÃO </t>
  </si>
  <si>
    <t>RECEPÇÃO</t>
  </si>
  <si>
    <t>BM 04 - Boletim de Medição</t>
  </si>
  <si>
    <t>04</t>
  </si>
  <si>
    <t>06/05/2023 a 11/06/2023</t>
  </si>
  <si>
    <t>REFORÇO</t>
  </si>
  <si>
    <t>Verga</t>
  </si>
  <si>
    <t>CONSULTÓRIO MÉDICO 01 E 02 MAIS BANHEIRO TROCADOR</t>
  </si>
  <si>
    <t>DEDUÇÃO PARA NÃO ULTRAPASSAR O CONTRATO</t>
  </si>
  <si>
    <t>RELATÓRIO FOTOGRÁFICO</t>
  </si>
  <si>
    <t>Inicio da obra: 20/10/2022</t>
  </si>
  <si>
    <t>Previsão de Término da Obra:20/06/2023</t>
  </si>
  <si>
    <t>2- Possibilidade real de não conclusão no tempo previsto;</t>
  </si>
  <si>
    <t>3- Verificar as Cláusula de Contrato, quanto ao cumprimento de prazos;</t>
  </si>
  <si>
    <t>4- Solicita-se ao setor de convênios/contrato para análise e tomada das medidas administrativas cabíveis;</t>
  </si>
  <si>
    <t>Ricardo Lima Rodrigues</t>
  </si>
  <si>
    <t>Eng. Fiscal</t>
  </si>
  <si>
    <t>Sousa,  22 de junho de 2023</t>
  </si>
  <si>
    <t>TOTAL DESTA MEDIÇÃO - BM 04</t>
  </si>
  <si>
    <t>não identificado ambientes com tais medidas3</t>
  </si>
  <si>
    <t>falta evidência fotografica e ART de projeto estrutura</t>
  </si>
  <si>
    <t>1- Obra com atraso na execução cima do aceitável, evolução de apenas de 8,0%</t>
  </si>
  <si>
    <t>5- Elementos estruturais executados em desacordo as normas técnicas quanto as dimensões dos elementos- Empresa deve emitir ART de Projeto estrutural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</si>
</sst>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32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9"/>
      <color indexed="81"/>
      <name val="Segoe UI"/>
      <charset val="1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24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0" fontId="9" fillId="5" borderId="12" xfId="7" applyNumberFormat="1" applyFont="1" applyFill="1" applyBorder="1" applyAlignment="1">
      <alignment horizontal="left" vertical="distributed"/>
    </xf>
    <xf numFmtId="4" fontId="9" fillId="5" borderId="1" xfId="7" applyNumberFormat="1" applyFont="1" applyFill="1" applyBorder="1" applyAlignment="1">
      <alignment horizontal="left" vertical="distributed"/>
    </xf>
    <xf numFmtId="10" fontId="9" fillId="5" borderId="1" xfId="7" applyNumberFormat="1" applyFont="1" applyFill="1" applyBorder="1" applyAlignment="1">
      <alignment horizontal="left" vertical="distributed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0" fontId="8" fillId="5" borderId="1" xfId="7" applyFont="1" applyFill="1" applyBorder="1" applyAlignment="1">
      <alignment horizontal="center" vertical="center"/>
    </xf>
    <xf numFmtId="0" fontId="8" fillId="4" borderId="1" xfId="7" applyFont="1" applyFill="1" applyBorder="1" applyAlignment="1">
      <alignment horizontal="center" vertical="center"/>
    </xf>
    <xf numFmtId="0" fontId="8" fillId="4" borderId="1" xfId="7" applyFont="1" applyFill="1" applyBorder="1" applyAlignment="1">
      <alignment horizontal="center" vertical="center" wrapText="1"/>
    </xf>
    <xf numFmtId="4" fontId="8" fillId="4" borderId="1" xfId="7" applyNumberFormat="1" applyFont="1" applyFill="1" applyBorder="1" applyAlignment="1">
      <alignment horizontal="center" vertical="center" wrapText="1"/>
    </xf>
    <xf numFmtId="10" fontId="8" fillId="4" borderId="1" xfId="7" applyNumberFormat="1" applyFont="1" applyFill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39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19" fillId="6" borderId="41" xfId="13" applyFont="1" applyFill="1" applyBorder="1" applyAlignment="1">
      <alignment horizontal="center" vertical="center"/>
    </xf>
    <xf numFmtId="43" fontId="19" fillId="6" borderId="42" xfId="13" applyFont="1" applyFill="1" applyBorder="1" applyAlignment="1">
      <alignment horizontal="center" vertical="center"/>
    </xf>
    <xf numFmtId="43" fontId="19" fillId="6" borderId="45" xfId="13" applyFont="1" applyFill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19" fillId="6" borderId="46" xfId="13" applyFont="1" applyFill="1" applyBorder="1" applyAlignment="1">
      <alignment horizontal="center" vertical="center"/>
    </xf>
    <xf numFmtId="43" fontId="19" fillId="6" borderId="48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0" fillId="0" borderId="1" xfId="13" applyFont="1" applyBorder="1"/>
    <xf numFmtId="43" fontId="0" fillId="0" borderId="0" xfId="13" applyFont="1" applyAlignment="1">
      <alignment horizontal="center" vertical="center"/>
    </xf>
    <xf numFmtId="43" fontId="22" fillId="0" borderId="0" xfId="0" applyNumberFormat="1" applyFont="1"/>
    <xf numFmtId="43" fontId="0" fillId="0" borderId="1" xfId="13" applyFont="1" applyBorder="1" applyAlignment="1">
      <alignment horizontal="center" vertical="center"/>
    </xf>
    <xf numFmtId="43" fontId="0" fillId="0" borderId="0" xfId="13" applyFont="1" applyBorder="1"/>
    <xf numFmtId="0" fontId="0" fillId="0" borderId="1" xfId="0" applyBorder="1"/>
    <xf numFmtId="43" fontId="0" fillId="0" borderId="1" xfId="13" applyFont="1" applyBorder="1" applyAlignment="1">
      <alignment vertical="center"/>
    </xf>
    <xf numFmtId="43" fontId="6" fillId="4" borderId="1" xfId="13" applyFont="1" applyFill="1" applyBorder="1" applyAlignment="1">
      <alignment horizontal="center" vertical="center"/>
    </xf>
    <xf numFmtId="43" fontId="2" fillId="0" borderId="1" xfId="13" applyFont="1" applyBorder="1" applyAlignment="1">
      <alignment vertical="center"/>
    </xf>
    <xf numFmtId="0" fontId="0" fillId="0" borderId="1" xfId="0" applyBorder="1" applyAlignment="1">
      <alignment vertical="center"/>
    </xf>
    <xf numFmtId="43" fontId="0" fillId="0" borderId="1" xfId="0" applyNumberFormat="1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8" fillId="4" borderId="1" xfId="7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167" fontId="19" fillId="4" borderId="1" xfId="13" applyNumberFormat="1" applyFont="1" applyFill="1" applyBorder="1" applyAlignment="1">
      <alignment horizontal="center" vertical="center"/>
    </xf>
    <xf numFmtId="43" fontId="19" fillId="6" borderId="49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50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center" vertical="center"/>
    </xf>
    <xf numFmtId="43" fontId="19" fillId="6" borderId="21" xfId="13" applyFont="1" applyFill="1" applyBorder="1" applyAlignment="1">
      <alignment horizontal="center" vertical="center"/>
    </xf>
    <xf numFmtId="43" fontId="19" fillId="9" borderId="20" xfId="13" applyFont="1" applyFill="1" applyBorder="1" applyAlignment="1">
      <alignment horizontal="center" vertical="center"/>
    </xf>
    <xf numFmtId="43" fontId="19" fillId="9" borderId="1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left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9" borderId="0" xfId="0" applyFont="1" applyFill="1" applyAlignment="1">
      <alignment horizontal="center"/>
    </xf>
    <xf numFmtId="43" fontId="0" fillId="0" borderId="1" xfId="13" applyFont="1" applyBorder="1" applyAlignment="1">
      <alignment horizontal="center"/>
    </xf>
    <xf numFmtId="43" fontId="0" fillId="0" borderId="1" xfId="13" applyFont="1" applyBorder="1" applyAlignment="1"/>
    <xf numFmtId="0" fontId="12" fillId="9" borderId="0" xfId="0" applyFont="1" applyFill="1"/>
    <xf numFmtId="43" fontId="12" fillId="9" borderId="1" xfId="13" applyFont="1" applyFill="1" applyBorder="1" applyAlignment="1">
      <alignment horizontal="center" vertical="center"/>
    </xf>
    <xf numFmtId="43" fontId="12" fillId="0" borderId="1" xfId="13" applyFont="1" applyBorder="1" applyAlignment="1">
      <alignment horizontal="center" vertical="center"/>
    </xf>
    <xf numFmtId="43" fontId="15" fillId="0" borderId="0" xfId="13" applyFont="1" applyBorder="1" applyAlignment="1">
      <alignment horizontal="center"/>
    </xf>
    <xf numFmtId="43" fontId="19" fillId="9" borderId="41" xfId="13" applyFont="1" applyFill="1" applyBorder="1" applyAlignment="1">
      <alignment horizontal="center" vertical="center"/>
    </xf>
    <xf numFmtId="43" fontId="0" fillId="0" borderId="0" xfId="13" applyFont="1" applyBorder="1" applyAlignment="1">
      <alignment horizontal="left"/>
    </xf>
    <xf numFmtId="43" fontId="0" fillId="0" borderId="0" xfId="13" applyFont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43" fontId="2" fillId="0" borderId="1" xfId="13" applyFont="1" applyBorder="1" applyAlignment="1">
      <alignment horizontal="center" vertical="center"/>
    </xf>
    <xf numFmtId="43" fontId="12" fillId="0" borderId="19" xfId="0" applyNumberFormat="1" applyFont="1" applyBorder="1"/>
    <xf numFmtId="0" fontId="12" fillId="0" borderId="17" xfId="0" applyFont="1" applyBorder="1"/>
    <xf numFmtId="0" fontId="12" fillId="0" borderId="18" xfId="0" applyFont="1" applyBorder="1" applyAlignment="1">
      <alignment horizontal="right"/>
    </xf>
    <xf numFmtId="43" fontId="0" fillId="0" borderId="12" xfId="13" applyFont="1" applyBorder="1"/>
    <xf numFmtId="0" fontId="12" fillId="0" borderId="0" xfId="0" applyFont="1" applyAlignment="1">
      <alignment horizontal="left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43" fontId="26" fillId="0" borderId="1" xfId="13" applyFont="1" applyBorder="1" applyAlignment="1">
      <alignment vertical="center"/>
    </xf>
    <xf numFmtId="0" fontId="24" fillId="0" borderId="0" xfId="0" applyFont="1" applyAlignment="1">
      <alignment horizontal="center"/>
    </xf>
    <xf numFmtId="43" fontId="22" fillId="0" borderId="1" xfId="13" applyFont="1" applyBorder="1"/>
    <xf numFmtId="43" fontId="22" fillId="0" borderId="1" xfId="13" applyFont="1" applyBorder="1" applyAlignment="1">
      <alignment vertical="center"/>
    </xf>
    <xf numFmtId="43" fontId="22" fillId="0" borderId="1" xfId="13" applyFont="1" applyBorder="1" applyAlignment="1"/>
    <xf numFmtId="43" fontId="22" fillId="0" borderId="1" xfId="13" applyFont="1" applyBorder="1" applyAlignment="1">
      <alignment horizontal="center"/>
    </xf>
    <xf numFmtId="43" fontId="0" fillId="0" borderId="0" xfId="13" applyFont="1" applyBorder="1" applyAlignment="1">
      <alignment horizontal="center"/>
    </xf>
    <xf numFmtId="43" fontId="0" fillId="0" borderId="11" xfId="13" applyFont="1" applyBorder="1"/>
    <xf numFmtId="43" fontId="0" fillId="0" borderId="0" xfId="13" applyFont="1" applyBorder="1" applyAlignment="1">
      <alignment horizontal="center" vertical="center"/>
    </xf>
    <xf numFmtId="43" fontId="0" fillId="0" borderId="0" xfId="13" applyFont="1" applyBorder="1" applyAlignment="1">
      <alignment vertical="center"/>
    </xf>
    <xf numFmtId="43" fontId="0" fillId="0" borderId="11" xfId="13" applyFont="1" applyBorder="1" applyAlignment="1">
      <alignment vertical="center"/>
    </xf>
    <xf numFmtId="0" fontId="22" fillId="0" borderId="1" xfId="0" applyFont="1" applyBorder="1"/>
    <xf numFmtId="43" fontId="22" fillId="0" borderId="1" xfId="13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vertical="center"/>
    </xf>
    <xf numFmtId="43" fontId="0" fillId="0" borderId="11" xfId="13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2" fillId="0" borderId="0" xfId="13" applyFont="1" applyBorder="1" applyAlignment="1">
      <alignment vertical="center"/>
    </xf>
    <xf numFmtId="43" fontId="6" fillId="4" borderId="0" xfId="13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3" fontId="6" fillId="4" borderId="6" xfId="13" applyFont="1" applyFill="1" applyBorder="1" applyAlignment="1">
      <alignment horizontal="center" vertical="center"/>
    </xf>
    <xf numFmtId="43" fontId="0" fillId="0" borderId="0" xfId="0" applyNumberFormat="1" applyAlignment="1">
      <alignment vertical="center"/>
    </xf>
    <xf numFmtId="0" fontId="12" fillId="0" borderId="1" xfId="0" applyFont="1" applyBorder="1" applyAlignment="1">
      <alignment horizontal="center" vertical="center"/>
    </xf>
    <xf numFmtId="43" fontId="19" fillId="4" borderId="0" xfId="13" applyFont="1" applyFill="1" applyBorder="1" applyAlignment="1">
      <alignment horizontal="left" vertical="center" wrapText="1"/>
    </xf>
    <xf numFmtId="0" fontId="0" fillId="4" borderId="0" xfId="0" applyFill="1"/>
    <xf numFmtId="0" fontId="12" fillId="0" borderId="1" xfId="0" applyFont="1" applyBorder="1" applyAlignment="1">
      <alignment horizontal="center"/>
    </xf>
    <xf numFmtId="43" fontId="21" fillId="4" borderId="0" xfId="13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3" fontId="0" fillId="4" borderId="1" xfId="0" applyNumberFormat="1" applyFill="1" applyBorder="1" applyAlignment="1">
      <alignment horizontal="center" vertical="center"/>
    </xf>
    <xf numFmtId="43" fontId="0" fillId="4" borderId="1" xfId="13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wrapText="1"/>
    </xf>
    <xf numFmtId="43" fontId="24" fillId="4" borderId="0" xfId="0" applyNumberFormat="1" applyFont="1" applyFill="1"/>
    <xf numFmtId="0" fontId="24" fillId="4" borderId="0" xfId="0" applyFont="1" applyFill="1"/>
    <xf numFmtId="43" fontId="21" fillId="4" borderId="1" xfId="13" applyFont="1" applyFill="1" applyBorder="1" applyAlignment="1">
      <alignment vertical="center"/>
    </xf>
    <xf numFmtId="43" fontId="24" fillId="4" borderId="1" xfId="0" applyNumberFormat="1" applyFont="1" applyFill="1" applyBorder="1"/>
    <xf numFmtId="43" fontId="21" fillId="4" borderId="0" xfId="13" applyFont="1" applyFill="1" applyBorder="1" applyAlignment="1">
      <alignment vertical="center"/>
    </xf>
    <xf numFmtId="43" fontId="22" fillId="4" borderId="0" xfId="0" applyNumberFormat="1" applyFont="1" applyFill="1"/>
    <xf numFmtId="0" fontId="22" fillId="0" borderId="1" xfId="0" applyFont="1" applyBorder="1" applyAlignment="1">
      <alignment horizontal="center"/>
    </xf>
    <xf numFmtId="43" fontId="22" fillId="0" borderId="1" xfId="13" applyFont="1" applyFill="1" applyBorder="1" applyAlignment="1">
      <alignment horizontal="center" vertical="center"/>
    </xf>
    <xf numFmtId="0" fontId="12" fillId="4" borderId="10" xfId="0" applyFont="1" applyFill="1" applyBorder="1"/>
    <xf numFmtId="0" fontId="12" fillId="9" borderId="8" xfId="0" applyFont="1" applyFill="1" applyBorder="1" applyAlignment="1">
      <alignment horizontal="center" vertical="center"/>
    </xf>
    <xf numFmtId="43" fontId="22" fillId="0" borderId="1" xfId="0" applyNumberFormat="1" applyFont="1" applyBorder="1" applyAlignment="1">
      <alignment vertical="center"/>
    </xf>
    <xf numFmtId="43" fontId="0" fillId="8" borderId="0" xfId="13" applyFont="1" applyFill="1" applyAlignment="1">
      <alignment horizontal="center" vertical="center"/>
    </xf>
    <xf numFmtId="43" fontId="0" fillId="8" borderId="1" xfId="13" applyFont="1" applyFill="1" applyBorder="1" applyAlignment="1">
      <alignment horizontal="center" vertical="center"/>
    </xf>
    <xf numFmtId="43" fontId="19" fillId="6" borderId="0" xfId="13" applyFont="1" applyFill="1" applyBorder="1" applyAlignment="1">
      <alignment vertical="center"/>
    </xf>
    <xf numFmtId="43" fontId="19" fillId="0" borderId="0" xfId="13" applyFont="1" applyFill="1" applyBorder="1" applyAlignment="1">
      <alignment horizontal="left" vertical="center" wrapText="1"/>
    </xf>
    <xf numFmtId="43" fontId="19" fillId="0" borderId="0" xfId="13" applyFont="1" applyFill="1" applyBorder="1" applyAlignment="1">
      <alignment vertical="center"/>
    </xf>
    <xf numFmtId="43" fontId="27" fillId="0" borderId="0" xfId="13" applyFont="1" applyFill="1" applyBorder="1" applyAlignment="1">
      <alignment horizontal="right" vertical="center"/>
    </xf>
    <xf numFmtId="43" fontId="19" fillId="8" borderId="0" xfId="13" applyFont="1" applyFill="1" applyBorder="1" applyAlignment="1">
      <alignment vertical="center"/>
    </xf>
    <xf numFmtId="43" fontId="19" fillId="0" borderId="39" xfId="13" applyFont="1" applyFill="1" applyBorder="1" applyAlignment="1">
      <alignment horizontal="center" vertical="center"/>
    </xf>
    <xf numFmtId="43" fontId="19" fillId="0" borderId="22" xfId="13" applyFont="1" applyFill="1" applyBorder="1" applyAlignment="1">
      <alignment vertical="center"/>
    </xf>
    <xf numFmtId="43" fontId="22" fillId="0" borderId="0" xfId="13" applyFont="1" applyFill="1"/>
    <xf numFmtId="43" fontId="0" fillId="0" borderId="0" xfId="13" applyFont="1" applyFill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0" xfId="0" applyFont="1" applyAlignment="1">
      <alignment horizontal="right"/>
    </xf>
    <xf numFmtId="43" fontId="28" fillId="0" borderId="0" xfId="13" applyFont="1" applyFill="1" applyAlignment="1">
      <alignment horizontal="center" vertical="center"/>
    </xf>
    <xf numFmtId="43" fontId="0" fillId="0" borderId="1" xfId="13" applyFont="1" applyFill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1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0" fillId="5" borderId="1" xfId="0" applyFill="1" applyBorder="1"/>
    <xf numFmtId="4" fontId="0" fillId="5" borderId="1" xfId="0" applyNumberFormat="1" applyFill="1" applyBorder="1"/>
    <xf numFmtId="44" fontId="0" fillId="5" borderId="1" xfId="14" applyFont="1" applyFill="1" applyBorder="1"/>
    <xf numFmtId="44" fontId="12" fillId="8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10" fontId="0" fillId="5" borderId="1" xfId="1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right"/>
    </xf>
    <xf numFmtId="0" fontId="23" fillId="0" borderId="0" xfId="0" applyFont="1" applyAlignment="1">
      <alignment horizontal="right"/>
    </xf>
    <xf numFmtId="43" fontId="0" fillId="8" borderId="1" xfId="13" applyFont="1" applyFill="1" applyBorder="1" applyAlignment="1">
      <alignment vertic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center" vertical="center"/>
    </xf>
    <xf numFmtId="0" fontId="9" fillId="5" borderId="1" xfId="7" applyFont="1" applyFill="1" applyBorder="1" applyAlignment="1">
      <alignment horizontal="left" vertical="distributed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4" fontId="9" fillId="5" borderId="8" xfId="7" applyNumberFormat="1" applyFont="1" applyFill="1" applyBorder="1" applyAlignment="1">
      <alignment horizontal="left" vertical="distributed"/>
    </xf>
    <xf numFmtId="4" fontId="9" fillId="5" borderId="9" xfId="7" applyNumberFormat="1" applyFont="1" applyFill="1" applyBorder="1" applyAlignment="1">
      <alignment horizontal="left" vertical="distributed"/>
    </xf>
    <xf numFmtId="4" fontId="9" fillId="5" borderId="10" xfId="7" applyNumberFormat="1" applyFont="1" applyFill="1" applyBorder="1" applyAlignment="1">
      <alignment horizontal="left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14" fontId="9" fillId="0" borderId="1" xfId="7" applyNumberFormat="1" applyFont="1" applyBorder="1" applyAlignment="1">
      <alignment horizontal="left" vertical="distributed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left" vertical="distributed"/>
    </xf>
    <xf numFmtId="166" fontId="9" fillId="0" borderId="5" xfId="7" applyNumberFormat="1" applyFont="1" applyBorder="1" applyAlignment="1">
      <alignment horizontal="left" vertical="distributed"/>
    </xf>
    <xf numFmtId="166" fontId="9" fillId="0" borderId="13" xfId="7" applyNumberFormat="1" applyFont="1" applyBorder="1" applyAlignment="1">
      <alignment horizontal="left" vertical="distributed"/>
    </xf>
    <xf numFmtId="166" fontId="9" fillId="0" borderId="14" xfId="7" applyNumberFormat="1" applyFont="1" applyBorder="1" applyAlignment="1">
      <alignment horizontal="left" vertical="distributed"/>
    </xf>
    <xf numFmtId="166" fontId="14" fillId="0" borderId="1" xfId="7" applyNumberFormat="1" applyFont="1" applyBorder="1" applyAlignment="1">
      <alignment horizontal="left" vertical="distributed"/>
    </xf>
    <xf numFmtId="10" fontId="8" fillId="5" borderId="1" xfId="7" applyNumberFormat="1" applyFont="1" applyFill="1" applyBorder="1" applyAlignment="1">
      <alignment horizontal="center" vertical="center"/>
    </xf>
    <xf numFmtId="0" fontId="8" fillId="5" borderId="1" xfId="7" applyFont="1" applyFill="1" applyBorder="1" applyAlignment="1">
      <alignment horizontal="left" vertical="center" wrapText="1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/>
    </xf>
    <xf numFmtId="4" fontId="9" fillId="5" borderId="1" xfId="7" applyNumberFormat="1" applyFont="1" applyFill="1" applyBorder="1" applyAlignment="1">
      <alignment horizontal="left" vertical="distributed"/>
    </xf>
    <xf numFmtId="4" fontId="8" fillId="5" borderId="1" xfId="7" applyNumberFormat="1" applyFont="1" applyFill="1" applyBorder="1" applyAlignment="1">
      <alignment horizontal="left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0" fontId="0" fillId="0" borderId="1" xfId="0" applyBorder="1" applyAlignment="1">
      <alignment horizontal="center"/>
    </xf>
    <xf numFmtId="43" fontId="0" fillId="0" borderId="1" xfId="13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2" fillId="9" borderId="8" xfId="0" applyFont="1" applyFill="1" applyBorder="1" applyAlignment="1">
      <alignment horizontal="center"/>
    </xf>
    <xf numFmtId="0" fontId="12" fillId="9" borderId="10" xfId="0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43" fontId="19" fillId="6" borderId="40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3" fontId="25" fillId="6" borderId="17" xfId="13" applyFont="1" applyFill="1" applyBorder="1" applyAlignment="1">
      <alignment horizontal="left" vertical="center" wrapText="1"/>
    </xf>
    <xf numFmtId="43" fontId="25" fillId="6" borderId="18" xfId="13" applyFont="1" applyFill="1" applyBorder="1" applyAlignment="1">
      <alignment horizontal="left" vertical="center" wrapText="1"/>
    </xf>
    <xf numFmtId="43" fontId="19" fillId="0" borderId="40" xfId="13" applyFont="1" applyFill="1" applyBorder="1" applyAlignment="1">
      <alignment horizontal="left" vertical="center" wrapText="1"/>
    </xf>
    <xf numFmtId="43" fontId="19" fillId="0" borderId="31" xfId="13" applyFont="1" applyFill="1" applyBorder="1" applyAlignment="1">
      <alignment horizontal="left" vertical="center" wrapText="1"/>
    </xf>
    <xf numFmtId="0" fontId="12" fillId="9" borderId="13" xfId="0" applyFont="1" applyFill="1" applyBorder="1" applyAlignment="1">
      <alignment horizontal="center"/>
    </xf>
    <xf numFmtId="0" fontId="12" fillId="9" borderId="14" xfId="0" applyFont="1" applyFill="1" applyBorder="1" applyAlignment="1">
      <alignment horizontal="center"/>
    </xf>
    <xf numFmtId="43" fontId="27" fillId="0" borderId="0" xfId="13" applyFont="1" applyFill="1" applyBorder="1" applyAlignment="1">
      <alignment horizontal="right" vertical="center"/>
    </xf>
    <xf numFmtId="43" fontId="19" fillId="6" borderId="42" xfId="13" applyFont="1" applyFill="1" applyBorder="1" applyAlignment="1">
      <alignment horizontal="center" vertical="center" wrapText="1"/>
    </xf>
    <xf numFmtId="43" fontId="19" fillId="6" borderId="43" xfId="13" applyFont="1" applyFill="1" applyBorder="1" applyAlignment="1">
      <alignment horizontal="center" vertical="center" wrapText="1"/>
    </xf>
    <xf numFmtId="43" fontId="19" fillId="6" borderId="0" xfId="13" applyFont="1" applyFill="1" applyBorder="1" applyAlignment="1">
      <alignment horizontal="center" vertical="center" wrapText="1"/>
    </xf>
    <xf numFmtId="43" fontId="19" fillId="6" borderId="44" xfId="13" applyFont="1" applyFill="1" applyBorder="1" applyAlignment="1">
      <alignment horizontal="center" vertical="center" wrapText="1"/>
    </xf>
    <xf numFmtId="43" fontId="12" fillId="9" borderId="1" xfId="13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43" fontId="19" fillId="6" borderId="46" xfId="13" applyFont="1" applyFill="1" applyBorder="1" applyAlignment="1">
      <alignment horizontal="left" vertical="center" wrapText="1"/>
    </xf>
    <xf numFmtId="43" fontId="19" fillId="6" borderId="0" xfId="13" applyFont="1" applyFill="1" applyBorder="1" applyAlignment="1">
      <alignment horizontal="left" vertical="center" wrapText="1"/>
    </xf>
    <xf numFmtId="43" fontId="19" fillId="6" borderId="47" xfId="13" applyFont="1" applyFill="1" applyBorder="1" applyAlignment="1">
      <alignment horizontal="left" vertical="center" wrapText="1"/>
    </xf>
    <xf numFmtId="0" fontId="12" fillId="8" borderId="8" xfId="0" applyFont="1" applyFill="1" applyBorder="1" applyAlignment="1">
      <alignment horizontal="center"/>
    </xf>
    <xf numFmtId="0" fontId="12" fillId="8" borderId="10" xfId="0" applyFont="1" applyFill="1" applyBorder="1" applyAlignment="1">
      <alignment horizontal="center"/>
    </xf>
    <xf numFmtId="43" fontId="19" fillId="6" borderId="42" xfId="13" applyFont="1" applyFill="1" applyBorder="1" applyAlignment="1">
      <alignment horizontal="left" vertical="center" wrapText="1"/>
    </xf>
    <xf numFmtId="43" fontId="19" fillId="6" borderId="43" xfId="13" applyFont="1" applyFill="1" applyBorder="1" applyAlignment="1">
      <alignment horizontal="left" vertical="center" wrapText="1"/>
    </xf>
    <xf numFmtId="43" fontId="19" fillId="6" borderId="44" xfId="13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43" fontId="22" fillId="0" borderId="8" xfId="13" applyFont="1" applyBorder="1" applyAlignment="1">
      <alignment horizontal="center" vertical="center"/>
    </xf>
    <xf numFmtId="43" fontId="22" fillId="0" borderId="10" xfId="13" applyFont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43" fontId="19" fillId="0" borderId="26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left" vertical="center" wrapText="1"/>
    </xf>
    <xf numFmtId="43" fontId="19" fillId="4" borderId="1" xfId="13" applyFont="1" applyFill="1" applyBorder="1" applyAlignment="1">
      <alignment horizontal="center" vertical="center"/>
    </xf>
    <xf numFmtId="43" fontId="19" fillId="9" borderId="8" xfId="13" applyFont="1" applyFill="1" applyBorder="1" applyAlignment="1">
      <alignment horizontal="center" vertical="center"/>
    </xf>
    <xf numFmtId="43" fontId="19" fillId="9" borderId="10" xfId="13" applyFont="1" applyFill="1" applyBorder="1" applyAlignment="1">
      <alignment horizontal="center" vertical="center"/>
    </xf>
    <xf numFmtId="43" fontId="12" fillId="9" borderId="8" xfId="13" applyFont="1" applyFill="1" applyBorder="1" applyAlignment="1">
      <alignment horizontal="center" vertical="center"/>
    </xf>
    <xf numFmtId="43" fontId="12" fillId="9" borderId="10" xfId="13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</cellXfs>
  <cellStyles count="15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Moeda" xfId="14" builtinId="4"/>
    <cellStyle name="Normal" xfId="0" builtinId="0"/>
    <cellStyle name="Normal 2" xfId="8" xr:uid="{00000000-0005-0000-0000-000005000000}"/>
    <cellStyle name="Normal 2 10" xfId="2" xr:uid="{00000000-0005-0000-0000-000006000000}"/>
    <cellStyle name="Normal 2 2" xfId="11" xr:uid="{00000000-0005-0000-0000-000007000000}"/>
    <cellStyle name="Normal 3" xfId="9" xr:uid="{00000000-0005-0000-0000-000008000000}"/>
    <cellStyle name="Normal 3 2" xfId="12" xr:uid="{00000000-0005-0000-0000-000009000000}"/>
    <cellStyle name="Normal 4" xfId="7" xr:uid="{00000000-0005-0000-0000-00000A000000}"/>
    <cellStyle name="Porcentagem" xfId="1" builtinId="5"/>
    <cellStyle name="Separador de milhares 2_ORÇAMENTO matureia corrigido (DEZ 2009)" xfId="3" xr:uid="{00000000-0005-0000-0000-00000C000000}"/>
    <cellStyle name="Vírgula" xfId="13" builtinId="3"/>
    <cellStyle name="Vírgula 2" xfId="10" xr:uid="{00000000-0005-0000-0000-00000E000000}"/>
  </cellStyles>
  <dxfs count="8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10" Type="http://schemas.openxmlformats.org/officeDocument/2006/relationships/image" Target="../media/image10.jpe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5</xdr:row>
      <xdr:rowOff>47625</xdr:rowOff>
    </xdr:from>
    <xdr:to>
      <xdr:col>4</xdr:col>
      <xdr:colOff>385425</xdr:colOff>
      <xdr:row>24</xdr:row>
      <xdr:rowOff>28125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17A1896-3CC2-48D8-912C-B160F60A8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03822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581025</xdr:colOff>
      <xdr:row>5</xdr:row>
      <xdr:rowOff>85725</xdr:rowOff>
    </xdr:from>
    <xdr:to>
      <xdr:col>12</xdr:col>
      <xdr:colOff>504225</xdr:colOff>
      <xdr:row>24</xdr:row>
      <xdr:rowOff>66225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6B3DF3E-B5B1-4458-BBC3-484E6D9D2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5" y="1076325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24</xdr:row>
      <xdr:rowOff>114300</xdr:rowOff>
    </xdr:from>
    <xdr:to>
      <xdr:col>4</xdr:col>
      <xdr:colOff>385425</xdr:colOff>
      <xdr:row>43</xdr:row>
      <xdr:rowOff>94800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BDF3C29F-DE22-49F7-AB77-E7FC98F7A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72440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24</xdr:row>
      <xdr:rowOff>114300</xdr:rowOff>
    </xdr:from>
    <xdr:to>
      <xdr:col>11</xdr:col>
      <xdr:colOff>185400</xdr:colOff>
      <xdr:row>43</xdr:row>
      <xdr:rowOff>94800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BB648B48-6F79-4A12-B7D7-D9CBC45E2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472440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43</xdr:row>
      <xdr:rowOff>180975</xdr:rowOff>
    </xdr:from>
    <xdr:to>
      <xdr:col>4</xdr:col>
      <xdr:colOff>452100</xdr:colOff>
      <xdr:row>62</xdr:row>
      <xdr:rowOff>161475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ACD1E9DA-DEE7-4E0E-9CFF-F97108DBF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4105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44</xdr:row>
      <xdr:rowOff>0</xdr:rowOff>
    </xdr:from>
    <xdr:to>
      <xdr:col>11</xdr:col>
      <xdr:colOff>261600</xdr:colOff>
      <xdr:row>62</xdr:row>
      <xdr:rowOff>171000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37FD1368-96F5-4DB2-BC70-15C246A62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842010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68</xdr:row>
      <xdr:rowOff>161925</xdr:rowOff>
    </xdr:from>
    <xdr:to>
      <xdr:col>4</xdr:col>
      <xdr:colOff>299700</xdr:colOff>
      <xdr:row>87</xdr:row>
      <xdr:rowOff>142425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3907EB61-76F1-4BE6-8C79-2A27B03B9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315402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68</xdr:row>
      <xdr:rowOff>171450</xdr:rowOff>
    </xdr:from>
    <xdr:to>
      <xdr:col>12</xdr:col>
      <xdr:colOff>370875</xdr:colOff>
      <xdr:row>87</xdr:row>
      <xdr:rowOff>151950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7321F184-B0D4-4D1C-8626-3EFF3958D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13163550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88</xdr:row>
      <xdr:rowOff>19050</xdr:rowOff>
    </xdr:from>
    <xdr:to>
      <xdr:col>9</xdr:col>
      <xdr:colOff>370875</xdr:colOff>
      <xdr:row>106</xdr:row>
      <xdr:rowOff>190050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C37BDC68-89F4-4FC5-ABDF-5BC804EB2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16821150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107</xdr:row>
      <xdr:rowOff>152400</xdr:rowOff>
    </xdr:from>
    <xdr:to>
      <xdr:col>9</xdr:col>
      <xdr:colOff>275625</xdr:colOff>
      <xdr:row>126</xdr:row>
      <xdr:rowOff>132900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33C91CBF-89D2-4251-8319-37D945FB8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20574000"/>
          <a:ext cx="4800000" cy="360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esktop/PREFEITURA_FISCALIZA&#199;&#195;O_2023/CENTRO%20ONCOL&#211;GICO/BM-03_CENTRO%20DE%20ONCOLOGIA_10.05.23/BM%2003%20ONCOLOGIA_acumulado%2014.08.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BM_03"/>
      <sheetName val="MEM_03"/>
      <sheetName val="relatório fotográfico"/>
    </sheetNames>
    <sheetDataSet>
      <sheetData sheetId="0"/>
      <sheetData sheetId="1">
        <row r="19">
          <cell r="H19">
            <v>4.46</v>
          </cell>
        </row>
        <row r="20">
          <cell r="H20">
            <v>28.35</v>
          </cell>
        </row>
        <row r="21">
          <cell r="H21">
            <v>134.55000000000001</v>
          </cell>
        </row>
        <row r="22">
          <cell r="H22">
            <v>309.93</v>
          </cell>
        </row>
        <row r="23">
          <cell r="H23">
            <v>102.15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16.41</v>
          </cell>
        </row>
        <row r="27">
          <cell r="H27">
            <v>0</v>
          </cell>
        </row>
        <row r="28">
          <cell r="H28">
            <v>19.239999999999998</v>
          </cell>
        </row>
        <row r="29">
          <cell r="H29">
            <v>4.4400000000000031</v>
          </cell>
        </row>
        <row r="30">
          <cell r="H30">
            <v>6.1000000000000005</v>
          </cell>
        </row>
        <row r="31">
          <cell r="H31">
            <v>11.499999999999995</v>
          </cell>
        </row>
        <row r="32">
          <cell r="H32">
            <v>19.3</v>
          </cell>
        </row>
        <row r="33">
          <cell r="H33">
            <v>81.739999999999995</v>
          </cell>
        </row>
        <row r="34">
          <cell r="H34">
            <v>220.8</v>
          </cell>
        </row>
        <row r="35">
          <cell r="H35">
            <v>582.54999999999995</v>
          </cell>
        </row>
        <row r="36">
          <cell r="H36">
            <v>0</v>
          </cell>
        </row>
        <row r="37">
          <cell r="H37">
            <v>101.65999999999995</v>
          </cell>
        </row>
        <row r="38">
          <cell r="H38">
            <v>19.597600000000007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0</v>
          </cell>
        </row>
        <row r="46">
          <cell r="H46">
            <v>0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0</v>
          </cell>
        </row>
        <row r="59">
          <cell r="H59">
            <v>0</v>
          </cell>
        </row>
        <row r="60">
          <cell r="H60">
            <v>0</v>
          </cell>
        </row>
        <row r="61">
          <cell r="H61">
            <v>0</v>
          </cell>
        </row>
        <row r="62">
          <cell r="H62">
            <v>0</v>
          </cell>
        </row>
        <row r="63">
          <cell r="H63">
            <v>0</v>
          </cell>
        </row>
        <row r="64">
          <cell r="H64">
            <v>0</v>
          </cell>
        </row>
        <row r="65">
          <cell r="H65">
            <v>0</v>
          </cell>
        </row>
        <row r="66">
          <cell r="H66">
            <v>0</v>
          </cell>
        </row>
        <row r="67">
          <cell r="H67">
            <v>0</v>
          </cell>
        </row>
        <row r="68">
          <cell r="H68">
            <v>0</v>
          </cell>
        </row>
        <row r="69">
          <cell r="H69">
            <v>0</v>
          </cell>
        </row>
        <row r="70">
          <cell r="H70">
            <v>0</v>
          </cell>
        </row>
        <row r="71">
          <cell r="H71">
            <v>0</v>
          </cell>
        </row>
        <row r="72">
          <cell r="H72">
            <v>0</v>
          </cell>
        </row>
        <row r="73">
          <cell r="H73">
            <v>0</v>
          </cell>
        </row>
        <row r="74">
          <cell r="H74">
            <v>0</v>
          </cell>
        </row>
        <row r="75">
          <cell r="H75">
            <v>0</v>
          </cell>
        </row>
        <row r="76">
          <cell r="H76">
            <v>0</v>
          </cell>
        </row>
        <row r="77">
          <cell r="H77">
            <v>0</v>
          </cell>
        </row>
        <row r="78">
          <cell r="H78">
            <v>22.299999999999997</v>
          </cell>
        </row>
        <row r="79">
          <cell r="H79">
            <v>137.65000000000003</v>
          </cell>
        </row>
        <row r="80">
          <cell r="H80">
            <v>0</v>
          </cell>
        </row>
        <row r="81">
          <cell r="H81">
            <v>0</v>
          </cell>
        </row>
        <row r="82">
          <cell r="H82">
            <v>0</v>
          </cell>
        </row>
        <row r="83">
          <cell r="H83">
            <v>0</v>
          </cell>
        </row>
        <row r="84">
          <cell r="H84">
            <v>0</v>
          </cell>
        </row>
        <row r="85">
          <cell r="H85">
            <v>0</v>
          </cell>
        </row>
        <row r="86">
          <cell r="H86">
            <v>0</v>
          </cell>
        </row>
        <row r="87">
          <cell r="H87">
            <v>0</v>
          </cell>
        </row>
        <row r="88">
          <cell r="H88">
            <v>0</v>
          </cell>
        </row>
        <row r="89">
          <cell r="H89">
            <v>0</v>
          </cell>
        </row>
        <row r="90">
          <cell r="H90">
            <v>0</v>
          </cell>
        </row>
        <row r="91">
          <cell r="H91">
            <v>20</v>
          </cell>
        </row>
        <row r="92">
          <cell r="H92">
            <v>10</v>
          </cell>
        </row>
        <row r="93">
          <cell r="H93">
            <v>50</v>
          </cell>
        </row>
        <row r="94">
          <cell r="H94">
            <v>30</v>
          </cell>
        </row>
        <row r="95">
          <cell r="H95">
            <v>20</v>
          </cell>
        </row>
        <row r="96">
          <cell r="H96">
            <v>20</v>
          </cell>
        </row>
        <row r="97">
          <cell r="H97">
            <v>6</v>
          </cell>
        </row>
        <row r="98">
          <cell r="H98">
            <v>2</v>
          </cell>
        </row>
        <row r="99">
          <cell r="H99">
            <v>3</v>
          </cell>
        </row>
        <row r="100">
          <cell r="H100">
            <v>10</v>
          </cell>
        </row>
        <row r="101">
          <cell r="H101">
            <v>20</v>
          </cell>
        </row>
        <row r="102">
          <cell r="H102">
            <v>5</v>
          </cell>
        </row>
        <row r="103">
          <cell r="H103">
            <v>130</v>
          </cell>
        </row>
        <row r="104">
          <cell r="H104">
            <v>60</v>
          </cell>
        </row>
        <row r="105">
          <cell r="H105">
            <v>15</v>
          </cell>
        </row>
        <row r="106">
          <cell r="H106">
            <v>2</v>
          </cell>
        </row>
        <row r="107">
          <cell r="H107">
            <v>13</v>
          </cell>
        </row>
        <row r="108">
          <cell r="H108">
            <v>0</v>
          </cell>
        </row>
        <row r="109">
          <cell r="H109">
            <v>0</v>
          </cell>
        </row>
        <row r="110">
          <cell r="H110">
            <v>0</v>
          </cell>
        </row>
        <row r="111">
          <cell r="H111">
            <v>0</v>
          </cell>
        </row>
        <row r="112">
          <cell r="H112">
            <v>11</v>
          </cell>
        </row>
        <row r="113">
          <cell r="H113">
            <v>4</v>
          </cell>
        </row>
        <row r="114">
          <cell r="H114">
            <v>30</v>
          </cell>
        </row>
        <row r="115">
          <cell r="H115">
            <v>40</v>
          </cell>
        </row>
        <row r="116">
          <cell r="H116">
            <v>0</v>
          </cell>
        </row>
        <row r="117">
          <cell r="H117">
            <v>0</v>
          </cell>
        </row>
        <row r="118">
          <cell r="H118">
            <v>0</v>
          </cell>
        </row>
        <row r="119">
          <cell r="H119">
            <v>0</v>
          </cell>
        </row>
        <row r="120">
          <cell r="H120">
            <v>0</v>
          </cell>
        </row>
        <row r="121">
          <cell r="H121">
            <v>0</v>
          </cell>
        </row>
        <row r="122">
          <cell r="H122">
            <v>0</v>
          </cell>
        </row>
        <row r="123">
          <cell r="H123">
            <v>0</v>
          </cell>
        </row>
        <row r="124">
          <cell r="H124">
            <v>0</v>
          </cell>
        </row>
        <row r="125">
          <cell r="H125">
            <v>0</v>
          </cell>
        </row>
        <row r="126">
          <cell r="H126">
            <v>0</v>
          </cell>
        </row>
        <row r="127">
          <cell r="H127">
            <v>0</v>
          </cell>
        </row>
        <row r="128">
          <cell r="H128">
            <v>0</v>
          </cell>
        </row>
        <row r="129">
          <cell r="H129">
            <v>0</v>
          </cell>
        </row>
        <row r="130">
          <cell r="H130">
            <v>0</v>
          </cell>
        </row>
        <row r="131">
          <cell r="H131">
            <v>0</v>
          </cell>
        </row>
        <row r="132">
          <cell r="H132">
            <v>0</v>
          </cell>
        </row>
        <row r="133">
          <cell r="H133">
            <v>0</v>
          </cell>
        </row>
        <row r="134">
          <cell r="H134">
            <v>0</v>
          </cell>
        </row>
        <row r="135">
          <cell r="H135">
            <v>0</v>
          </cell>
        </row>
        <row r="136">
          <cell r="H136">
            <v>0</v>
          </cell>
        </row>
        <row r="137">
          <cell r="H137">
            <v>0</v>
          </cell>
        </row>
        <row r="138">
          <cell r="H138">
            <v>0</v>
          </cell>
        </row>
        <row r="139">
          <cell r="H139">
            <v>0</v>
          </cell>
        </row>
        <row r="140">
          <cell r="H140">
            <v>0</v>
          </cell>
        </row>
        <row r="141">
          <cell r="H141">
            <v>0</v>
          </cell>
        </row>
        <row r="142">
          <cell r="H142">
            <v>0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0</v>
          </cell>
        </row>
        <row r="146">
          <cell r="H146">
            <v>0</v>
          </cell>
        </row>
        <row r="147">
          <cell r="H147">
            <v>0</v>
          </cell>
        </row>
        <row r="148">
          <cell r="H148">
            <v>0</v>
          </cell>
        </row>
        <row r="149">
          <cell r="H149">
            <v>0</v>
          </cell>
        </row>
        <row r="150">
          <cell r="H150">
            <v>0</v>
          </cell>
        </row>
        <row r="151">
          <cell r="H151">
            <v>0</v>
          </cell>
        </row>
        <row r="152">
          <cell r="H152">
            <v>0</v>
          </cell>
        </row>
        <row r="153">
          <cell r="H153">
            <v>0</v>
          </cell>
        </row>
        <row r="154">
          <cell r="H154">
            <v>0</v>
          </cell>
        </row>
        <row r="155">
          <cell r="H155">
            <v>0</v>
          </cell>
        </row>
        <row r="156">
          <cell r="H156">
            <v>0</v>
          </cell>
        </row>
        <row r="157">
          <cell r="H157">
            <v>0</v>
          </cell>
        </row>
        <row r="158">
          <cell r="H158">
            <v>0</v>
          </cell>
        </row>
        <row r="159">
          <cell r="H159">
            <v>0</v>
          </cell>
        </row>
        <row r="160">
          <cell r="H160">
            <v>0</v>
          </cell>
        </row>
        <row r="161">
          <cell r="H161">
            <v>0</v>
          </cell>
        </row>
        <row r="162">
          <cell r="H162">
            <v>0</v>
          </cell>
        </row>
        <row r="163">
          <cell r="H163">
            <v>0</v>
          </cell>
        </row>
        <row r="164">
          <cell r="H164">
            <v>0</v>
          </cell>
        </row>
        <row r="165">
          <cell r="H165">
            <v>72</v>
          </cell>
        </row>
        <row r="166">
          <cell r="H166">
            <v>0</v>
          </cell>
        </row>
        <row r="167">
          <cell r="H167">
            <v>0</v>
          </cell>
        </row>
        <row r="168">
          <cell r="H168">
            <v>0</v>
          </cell>
        </row>
        <row r="169">
          <cell r="H169">
            <v>0</v>
          </cell>
        </row>
        <row r="170">
          <cell r="H170">
            <v>0</v>
          </cell>
        </row>
        <row r="171">
          <cell r="H171">
            <v>0</v>
          </cell>
        </row>
        <row r="172">
          <cell r="H172">
            <v>100</v>
          </cell>
        </row>
        <row r="173">
          <cell r="H173">
            <v>0</v>
          </cell>
        </row>
        <row r="174">
          <cell r="H174">
            <v>0</v>
          </cell>
        </row>
        <row r="175">
          <cell r="H175">
            <v>0</v>
          </cell>
        </row>
        <row r="176">
          <cell r="H176">
            <v>0</v>
          </cell>
        </row>
        <row r="177">
          <cell r="H177">
            <v>0</v>
          </cell>
        </row>
        <row r="178">
          <cell r="H178">
            <v>0</v>
          </cell>
        </row>
        <row r="179">
          <cell r="H179">
            <v>0</v>
          </cell>
        </row>
        <row r="180">
          <cell r="H180">
            <v>0</v>
          </cell>
        </row>
        <row r="181">
          <cell r="H181">
            <v>0</v>
          </cell>
        </row>
        <row r="182">
          <cell r="H182">
            <v>0</v>
          </cell>
        </row>
        <row r="183">
          <cell r="H183">
            <v>0</v>
          </cell>
        </row>
        <row r="184">
          <cell r="H184">
            <v>0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0</v>
          </cell>
        </row>
        <row r="190">
          <cell r="H190">
            <v>0</v>
          </cell>
        </row>
        <row r="191">
          <cell r="H191">
            <v>0</v>
          </cell>
        </row>
        <row r="192">
          <cell r="H192">
            <v>0</v>
          </cell>
        </row>
        <row r="193">
          <cell r="H193">
            <v>0</v>
          </cell>
        </row>
        <row r="194">
          <cell r="H194">
            <v>0</v>
          </cell>
        </row>
        <row r="195">
          <cell r="H195">
            <v>0</v>
          </cell>
        </row>
        <row r="196">
          <cell r="H196">
            <v>0</v>
          </cell>
        </row>
        <row r="197">
          <cell r="H197">
            <v>0</v>
          </cell>
        </row>
        <row r="198">
          <cell r="H198">
            <v>0</v>
          </cell>
        </row>
        <row r="199">
          <cell r="H199">
            <v>0</v>
          </cell>
        </row>
        <row r="200">
          <cell r="H200">
            <v>0</v>
          </cell>
        </row>
        <row r="201">
          <cell r="H201">
            <v>0</v>
          </cell>
        </row>
        <row r="202">
          <cell r="H202">
            <v>0</v>
          </cell>
        </row>
        <row r="203">
          <cell r="H203">
            <v>0</v>
          </cell>
        </row>
        <row r="204">
          <cell r="H204">
            <v>0</v>
          </cell>
        </row>
        <row r="205">
          <cell r="H205">
            <v>0</v>
          </cell>
        </row>
        <row r="206">
          <cell r="H206">
            <v>0</v>
          </cell>
        </row>
        <row r="207">
          <cell r="H207">
            <v>0</v>
          </cell>
        </row>
        <row r="208">
          <cell r="H208">
            <v>0</v>
          </cell>
        </row>
        <row r="209">
          <cell r="H209">
            <v>0</v>
          </cell>
        </row>
        <row r="210">
          <cell r="H210">
            <v>0</v>
          </cell>
        </row>
        <row r="211">
          <cell r="H211">
            <v>0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>
            <v>0</v>
          </cell>
        </row>
        <row r="215">
          <cell r="H215">
            <v>0</v>
          </cell>
        </row>
        <row r="216">
          <cell r="H216">
            <v>0</v>
          </cell>
        </row>
        <row r="217">
          <cell r="H217">
            <v>0</v>
          </cell>
        </row>
        <row r="218">
          <cell r="H218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16" zoomScale="77" zoomScaleNormal="77" workbookViewId="0">
      <selection activeCell="C32" sqref="C32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195" t="s">
        <v>343</v>
      </c>
      <c r="B2" s="196"/>
      <c r="C2" s="196"/>
      <c r="D2" s="196"/>
      <c r="E2" s="196"/>
      <c r="F2" s="196"/>
      <c r="G2" s="196"/>
      <c r="H2" s="197"/>
    </row>
    <row r="3" spans="1:16" ht="18">
      <c r="A3" s="192" t="s">
        <v>378</v>
      </c>
      <c r="B3" s="193"/>
      <c r="C3" s="193"/>
      <c r="D3" s="193"/>
      <c r="E3" s="193"/>
      <c r="F3" s="193"/>
      <c r="G3" s="193"/>
      <c r="H3" s="194"/>
    </row>
    <row r="4" spans="1:16" ht="15">
      <c r="A4" s="189" t="s">
        <v>377</v>
      </c>
      <c r="B4" s="190"/>
      <c r="C4" s="190"/>
      <c r="D4" s="190"/>
      <c r="E4" s="190"/>
      <c r="F4" s="190"/>
      <c r="G4" s="190"/>
      <c r="H4" s="191"/>
    </row>
    <row r="5" spans="1:16" ht="15">
      <c r="A5" s="189" t="s">
        <v>376</v>
      </c>
      <c r="B5" s="190"/>
      <c r="C5" s="190"/>
      <c r="D5" s="190"/>
      <c r="E5" s="190"/>
      <c r="F5" s="190"/>
      <c r="G5" s="190"/>
      <c r="H5" s="191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186" t="s">
        <v>344</v>
      </c>
      <c r="B7" s="187"/>
      <c r="C7" s="187"/>
      <c r="D7" s="187"/>
      <c r="E7" s="187"/>
      <c r="F7" s="187"/>
      <c r="G7" s="187"/>
      <c r="H7" s="188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186" t="s">
        <v>345</v>
      </c>
      <c r="B8" s="187"/>
      <c r="C8" s="187"/>
      <c r="D8" s="187"/>
      <c r="E8" s="187"/>
      <c r="F8" s="187"/>
      <c r="G8" s="187"/>
      <c r="H8" s="188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199" t="s">
        <v>335</v>
      </c>
      <c r="B9" s="199" t="s">
        <v>336</v>
      </c>
      <c r="C9" s="199" t="s">
        <v>337</v>
      </c>
      <c r="D9" s="200" t="s">
        <v>338</v>
      </c>
      <c r="E9" s="199" t="s">
        <v>339</v>
      </c>
      <c r="F9" s="201" t="s">
        <v>340</v>
      </c>
      <c r="G9" s="198" t="s">
        <v>341</v>
      </c>
      <c r="H9" s="198" t="s">
        <v>342</v>
      </c>
      <c r="I9" s="3"/>
      <c r="J9" s="3"/>
      <c r="K9" s="3"/>
      <c r="L9" s="3"/>
    </row>
    <row r="10" spans="1:16">
      <c r="A10" s="199"/>
      <c r="B10" s="199"/>
      <c r="C10" s="199"/>
      <c r="D10" s="200"/>
      <c r="E10" s="199"/>
      <c r="F10" s="201"/>
      <c r="G10" s="198"/>
      <c r="H10" s="198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 t="shared" ref="G13:G16" si="0">L13</f>
        <v>36.700000000000003</v>
      </c>
      <c r="H13" s="12">
        <f t="shared" ref="H13:H16" si="1">ROUND(F13*G13,2)</f>
        <v>2327.15</v>
      </c>
      <c r="K13" s="6">
        <v>38.03</v>
      </c>
      <c r="L13" s="6">
        <f t="shared" ref="L13:L76" si="2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 t="shared" si="0"/>
        <v>16.440000000000001</v>
      </c>
      <c r="H14" s="12">
        <f t="shared" si="1"/>
        <v>12738.21</v>
      </c>
      <c r="K14" s="6">
        <v>17.04</v>
      </c>
      <c r="L14" s="6">
        <f t="shared" si="2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 t="shared" si="0"/>
        <v>4.75</v>
      </c>
      <c r="H15" s="12">
        <f t="shared" si="1"/>
        <v>1472.17</v>
      </c>
      <c r="K15" s="6">
        <v>4.92</v>
      </c>
      <c r="L15" s="6">
        <f t="shared" si="2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 t="shared" si="0"/>
        <v>7.2</v>
      </c>
      <c r="H16" s="12">
        <f t="shared" si="1"/>
        <v>735.48</v>
      </c>
      <c r="K16" s="6">
        <v>7.46</v>
      </c>
      <c r="L16" s="6">
        <f t="shared" si="2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2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2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3">L19</f>
        <v>63.86</v>
      </c>
      <c r="H19" s="12">
        <f t="shared" ref="H19:H34" si="4">ROUND(F19*G19,2)</f>
        <v>1843</v>
      </c>
      <c r="K19" s="6">
        <v>66.180000000000007</v>
      </c>
      <c r="L19" s="6">
        <f t="shared" si="2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3"/>
        <v>141.66</v>
      </c>
      <c r="H20" s="12">
        <f t="shared" si="4"/>
        <v>8199.2800000000007</v>
      </c>
      <c r="K20" s="6">
        <v>146.80000000000001</v>
      </c>
      <c r="L20" s="6">
        <f t="shared" si="2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3"/>
        <v>22.75</v>
      </c>
      <c r="H21" s="12">
        <f t="shared" si="4"/>
        <v>437.71</v>
      </c>
      <c r="K21" s="6">
        <v>23.57</v>
      </c>
      <c r="L21" s="6">
        <f t="shared" si="2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3"/>
        <v>353.29</v>
      </c>
      <c r="H22" s="12">
        <f t="shared" si="4"/>
        <v>2049.08</v>
      </c>
      <c r="K22" s="6">
        <v>366.1</v>
      </c>
      <c r="L22" s="6">
        <f t="shared" si="2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3"/>
        <v>364.81</v>
      </c>
      <c r="H23" s="12">
        <f t="shared" si="4"/>
        <v>10980.78</v>
      </c>
      <c r="K23" s="6">
        <v>378.04</v>
      </c>
      <c r="L23" s="6">
        <f t="shared" si="2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3"/>
        <v>191.33</v>
      </c>
      <c r="H24" s="12">
        <f t="shared" si="4"/>
        <v>6868.75</v>
      </c>
      <c r="K24" s="6">
        <v>198.27</v>
      </c>
      <c r="L24" s="6">
        <f t="shared" si="2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3"/>
        <v>65.36</v>
      </c>
      <c r="H25" s="12">
        <f t="shared" si="4"/>
        <v>1261.45</v>
      </c>
      <c r="K25" s="6">
        <v>67.73</v>
      </c>
      <c r="L25" s="6">
        <f t="shared" si="2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3"/>
        <v>55.18</v>
      </c>
      <c r="H26" s="12">
        <f t="shared" si="4"/>
        <v>23247.33</v>
      </c>
      <c r="K26" s="6">
        <v>57.18</v>
      </c>
      <c r="L26" s="6">
        <f t="shared" si="2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3"/>
        <v>10.32</v>
      </c>
      <c r="H27" s="12">
        <f t="shared" si="4"/>
        <v>4956.7</v>
      </c>
      <c r="K27" s="6">
        <v>10.69</v>
      </c>
      <c r="L27" s="6">
        <f t="shared" si="2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3"/>
        <v>12.09</v>
      </c>
      <c r="H28" s="12">
        <f t="shared" si="4"/>
        <v>19443.14</v>
      </c>
      <c r="K28" s="6">
        <v>12.53</v>
      </c>
      <c r="L28" s="6">
        <f t="shared" si="2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3"/>
        <v>9.9700000000000006</v>
      </c>
      <c r="H29" s="12">
        <f t="shared" si="4"/>
        <v>629.11</v>
      </c>
      <c r="K29" s="6">
        <v>10.33</v>
      </c>
      <c r="L29" s="6">
        <f t="shared" si="2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3"/>
        <v>13.99</v>
      </c>
      <c r="H30" s="12">
        <f t="shared" si="4"/>
        <v>9120.08</v>
      </c>
      <c r="K30" s="6">
        <v>14.5</v>
      </c>
      <c r="L30" s="6">
        <f t="shared" si="2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3"/>
        <v>33.78</v>
      </c>
      <c r="H31" s="12">
        <f t="shared" si="4"/>
        <v>820.85</v>
      </c>
      <c r="K31" s="6">
        <v>35.01</v>
      </c>
      <c r="L31" s="6">
        <f t="shared" si="2"/>
        <v>33.78</v>
      </c>
    </row>
    <row r="32" spans="1:12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3"/>
        <v>29.84</v>
      </c>
      <c r="H32" s="12">
        <f t="shared" si="4"/>
        <v>1734.9</v>
      </c>
      <c r="K32" s="6">
        <v>30.92</v>
      </c>
      <c r="L32" s="6">
        <f t="shared" si="2"/>
        <v>29.84</v>
      </c>
    </row>
    <row r="33" spans="1:12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3"/>
        <v>41.21</v>
      </c>
      <c r="H33" s="12">
        <f t="shared" si="4"/>
        <v>696.45</v>
      </c>
      <c r="K33" s="6">
        <v>42.7</v>
      </c>
      <c r="L33" s="6">
        <f t="shared" si="2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3"/>
        <v>39.74</v>
      </c>
      <c r="H34" s="12">
        <f t="shared" si="4"/>
        <v>671.61</v>
      </c>
      <c r="K34" s="6">
        <v>41.18</v>
      </c>
      <c r="L34" s="6">
        <f t="shared" si="2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2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2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 t="shared" ref="G37:G38" si="5">L37</f>
        <v>61.96</v>
      </c>
      <c r="H37" s="12">
        <f t="shared" ref="H37:H38" si="6">ROUND(F37*G37,2)</f>
        <v>12977.52</v>
      </c>
      <c r="K37" s="6">
        <v>64.209999999999994</v>
      </c>
      <c r="L37" s="6">
        <f t="shared" si="2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 t="shared" si="5"/>
        <v>562.74</v>
      </c>
      <c r="H38" s="12">
        <f t="shared" si="6"/>
        <v>30326.06</v>
      </c>
      <c r="K38" s="6">
        <v>583.15</v>
      </c>
      <c r="L38" s="6">
        <f t="shared" si="2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2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2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 t="shared" ref="G41:G42" si="7">L41</f>
        <v>38.520000000000003</v>
      </c>
      <c r="H41" s="12">
        <f t="shared" ref="H41:H42" si="8">ROUND(F41*G41,2)</f>
        <v>967.62</v>
      </c>
      <c r="K41" s="6">
        <v>39.92</v>
      </c>
      <c r="L41" s="6">
        <f t="shared" si="2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 t="shared" si="7"/>
        <v>95.64</v>
      </c>
      <c r="H42" s="12">
        <f t="shared" si="8"/>
        <v>5535.64</v>
      </c>
      <c r="K42" s="6">
        <v>99.11</v>
      </c>
      <c r="L42" s="6">
        <f t="shared" si="2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2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2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 t="shared" ref="G45:G47" si="9">L45</f>
        <v>60.47</v>
      </c>
      <c r="H45" s="12">
        <f t="shared" ref="H45:H47" si="10">ROUND(F45*G45,2)</f>
        <v>18741.47</v>
      </c>
      <c r="K45" s="6">
        <v>62.66</v>
      </c>
      <c r="L45" s="6">
        <f t="shared" si="2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 t="shared" si="9"/>
        <v>29.61</v>
      </c>
      <c r="H46" s="12">
        <f t="shared" si="10"/>
        <v>9177.0300000000007</v>
      </c>
      <c r="K46" s="6">
        <v>30.68</v>
      </c>
      <c r="L46" s="6">
        <f t="shared" si="2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 t="shared" si="9"/>
        <v>30.13</v>
      </c>
      <c r="H47" s="12">
        <f t="shared" si="10"/>
        <v>23345.63</v>
      </c>
      <c r="K47" s="6">
        <v>31.22</v>
      </c>
      <c r="L47" s="6">
        <f t="shared" si="2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2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2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2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11">L51</f>
        <v>609.28</v>
      </c>
      <c r="H51" s="12">
        <f t="shared" ref="H51:H60" si="12">ROUND(F51*G51,2)</f>
        <v>10089.68</v>
      </c>
      <c r="K51" s="6">
        <v>631.38</v>
      </c>
      <c r="L51" s="6">
        <f t="shared" si="2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11"/>
        <v>1144.23</v>
      </c>
      <c r="H52" s="12">
        <f t="shared" si="12"/>
        <v>2860.58</v>
      </c>
      <c r="K52" s="6">
        <v>1185.73</v>
      </c>
      <c r="L52" s="6">
        <f t="shared" si="2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11"/>
        <v>765.63</v>
      </c>
      <c r="H53" s="12">
        <f t="shared" si="12"/>
        <v>6063.79</v>
      </c>
      <c r="K53" s="6">
        <v>793.4</v>
      </c>
      <c r="L53" s="6">
        <f t="shared" si="2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11"/>
        <v>571.84</v>
      </c>
      <c r="H54" s="12">
        <f t="shared" si="12"/>
        <v>3036.47</v>
      </c>
      <c r="K54" s="6">
        <v>592.58000000000004</v>
      </c>
      <c r="L54" s="6">
        <f t="shared" si="2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11"/>
        <v>743.01</v>
      </c>
      <c r="H55" s="12">
        <f t="shared" si="12"/>
        <v>4918.7299999999996</v>
      </c>
      <c r="K55" s="6">
        <v>769.96</v>
      </c>
      <c r="L55" s="6">
        <f t="shared" si="2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11"/>
        <v>800.72</v>
      </c>
      <c r="H56" s="12">
        <f t="shared" si="12"/>
        <v>6405.76</v>
      </c>
      <c r="K56" s="6">
        <v>829.76</v>
      </c>
      <c r="L56" s="6">
        <f t="shared" si="2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11"/>
        <v>807.21</v>
      </c>
      <c r="H57" s="12">
        <f t="shared" si="12"/>
        <v>2421.63</v>
      </c>
      <c r="K57" s="6">
        <v>836.49</v>
      </c>
      <c r="L57" s="6">
        <f t="shared" si="2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11"/>
        <v>843.46</v>
      </c>
      <c r="H58" s="12">
        <f t="shared" si="12"/>
        <v>1686.92</v>
      </c>
      <c r="K58" s="6">
        <v>874.05</v>
      </c>
      <c r="L58" s="6">
        <f t="shared" si="2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11"/>
        <v>907.58</v>
      </c>
      <c r="H59" s="12">
        <f t="shared" si="12"/>
        <v>19966.759999999998</v>
      </c>
      <c r="K59" s="6">
        <v>940.5</v>
      </c>
      <c r="L59" s="6">
        <f t="shared" si="2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11"/>
        <v>802.42</v>
      </c>
      <c r="H60" s="12">
        <f t="shared" si="12"/>
        <v>8826.6200000000008</v>
      </c>
      <c r="K60" s="6">
        <v>831.52</v>
      </c>
      <c r="L60" s="6">
        <f t="shared" si="2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2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2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 t="shared" ref="G63:G64" si="13">L63</f>
        <v>527.82000000000005</v>
      </c>
      <c r="H63" s="12">
        <f t="shared" ref="H63:H64" si="14">ROUND(F63*G63,2)</f>
        <v>12192.64</v>
      </c>
      <c r="K63" s="6">
        <v>546.96</v>
      </c>
      <c r="L63" s="6">
        <f t="shared" si="2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 t="shared" si="13"/>
        <v>467.48</v>
      </c>
      <c r="H64" s="12">
        <f t="shared" si="14"/>
        <v>11724.4</v>
      </c>
      <c r="K64" s="6">
        <v>484.44</v>
      </c>
      <c r="L64" s="6">
        <f t="shared" si="2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2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2"/>
        <v>0</v>
      </c>
    </row>
    <row r="67" spans="1:12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 t="shared" ref="G67:G68" si="15">L67</f>
        <v>200.85</v>
      </c>
      <c r="H67" s="12">
        <f t="shared" ref="H67:H68" si="16">ROUND(F67*G67,2)</f>
        <v>401.7</v>
      </c>
      <c r="K67" s="6">
        <v>208.13</v>
      </c>
      <c r="L67" s="6">
        <f t="shared" si="2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 t="shared" si="15"/>
        <v>65.900000000000006</v>
      </c>
      <c r="H68" s="12">
        <f t="shared" si="16"/>
        <v>395.4</v>
      </c>
      <c r="K68" s="6">
        <v>68.290000000000006</v>
      </c>
      <c r="L68" s="6">
        <f t="shared" si="2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2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2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 t="shared" ref="G71:G74" si="17">L71</f>
        <v>24.97</v>
      </c>
      <c r="H71" s="12">
        <f t="shared" ref="H71:H74" si="18">ROUND(F71*G71,2)</f>
        <v>10459.93</v>
      </c>
      <c r="K71" s="6">
        <v>25.88</v>
      </c>
      <c r="L71" s="6">
        <f t="shared" si="2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 t="shared" si="18"/>
        <v>1252.51</v>
      </c>
      <c r="K72" s="6">
        <v>2099</v>
      </c>
      <c r="L72" s="6">
        <f t="shared" si="2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 t="shared" si="17"/>
        <v>61.37</v>
      </c>
      <c r="H73" s="12">
        <f t="shared" si="18"/>
        <v>25991.42</v>
      </c>
      <c r="K73" s="6">
        <v>63.6</v>
      </c>
      <c r="L73" s="6">
        <f t="shared" si="2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 t="shared" si="17"/>
        <v>401.1</v>
      </c>
      <c r="H74" s="12">
        <f t="shared" si="18"/>
        <v>39969.620000000003</v>
      </c>
      <c r="K74" s="6">
        <v>415.65</v>
      </c>
      <c r="L74" s="6">
        <f t="shared" si="2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2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2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 t="shared" ref="G77:G80" si="19">L77</f>
        <v>22.3</v>
      </c>
      <c r="H77" s="12">
        <f t="shared" ref="H77:H80" si="20">ROUND(F77*G77,2)</f>
        <v>17278.71</v>
      </c>
      <c r="K77" s="6">
        <v>23.11</v>
      </c>
      <c r="L77" s="6">
        <f t="shared" ref="L77:L140" si="21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 t="shared" si="19"/>
        <v>145.32</v>
      </c>
      <c r="H78" s="12">
        <f t="shared" si="20"/>
        <v>112598.3</v>
      </c>
      <c r="K78" s="6">
        <v>150.59</v>
      </c>
      <c r="L78" s="6">
        <f t="shared" si="21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 t="shared" si="19"/>
        <v>13.07</v>
      </c>
      <c r="H79" s="12">
        <f t="shared" si="20"/>
        <v>2311.9499999999998</v>
      </c>
      <c r="K79" s="6">
        <v>13.54</v>
      </c>
      <c r="L79" s="6">
        <f t="shared" si="21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 t="shared" si="19"/>
        <v>45.26</v>
      </c>
      <c r="H80" s="12">
        <f t="shared" si="20"/>
        <v>7021.18</v>
      </c>
      <c r="K80" s="6">
        <v>46.9</v>
      </c>
      <c r="L80" s="6">
        <f t="shared" si="21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21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21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21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22">ROUND(F84*G84,2)</f>
        <v>907.48</v>
      </c>
      <c r="K84" s="6">
        <v>34.71</v>
      </c>
      <c r="L84" s="6">
        <f t="shared" si="21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23">L85</f>
        <v>21</v>
      </c>
      <c r="H85" s="12">
        <f t="shared" si="22"/>
        <v>273</v>
      </c>
      <c r="K85" s="6">
        <v>21.76</v>
      </c>
      <c r="L85" s="6">
        <f t="shared" si="21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23"/>
        <v>8.4600000000000009</v>
      </c>
      <c r="H86" s="12">
        <f t="shared" si="22"/>
        <v>532.98</v>
      </c>
      <c r="K86" s="6">
        <v>8.77</v>
      </c>
      <c r="L86" s="6">
        <f t="shared" si="21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23"/>
        <v>8.92</v>
      </c>
      <c r="H87" s="12">
        <f t="shared" si="22"/>
        <v>338.96</v>
      </c>
      <c r="K87" s="6">
        <v>9.24</v>
      </c>
      <c r="L87" s="6">
        <f t="shared" si="21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23"/>
        <v>5.5</v>
      </c>
      <c r="H88" s="12">
        <f t="shared" si="22"/>
        <v>165</v>
      </c>
      <c r="K88" s="6">
        <v>5.7</v>
      </c>
      <c r="L88" s="6">
        <f t="shared" si="21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23"/>
        <v>9.6199999999999992</v>
      </c>
      <c r="H89" s="12">
        <f t="shared" si="22"/>
        <v>240.5</v>
      </c>
      <c r="K89" s="6">
        <v>9.9700000000000006</v>
      </c>
      <c r="L89" s="6">
        <f t="shared" si="21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23"/>
        <v>20.93</v>
      </c>
      <c r="H90" s="12">
        <f t="shared" si="22"/>
        <v>230.23</v>
      </c>
      <c r="K90" s="6">
        <v>21.69</v>
      </c>
      <c r="L90" s="6">
        <f t="shared" si="21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23"/>
        <v>42.5</v>
      </c>
      <c r="H91" s="12">
        <f t="shared" si="22"/>
        <v>85</v>
      </c>
      <c r="K91" s="6">
        <v>44.04</v>
      </c>
      <c r="L91" s="6">
        <f t="shared" si="21"/>
        <v>42.5</v>
      </c>
    </row>
    <row r="92" spans="1:12" ht="28.5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23"/>
        <v>32.97</v>
      </c>
      <c r="H92" s="12">
        <f t="shared" si="22"/>
        <v>98.91</v>
      </c>
      <c r="K92" s="6">
        <v>34.17</v>
      </c>
      <c r="L92" s="6">
        <f t="shared" si="21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23"/>
        <v>41.31</v>
      </c>
      <c r="H93" s="12">
        <f t="shared" si="22"/>
        <v>702.27</v>
      </c>
      <c r="K93" s="6">
        <v>42.81</v>
      </c>
      <c r="L93" s="6">
        <f t="shared" si="21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23"/>
        <v>17.45</v>
      </c>
      <c r="H94" s="12">
        <f t="shared" si="22"/>
        <v>488.6</v>
      </c>
      <c r="K94" s="6">
        <v>18.079999999999998</v>
      </c>
      <c r="L94" s="6">
        <f t="shared" si="21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23"/>
        <v>36.06</v>
      </c>
      <c r="H95" s="12">
        <f t="shared" si="22"/>
        <v>180.3</v>
      </c>
      <c r="K95" s="6">
        <v>37.369999999999997</v>
      </c>
      <c r="L95" s="6">
        <f t="shared" si="21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23"/>
        <v>45.24</v>
      </c>
      <c r="H96" s="12">
        <f t="shared" si="22"/>
        <v>8595.6</v>
      </c>
      <c r="K96" s="6">
        <v>46.88</v>
      </c>
      <c r="L96" s="6">
        <f t="shared" si="21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23"/>
        <v>23.85</v>
      </c>
      <c r="H97" s="12">
        <f t="shared" si="22"/>
        <v>2385</v>
      </c>
      <c r="K97" s="6">
        <v>24.72</v>
      </c>
      <c r="L97" s="6">
        <f t="shared" si="21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23"/>
        <v>15.61</v>
      </c>
      <c r="H98" s="12">
        <f t="shared" si="22"/>
        <v>280.98</v>
      </c>
      <c r="K98" s="6">
        <v>16.18</v>
      </c>
      <c r="L98" s="6">
        <f t="shared" si="21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23"/>
        <v>12.58</v>
      </c>
      <c r="H99" s="12">
        <f t="shared" si="22"/>
        <v>25.16</v>
      </c>
      <c r="K99" s="6">
        <v>13.04</v>
      </c>
      <c r="L99" s="6">
        <f t="shared" si="21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23"/>
        <v>457.72</v>
      </c>
      <c r="H100" s="12">
        <f t="shared" si="22"/>
        <v>8238.9599999999991</v>
      </c>
      <c r="K100" s="6">
        <v>474.32</v>
      </c>
      <c r="L100" s="6">
        <f t="shared" si="21"/>
        <v>457.72</v>
      </c>
    </row>
    <row r="101" spans="1:12" ht="42.7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23"/>
        <v>58.46</v>
      </c>
      <c r="H101" s="12">
        <f t="shared" si="22"/>
        <v>701.52</v>
      </c>
      <c r="K101" s="6">
        <v>60.58</v>
      </c>
      <c r="L101" s="6">
        <f t="shared" si="21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23"/>
        <v>36.020000000000003</v>
      </c>
      <c r="H102" s="12">
        <f t="shared" si="22"/>
        <v>504.28</v>
      </c>
      <c r="K102" s="6">
        <v>37.33</v>
      </c>
      <c r="L102" s="6">
        <f t="shared" si="21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23"/>
        <v>46.41</v>
      </c>
      <c r="H103" s="12">
        <f t="shared" si="22"/>
        <v>92.82</v>
      </c>
      <c r="K103" s="6">
        <v>48.09</v>
      </c>
      <c r="L103" s="6">
        <f t="shared" si="21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23"/>
        <v>17.309999999999999</v>
      </c>
      <c r="H104" s="12">
        <f t="shared" si="22"/>
        <v>17.309999999999999</v>
      </c>
      <c r="K104" s="6">
        <v>17.940000000000001</v>
      </c>
      <c r="L104" s="6">
        <f t="shared" si="21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23"/>
        <v>19.440000000000001</v>
      </c>
      <c r="H105" s="12">
        <f t="shared" si="22"/>
        <v>213.84</v>
      </c>
      <c r="K105" s="6">
        <v>20.149999999999999</v>
      </c>
      <c r="L105" s="6">
        <f t="shared" si="21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23"/>
        <v>13.27</v>
      </c>
      <c r="H106" s="12">
        <f t="shared" si="22"/>
        <v>53.08</v>
      </c>
      <c r="K106" s="6">
        <v>13.75</v>
      </c>
      <c r="L106" s="6">
        <f t="shared" si="21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23"/>
        <v>16.3</v>
      </c>
      <c r="H107" s="12">
        <f t="shared" si="22"/>
        <v>635.70000000000005</v>
      </c>
      <c r="K107" s="6">
        <v>16.89</v>
      </c>
      <c r="L107" s="6">
        <f t="shared" si="21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23"/>
        <v>7.82</v>
      </c>
      <c r="H108" s="12">
        <f t="shared" si="22"/>
        <v>359.72</v>
      </c>
      <c r="K108" s="6">
        <v>8.1</v>
      </c>
      <c r="L108" s="6">
        <f t="shared" si="21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23"/>
        <v>171.16</v>
      </c>
      <c r="H109" s="12">
        <f t="shared" si="22"/>
        <v>171.16</v>
      </c>
      <c r="K109" s="6">
        <v>177.37</v>
      </c>
      <c r="L109" s="6">
        <f t="shared" si="21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23"/>
        <v>309.49</v>
      </c>
      <c r="H110" s="12">
        <f t="shared" si="22"/>
        <v>309.49</v>
      </c>
      <c r="K110" s="6">
        <v>320.72000000000003</v>
      </c>
      <c r="L110" s="6">
        <f t="shared" si="21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23"/>
        <v>14.04</v>
      </c>
      <c r="H111" s="12">
        <f t="shared" si="22"/>
        <v>42.12</v>
      </c>
      <c r="K111" s="6">
        <v>14.55</v>
      </c>
      <c r="L111" s="6">
        <f t="shared" si="21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21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21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24">L114</f>
        <v>31.7</v>
      </c>
      <c r="H114" s="12">
        <f t="shared" ref="H114:H137" si="25">ROUND(F114*G114,2)</f>
        <v>729.1</v>
      </c>
      <c r="K114" s="6">
        <v>32.85</v>
      </c>
      <c r="L114" s="6">
        <f t="shared" si="21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24"/>
        <v>19.05</v>
      </c>
      <c r="H115" s="12">
        <f t="shared" si="25"/>
        <v>3162.3</v>
      </c>
      <c r="K115" s="6">
        <v>19.739999999999998</v>
      </c>
      <c r="L115" s="6">
        <f t="shared" si="21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24"/>
        <v>16.29</v>
      </c>
      <c r="H116" s="12">
        <f t="shared" si="25"/>
        <v>2753.01</v>
      </c>
      <c r="K116" s="6">
        <v>16.88</v>
      </c>
      <c r="L116" s="6">
        <f t="shared" si="21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24"/>
        <v>4.9400000000000004</v>
      </c>
      <c r="H117" s="12">
        <f t="shared" si="25"/>
        <v>340.86</v>
      </c>
      <c r="K117" s="6">
        <v>5.12</v>
      </c>
      <c r="L117" s="6">
        <f t="shared" si="21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24"/>
        <v>19.5</v>
      </c>
      <c r="H118" s="12">
        <f t="shared" si="25"/>
        <v>19.5</v>
      </c>
      <c r="K118" s="6">
        <v>20.21</v>
      </c>
      <c r="L118" s="6">
        <f t="shared" si="21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24"/>
        <v>10.18</v>
      </c>
      <c r="H119" s="12">
        <f t="shared" si="25"/>
        <v>10.18</v>
      </c>
      <c r="K119" s="6">
        <v>10.55</v>
      </c>
      <c r="L119" s="6">
        <f t="shared" si="21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24"/>
        <v>12.91</v>
      </c>
      <c r="H120" s="12">
        <f t="shared" si="25"/>
        <v>852.06</v>
      </c>
      <c r="K120" s="6">
        <v>13.38</v>
      </c>
      <c r="L120" s="6">
        <f t="shared" si="21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24"/>
        <v>14.01</v>
      </c>
      <c r="H121" s="12">
        <f t="shared" si="25"/>
        <v>14.01</v>
      </c>
      <c r="K121" s="6">
        <v>14.52</v>
      </c>
      <c r="L121" s="6">
        <f t="shared" si="21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24"/>
        <v>36.619999999999997</v>
      </c>
      <c r="H122" s="12">
        <f t="shared" si="25"/>
        <v>146.47999999999999</v>
      </c>
      <c r="K122" s="6">
        <v>37.950000000000003</v>
      </c>
      <c r="L122" s="6">
        <f t="shared" si="21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24"/>
        <v>4.42</v>
      </c>
      <c r="H123" s="12">
        <f t="shared" si="25"/>
        <v>212.16</v>
      </c>
      <c r="K123" s="6">
        <v>4.58</v>
      </c>
      <c r="L123" s="6">
        <f t="shared" si="21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24"/>
        <v>12.21</v>
      </c>
      <c r="H124" s="12">
        <f t="shared" si="25"/>
        <v>598.29</v>
      </c>
      <c r="K124" s="6">
        <v>12.65</v>
      </c>
      <c r="L124" s="6">
        <f t="shared" si="21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24"/>
        <v>3.61</v>
      </c>
      <c r="H125" s="12">
        <f t="shared" si="25"/>
        <v>7.22</v>
      </c>
      <c r="K125" s="6">
        <v>3.74</v>
      </c>
      <c r="L125" s="6">
        <f t="shared" si="21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24"/>
        <v>3.98</v>
      </c>
      <c r="H126" s="12">
        <f t="shared" si="25"/>
        <v>11.94</v>
      </c>
      <c r="K126" s="6">
        <v>4.12</v>
      </c>
      <c r="L126" s="6">
        <f t="shared" si="21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24"/>
        <v>4.83</v>
      </c>
      <c r="H127" s="12">
        <f t="shared" si="25"/>
        <v>309.12</v>
      </c>
      <c r="K127" s="6">
        <v>5</v>
      </c>
      <c r="L127" s="6">
        <f t="shared" si="21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24"/>
        <v>20.07</v>
      </c>
      <c r="H128" s="12">
        <f t="shared" si="25"/>
        <v>20.07</v>
      </c>
      <c r="K128" s="6">
        <v>20.8</v>
      </c>
      <c r="L128" s="6">
        <f t="shared" si="21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24"/>
        <v>4.05</v>
      </c>
      <c r="H129" s="12">
        <f t="shared" si="25"/>
        <v>4.05</v>
      </c>
      <c r="K129" s="6">
        <v>4.2</v>
      </c>
      <c r="L129" s="6">
        <f t="shared" si="21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24"/>
        <v>18.18</v>
      </c>
      <c r="H130" s="12">
        <f t="shared" si="25"/>
        <v>127.26</v>
      </c>
      <c r="K130" s="6">
        <v>18.84</v>
      </c>
      <c r="L130" s="6">
        <f t="shared" si="21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24"/>
        <v>46.31</v>
      </c>
      <c r="H131" s="12">
        <f t="shared" si="25"/>
        <v>46.31</v>
      </c>
      <c r="K131" s="6">
        <v>47.99</v>
      </c>
      <c r="L131" s="6">
        <f t="shared" si="21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24"/>
        <v>6.38</v>
      </c>
      <c r="H132" s="12">
        <f t="shared" si="25"/>
        <v>223.3</v>
      </c>
      <c r="K132" s="6">
        <v>6.61</v>
      </c>
      <c r="L132" s="6">
        <f t="shared" si="21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24"/>
        <v>19.82</v>
      </c>
      <c r="H133" s="12">
        <f t="shared" si="25"/>
        <v>634.24</v>
      </c>
      <c r="K133" s="6">
        <v>20.54</v>
      </c>
      <c r="L133" s="6">
        <f t="shared" si="21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24"/>
        <v>172.47</v>
      </c>
      <c r="H134" s="12">
        <f t="shared" si="25"/>
        <v>344.94</v>
      </c>
      <c r="K134" s="6">
        <v>178.73</v>
      </c>
      <c r="L134" s="6">
        <f t="shared" si="21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25"/>
        <v>3324.09</v>
      </c>
      <c r="K135" s="6">
        <v>10073</v>
      </c>
      <c r="L135" s="6">
        <f t="shared" si="21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25"/>
        <v>276.20999999999998</v>
      </c>
      <c r="K136" s="6">
        <v>95.41</v>
      </c>
      <c r="L136" s="6">
        <f t="shared" si="21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24"/>
        <v>1171.51</v>
      </c>
      <c r="H137" s="12">
        <f t="shared" si="25"/>
        <v>1171.51</v>
      </c>
      <c r="K137" s="6">
        <v>1214</v>
      </c>
      <c r="L137" s="6">
        <f t="shared" si="21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21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21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26">L140</f>
        <v>120.91</v>
      </c>
      <c r="H140" s="12">
        <f t="shared" ref="H140:H155" si="27">ROUND(F140*G140,2)</f>
        <v>12816.46</v>
      </c>
      <c r="K140" s="6">
        <v>125.3</v>
      </c>
      <c r="L140" s="6">
        <f t="shared" si="21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26"/>
        <v>95.51</v>
      </c>
      <c r="H141" s="12">
        <f t="shared" si="27"/>
        <v>2387.75</v>
      </c>
      <c r="K141" s="6">
        <v>98.97</v>
      </c>
      <c r="L141" s="6">
        <f t="shared" ref="L141:L204" si="28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26"/>
        <v>66.86</v>
      </c>
      <c r="H142" s="12">
        <f t="shared" si="27"/>
        <v>267.44</v>
      </c>
      <c r="K142" s="6">
        <v>69.290000000000006</v>
      </c>
      <c r="L142" s="6">
        <f t="shared" si="28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26"/>
        <v>131.62</v>
      </c>
      <c r="H143" s="12">
        <f t="shared" si="27"/>
        <v>1316.2</v>
      </c>
      <c r="K143" s="6">
        <v>136.38999999999999</v>
      </c>
      <c r="L143" s="6">
        <f t="shared" si="28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26"/>
        <v>304.79000000000002</v>
      </c>
      <c r="H144" s="12">
        <f t="shared" si="27"/>
        <v>1523.95</v>
      </c>
      <c r="K144" s="6">
        <v>315.83999999999997</v>
      </c>
      <c r="L144" s="6">
        <f t="shared" si="28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26"/>
        <v>407.86</v>
      </c>
      <c r="H145" s="12">
        <f t="shared" si="27"/>
        <v>1223.58</v>
      </c>
      <c r="K145" s="6">
        <v>422.65</v>
      </c>
      <c r="L145" s="6">
        <f t="shared" si="28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26"/>
        <v>224.9</v>
      </c>
      <c r="H146" s="12">
        <f t="shared" si="27"/>
        <v>449.8</v>
      </c>
      <c r="K146" s="6">
        <v>233.06</v>
      </c>
      <c r="L146" s="6">
        <f t="shared" si="28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26"/>
        <v>1540.73</v>
      </c>
      <c r="H147" s="12">
        <f t="shared" si="27"/>
        <v>4622.1899999999996</v>
      </c>
      <c r="K147" s="6">
        <v>1596.61</v>
      </c>
      <c r="L147" s="6">
        <f t="shared" si="28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26"/>
        <v>3013.13</v>
      </c>
      <c r="H148" s="12">
        <f t="shared" si="27"/>
        <v>3013.13</v>
      </c>
      <c r="K148" s="6">
        <v>3122.41</v>
      </c>
      <c r="L148" s="6">
        <f t="shared" si="28"/>
        <v>3013.13</v>
      </c>
    </row>
    <row r="149" spans="1:12" ht="28.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26"/>
        <v>266.52999999999997</v>
      </c>
      <c r="H149" s="12">
        <f t="shared" si="27"/>
        <v>1865.71</v>
      </c>
      <c r="K149" s="6">
        <v>276.2</v>
      </c>
      <c r="L149" s="6">
        <f t="shared" si="28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26"/>
        <v>876.6</v>
      </c>
      <c r="H150" s="12">
        <f t="shared" si="27"/>
        <v>1753.2</v>
      </c>
      <c r="K150" s="6">
        <v>908.39</v>
      </c>
      <c r="L150" s="6">
        <f t="shared" si="28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26"/>
        <v>302.42</v>
      </c>
      <c r="H151" s="12">
        <f t="shared" si="27"/>
        <v>2116.94</v>
      </c>
      <c r="K151" s="6">
        <v>313.39</v>
      </c>
      <c r="L151" s="6">
        <f t="shared" si="28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26"/>
        <v>22.38</v>
      </c>
      <c r="H152" s="12">
        <f t="shared" si="27"/>
        <v>402.84</v>
      </c>
      <c r="K152" s="6">
        <v>23.19</v>
      </c>
      <c r="L152" s="6">
        <f t="shared" si="28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26"/>
        <v>38.450000000000003</v>
      </c>
      <c r="H153" s="12">
        <f t="shared" si="27"/>
        <v>807.45</v>
      </c>
      <c r="K153" s="6">
        <v>39.840000000000003</v>
      </c>
      <c r="L153" s="6">
        <f t="shared" si="28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26"/>
        <v>15.01</v>
      </c>
      <c r="H154" s="12">
        <f t="shared" si="27"/>
        <v>105.07</v>
      </c>
      <c r="K154" s="6">
        <v>15.55</v>
      </c>
      <c r="L154" s="6">
        <f t="shared" si="28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26"/>
        <v>15.01</v>
      </c>
      <c r="H155" s="12">
        <f t="shared" si="27"/>
        <v>45.03</v>
      </c>
      <c r="K155" s="6">
        <v>15.55</v>
      </c>
      <c r="L155" s="6">
        <f t="shared" si="28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28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28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29">L158</f>
        <v>9.8000000000000007</v>
      </c>
      <c r="H158" s="12">
        <f t="shared" ref="H158:H182" si="30">ROUND(F158*G158,2)</f>
        <v>2430.4</v>
      </c>
      <c r="K158" s="6">
        <v>10.16</v>
      </c>
      <c r="L158" s="6">
        <f t="shared" si="28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29"/>
        <v>26.26</v>
      </c>
      <c r="H159" s="12">
        <f t="shared" si="30"/>
        <v>761.54</v>
      </c>
      <c r="K159" s="6">
        <v>27.21</v>
      </c>
      <c r="L159" s="6">
        <f t="shared" si="28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29"/>
        <v>24.08</v>
      </c>
      <c r="H160" s="12">
        <f t="shared" si="30"/>
        <v>4695.6000000000004</v>
      </c>
      <c r="K160" s="6">
        <v>24.95</v>
      </c>
      <c r="L160" s="6">
        <f t="shared" si="28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29"/>
        <v>20.52</v>
      </c>
      <c r="H161" s="12">
        <f t="shared" si="30"/>
        <v>779.76</v>
      </c>
      <c r="K161" s="6">
        <v>21.26</v>
      </c>
      <c r="L161" s="6">
        <f t="shared" si="28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29"/>
        <v>32.549999999999997</v>
      </c>
      <c r="H162" s="12">
        <f t="shared" si="30"/>
        <v>292.95</v>
      </c>
      <c r="K162" s="6">
        <v>33.729999999999997</v>
      </c>
      <c r="L162" s="6">
        <f t="shared" si="28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29"/>
        <v>8.73</v>
      </c>
      <c r="H163" s="12">
        <f t="shared" si="30"/>
        <v>846.81</v>
      </c>
      <c r="K163" s="6">
        <v>9.0500000000000007</v>
      </c>
      <c r="L163" s="6">
        <f t="shared" si="28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29"/>
        <v>4.17</v>
      </c>
      <c r="H164" s="12">
        <f t="shared" si="30"/>
        <v>429.51</v>
      </c>
      <c r="K164" s="6">
        <v>4.32</v>
      </c>
      <c r="L164" s="6">
        <f t="shared" si="28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29"/>
        <v>6.3</v>
      </c>
      <c r="H165" s="12">
        <f t="shared" si="30"/>
        <v>4725</v>
      </c>
      <c r="K165" s="6">
        <v>6.53</v>
      </c>
      <c r="L165" s="6">
        <f t="shared" si="28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29"/>
        <v>8.6300000000000008</v>
      </c>
      <c r="H166" s="12">
        <f t="shared" si="30"/>
        <v>1812.3</v>
      </c>
      <c r="K166" s="6">
        <v>8.94</v>
      </c>
      <c r="L166" s="6">
        <f t="shared" si="28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29"/>
        <v>11.45</v>
      </c>
      <c r="H167" s="12">
        <f t="shared" si="30"/>
        <v>1019.05</v>
      </c>
      <c r="K167" s="6">
        <v>11.87</v>
      </c>
      <c r="L167" s="6">
        <f t="shared" si="28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29"/>
        <v>6.02</v>
      </c>
      <c r="H168" s="12">
        <f t="shared" si="30"/>
        <v>614.04</v>
      </c>
      <c r="K168" s="6">
        <v>6.24</v>
      </c>
      <c r="L168" s="6">
        <f t="shared" si="28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29"/>
        <v>2085.0100000000002</v>
      </c>
      <c r="H169" s="12">
        <f t="shared" si="30"/>
        <v>2085.0100000000002</v>
      </c>
      <c r="K169" s="6">
        <v>2160.63</v>
      </c>
      <c r="L169" s="6">
        <f t="shared" si="28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29"/>
        <v>40.92</v>
      </c>
      <c r="H170" s="12">
        <f t="shared" si="30"/>
        <v>3969.24</v>
      </c>
      <c r="K170" s="6">
        <v>42.4</v>
      </c>
      <c r="L170" s="6">
        <f t="shared" si="28"/>
        <v>40.92</v>
      </c>
    </row>
    <row r="171" spans="1:12" ht="42.7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29"/>
        <v>4.7699999999999996</v>
      </c>
      <c r="H171" s="12">
        <f t="shared" si="30"/>
        <v>7011.9</v>
      </c>
      <c r="K171" s="6">
        <v>4.9400000000000004</v>
      </c>
      <c r="L171" s="6">
        <f t="shared" si="28"/>
        <v>4.7699999999999996</v>
      </c>
    </row>
    <row r="172" spans="1:12" ht="28.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29"/>
        <v>6.73</v>
      </c>
      <c r="H172" s="12">
        <f t="shared" si="30"/>
        <v>7968.32</v>
      </c>
      <c r="K172" s="6">
        <v>6.97</v>
      </c>
      <c r="L172" s="6">
        <f t="shared" si="28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29"/>
        <v>41.76</v>
      </c>
      <c r="H173" s="12">
        <f t="shared" si="30"/>
        <v>2088</v>
      </c>
      <c r="K173" s="6">
        <v>43.27</v>
      </c>
      <c r="L173" s="6">
        <f t="shared" si="28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29"/>
        <v>943.26</v>
      </c>
      <c r="H174" s="12">
        <f t="shared" si="30"/>
        <v>1886.52</v>
      </c>
      <c r="K174" s="6">
        <v>977.47</v>
      </c>
      <c r="L174" s="6">
        <f t="shared" si="28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29"/>
        <v>9.73</v>
      </c>
      <c r="H175" s="12">
        <f t="shared" si="30"/>
        <v>9.73</v>
      </c>
      <c r="K175" s="6">
        <v>10.08</v>
      </c>
      <c r="L175" s="6">
        <f t="shared" si="28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29"/>
        <v>10.119999999999999</v>
      </c>
      <c r="H176" s="12">
        <f t="shared" si="30"/>
        <v>212.52</v>
      </c>
      <c r="K176" s="6">
        <v>10.49</v>
      </c>
      <c r="L176" s="6">
        <f t="shared" si="28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29"/>
        <v>10.9</v>
      </c>
      <c r="H177" s="12">
        <f t="shared" si="30"/>
        <v>98.1</v>
      </c>
      <c r="K177" s="6">
        <v>11.3</v>
      </c>
      <c r="L177" s="6">
        <f t="shared" si="28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29"/>
        <v>358.61</v>
      </c>
      <c r="H178" s="12">
        <f t="shared" si="30"/>
        <v>717.22</v>
      </c>
      <c r="K178" s="6">
        <v>371.62</v>
      </c>
      <c r="L178" s="6">
        <f t="shared" si="28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29"/>
        <v>354.79</v>
      </c>
      <c r="H179" s="12">
        <f t="shared" si="30"/>
        <v>709.58</v>
      </c>
      <c r="K179" s="6">
        <v>367.66</v>
      </c>
      <c r="L179" s="6">
        <f t="shared" si="28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29"/>
        <v>70.45</v>
      </c>
      <c r="H180" s="12">
        <f t="shared" si="30"/>
        <v>1761.25</v>
      </c>
      <c r="K180" s="6">
        <v>73</v>
      </c>
      <c r="L180" s="6">
        <f t="shared" si="28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29"/>
        <v>18.36</v>
      </c>
      <c r="H181" s="12">
        <f t="shared" si="30"/>
        <v>734.4</v>
      </c>
      <c r="K181" s="6">
        <v>19.03</v>
      </c>
      <c r="L181" s="6">
        <f t="shared" si="28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29"/>
        <v>7.65</v>
      </c>
      <c r="H182" s="12">
        <f t="shared" si="30"/>
        <v>15.3</v>
      </c>
      <c r="K182" s="6">
        <v>7.93</v>
      </c>
      <c r="L182" s="6">
        <f t="shared" si="28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28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28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31">L185</f>
        <v>11.72</v>
      </c>
      <c r="H185" s="12">
        <f t="shared" ref="H185:H190" si="32">ROUND(F185*G185,2)</f>
        <v>43459.519999999997</v>
      </c>
      <c r="K185" s="6">
        <v>12.14</v>
      </c>
      <c r="L185" s="6">
        <f t="shared" si="28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31"/>
        <v>20.73</v>
      </c>
      <c r="H186" s="12">
        <f t="shared" si="32"/>
        <v>20616.61</v>
      </c>
      <c r="K186" s="6">
        <v>21.48</v>
      </c>
      <c r="L186" s="6">
        <f t="shared" si="28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31"/>
        <v>2.1</v>
      </c>
      <c r="H187" s="12">
        <f t="shared" si="32"/>
        <v>879.69</v>
      </c>
      <c r="K187" s="6">
        <v>2.1800000000000002</v>
      </c>
      <c r="L187" s="6">
        <f t="shared" si="28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31"/>
        <v>11.96</v>
      </c>
      <c r="H188" s="12">
        <f t="shared" si="32"/>
        <v>11500.98</v>
      </c>
      <c r="K188" s="6">
        <v>12.39</v>
      </c>
      <c r="L188" s="6">
        <f t="shared" si="28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31"/>
        <v>7.18</v>
      </c>
      <c r="H189" s="12">
        <f t="shared" si="32"/>
        <v>1185.1300000000001</v>
      </c>
      <c r="K189" s="6">
        <v>7.44</v>
      </c>
      <c r="L189" s="6">
        <f t="shared" si="28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31"/>
        <v>15.73</v>
      </c>
      <c r="H190" s="12">
        <f t="shared" si="32"/>
        <v>908.41</v>
      </c>
      <c r="K190" s="6">
        <v>16.3</v>
      </c>
      <c r="L190" s="6">
        <f t="shared" si="28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28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28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33">L193</f>
        <v>2303.54</v>
      </c>
      <c r="H193" s="12">
        <f t="shared" ref="H193:H204" si="34">ROUND(F193*G193,2)</f>
        <v>4607.08</v>
      </c>
      <c r="K193" s="6">
        <v>2387.09</v>
      </c>
      <c r="L193" s="6">
        <f t="shared" si="28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33"/>
        <v>179.28</v>
      </c>
      <c r="H194" s="12">
        <f t="shared" si="34"/>
        <v>4661.28</v>
      </c>
      <c r="K194" s="6">
        <v>185.78</v>
      </c>
      <c r="L194" s="6">
        <f t="shared" si="28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33"/>
        <v>59.04</v>
      </c>
      <c r="H195" s="12">
        <f t="shared" si="34"/>
        <v>1535.04</v>
      </c>
      <c r="K195" s="6">
        <v>61.18</v>
      </c>
      <c r="L195" s="6">
        <f t="shared" si="28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33"/>
        <v>375.33</v>
      </c>
      <c r="H196" s="12">
        <f t="shared" si="34"/>
        <v>10584.31</v>
      </c>
      <c r="K196" s="6">
        <v>388.94</v>
      </c>
      <c r="L196" s="6">
        <f t="shared" si="28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33"/>
        <v>209.35</v>
      </c>
      <c r="H197" s="12">
        <f t="shared" si="34"/>
        <v>837.4</v>
      </c>
      <c r="K197" s="6">
        <v>216.94</v>
      </c>
      <c r="L197" s="6">
        <f t="shared" si="28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33"/>
        <v>319.36</v>
      </c>
      <c r="H198" s="12">
        <f t="shared" si="34"/>
        <v>1916.16</v>
      </c>
      <c r="K198" s="6">
        <v>330.94</v>
      </c>
      <c r="L198" s="6">
        <f t="shared" si="28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33"/>
        <v>39.94</v>
      </c>
      <c r="H199" s="12">
        <f t="shared" si="34"/>
        <v>639.04</v>
      </c>
      <c r="K199" s="6">
        <v>41.39</v>
      </c>
      <c r="L199" s="6">
        <f t="shared" si="28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33"/>
        <v>418.05</v>
      </c>
      <c r="H200" s="12">
        <f t="shared" si="34"/>
        <v>6688.8</v>
      </c>
      <c r="K200" s="6">
        <v>433.21</v>
      </c>
      <c r="L200" s="6">
        <f t="shared" si="28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33"/>
        <v>647.28</v>
      </c>
      <c r="H201" s="12">
        <f t="shared" si="34"/>
        <v>647.28</v>
      </c>
      <c r="K201" s="6">
        <v>670.76</v>
      </c>
      <c r="L201" s="6">
        <f t="shared" si="28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33"/>
        <v>30.76</v>
      </c>
      <c r="H202" s="12">
        <f t="shared" si="34"/>
        <v>61.52</v>
      </c>
      <c r="K202" s="6">
        <v>31.88</v>
      </c>
      <c r="L202" s="6">
        <f t="shared" si="28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33"/>
        <v>87.75</v>
      </c>
      <c r="H203" s="12">
        <f t="shared" si="34"/>
        <v>1228.5</v>
      </c>
      <c r="K203" s="6">
        <v>90.93</v>
      </c>
      <c r="L203" s="6">
        <f t="shared" si="28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33"/>
        <v>284.98</v>
      </c>
      <c r="H204" s="12">
        <f t="shared" si="34"/>
        <v>569.96</v>
      </c>
      <c r="K204" s="6">
        <v>295.32</v>
      </c>
      <c r="L204" s="6">
        <f t="shared" si="28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35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35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 t="shared" ref="G207:G211" si="36">L207</f>
        <v>1.36</v>
      </c>
      <c r="H207" s="12">
        <f t="shared" ref="H207:H211" si="37">ROUND(F207*G207,2)</f>
        <v>1053.77</v>
      </c>
      <c r="K207" s="6">
        <v>1.41</v>
      </c>
      <c r="L207" s="6">
        <f t="shared" si="35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 t="shared" si="36"/>
        <v>391.92</v>
      </c>
      <c r="H208" s="12">
        <f t="shared" si="37"/>
        <v>12651.18</v>
      </c>
      <c r="K208" s="6">
        <v>406.13</v>
      </c>
      <c r="L208" s="6">
        <f t="shared" si="35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 t="shared" si="36"/>
        <v>195.45</v>
      </c>
      <c r="H209" s="12">
        <f t="shared" si="37"/>
        <v>1524.51</v>
      </c>
      <c r="K209" s="6">
        <v>202.54</v>
      </c>
      <c r="L209" s="6">
        <f t="shared" si="35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 t="shared" si="36"/>
        <v>207.44</v>
      </c>
      <c r="H210" s="12">
        <f t="shared" si="37"/>
        <v>3319.04</v>
      </c>
      <c r="K210" s="6">
        <v>214.96</v>
      </c>
      <c r="L210" s="6">
        <f t="shared" si="35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 t="shared" si="36"/>
        <v>107.24</v>
      </c>
      <c r="H211" s="12">
        <f t="shared" si="37"/>
        <v>5362</v>
      </c>
      <c r="K211" s="6">
        <v>111.13</v>
      </c>
      <c r="L211" s="6">
        <f t="shared" si="35"/>
        <v>107.24</v>
      </c>
    </row>
    <row r="213" spans="1:12" ht="15">
      <c r="A213" s="184" t="s">
        <v>380</v>
      </c>
      <c r="B213" s="184"/>
      <c r="C213" s="184"/>
      <c r="D213" s="184"/>
      <c r="E213" s="184"/>
      <c r="F213" s="184"/>
      <c r="G213" s="184"/>
      <c r="H213" s="9">
        <f>H11+H18+H36+H40+H44+H49+H70+H76+H82+H157+H184+H192+H206</f>
        <v>781718.71000000008</v>
      </c>
    </row>
    <row r="214" spans="1:12" ht="15">
      <c r="A214" s="184" t="s">
        <v>381</v>
      </c>
      <c r="B214" s="184"/>
      <c r="C214" s="184"/>
      <c r="D214" s="184"/>
      <c r="E214" s="184"/>
      <c r="F214" s="184"/>
      <c r="G214" s="184"/>
      <c r="H214" s="9" t="e">
        <f>#REF!</f>
        <v>#REF!</v>
      </c>
    </row>
    <row r="215" spans="1:12" ht="15">
      <c r="A215" s="184" t="s">
        <v>379</v>
      </c>
      <c r="B215" s="184"/>
      <c r="C215" s="184"/>
      <c r="D215" s="184"/>
      <c r="E215" s="184"/>
      <c r="F215" s="184"/>
      <c r="G215" s="184"/>
      <c r="H215" s="9" t="e">
        <f>H213+H214</f>
        <v>#REF!</v>
      </c>
    </row>
    <row r="217" spans="1:12">
      <c r="A217" s="185" t="s">
        <v>382</v>
      </c>
      <c r="B217" s="185"/>
      <c r="C217" s="185"/>
      <c r="D217" s="185"/>
      <c r="E217" s="185"/>
      <c r="F217" s="185"/>
      <c r="G217" s="185"/>
      <c r="H217" s="185"/>
    </row>
  </sheetData>
  <mergeCells count="18"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  <mergeCell ref="A213:G213"/>
    <mergeCell ref="A214:G214"/>
    <mergeCell ref="A215:G215"/>
    <mergeCell ref="A217:H217"/>
    <mergeCell ref="A7:H7"/>
    <mergeCell ref="A8:H8"/>
  </mergeCells>
  <phoneticPr fontId="1" type="noConversion"/>
  <pageMargins left="0.511811024" right="0.511811024" top="0.78740157499999996" bottom="0.78740157499999996" header="0.31496062000000002" footer="0.31496062000000002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L237"/>
  <sheetViews>
    <sheetView tabSelected="1" view="pageBreakPreview" topLeftCell="A13" zoomScale="78" zoomScaleNormal="100" zoomScaleSheetLayoutView="78" workbookViewId="0">
      <selection activeCell="J26" sqref="J26"/>
    </sheetView>
  </sheetViews>
  <sheetFormatPr defaultRowHeight="15"/>
  <cols>
    <col min="2" max="2" width="99.140625" style="75" customWidth="1"/>
    <col min="3" max="3" width="8.85546875" customWidth="1"/>
    <col min="4" max="4" width="0.140625" customWidth="1"/>
    <col min="6" max="6" width="9" bestFit="1" customWidth="1"/>
    <col min="7" max="7" width="10.5703125" bestFit="1" customWidth="1"/>
    <col min="8" max="8" width="13.85546875" customWidth="1"/>
    <col min="9" max="9" width="15" bestFit="1" customWidth="1"/>
    <col min="10" max="10" width="13.7109375" bestFit="1" customWidth="1"/>
    <col min="11" max="11" width="15.28515625" bestFit="1" customWidth="1"/>
    <col min="12" max="12" width="12.28515625" bestFit="1" customWidth="1"/>
  </cols>
  <sheetData>
    <row r="1" spans="1:12">
      <c r="A1" s="29"/>
      <c r="B1" s="71"/>
      <c r="C1" s="205" t="s">
        <v>505</v>
      </c>
      <c r="D1" s="205"/>
      <c r="E1" s="205"/>
      <c r="F1" s="205"/>
      <c r="G1" s="205"/>
      <c r="H1" s="205"/>
      <c r="I1" s="205"/>
      <c r="J1" s="205"/>
      <c r="K1" s="205"/>
      <c r="L1" s="206"/>
    </row>
    <row r="2" spans="1:12">
      <c r="A2" s="29"/>
      <c r="B2" s="71"/>
      <c r="C2" s="205"/>
      <c r="D2" s="205"/>
      <c r="E2" s="205"/>
      <c r="F2" s="205"/>
      <c r="G2" s="205"/>
      <c r="H2" s="205"/>
      <c r="I2" s="205"/>
      <c r="J2" s="205"/>
      <c r="K2" s="205"/>
      <c r="L2" s="206"/>
    </row>
    <row r="3" spans="1:12">
      <c r="A3" s="29"/>
      <c r="B3" s="71"/>
      <c r="C3" s="205"/>
      <c r="D3" s="205"/>
      <c r="E3" s="205"/>
      <c r="F3" s="205"/>
      <c r="G3" s="205"/>
      <c r="H3" s="205"/>
      <c r="I3" s="205"/>
      <c r="J3" s="205"/>
      <c r="K3" s="205"/>
      <c r="L3" s="206"/>
    </row>
    <row r="4" spans="1:12" ht="15" customHeight="1">
      <c r="A4" s="29"/>
      <c r="B4" s="71" t="s">
        <v>383</v>
      </c>
      <c r="C4" s="205"/>
      <c r="D4" s="205"/>
      <c r="E4" s="205"/>
      <c r="F4" s="205"/>
      <c r="G4" s="205"/>
      <c r="H4" s="205"/>
      <c r="I4" s="205"/>
      <c r="J4" s="205"/>
      <c r="K4" s="205"/>
      <c r="L4" s="206"/>
    </row>
    <row r="5" spans="1:12" ht="10.15" customHeight="1">
      <c r="A5" s="30"/>
      <c r="B5" s="71" t="s">
        <v>384</v>
      </c>
      <c r="C5" s="207"/>
      <c r="D5" s="207"/>
      <c r="E5" s="207"/>
      <c r="F5" s="207"/>
      <c r="G5" s="207"/>
      <c r="H5" s="207"/>
      <c r="I5" s="207"/>
      <c r="J5" s="207"/>
      <c r="K5" s="207"/>
      <c r="L5" s="208"/>
    </row>
    <row r="6" spans="1:12">
      <c r="A6" s="209" t="s">
        <v>385</v>
      </c>
      <c r="B6" s="210"/>
      <c r="C6" s="210"/>
      <c r="D6" s="210"/>
      <c r="E6" s="210"/>
      <c r="F6" s="211"/>
      <c r="G6" s="212" t="s">
        <v>386</v>
      </c>
      <c r="H6" s="213"/>
      <c r="I6" s="213"/>
      <c r="J6" s="214"/>
      <c r="K6" s="24" t="s">
        <v>387</v>
      </c>
      <c r="L6" s="24" t="s">
        <v>388</v>
      </c>
    </row>
    <row r="7" spans="1:12">
      <c r="A7" s="215" t="s">
        <v>432</v>
      </c>
      <c r="B7" s="216"/>
      <c r="C7" s="216"/>
      <c r="D7" s="216"/>
      <c r="E7" s="216"/>
      <c r="F7" s="217"/>
      <c r="G7" s="215" t="s">
        <v>384</v>
      </c>
      <c r="H7" s="216"/>
      <c r="I7" s="216"/>
      <c r="J7" s="217"/>
      <c r="K7" s="221">
        <v>44600</v>
      </c>
      <c r="L7" s="234" t="s">
        <v>506</v>
      </c>
    </row>
    <row r="8" spans="1:12">
      <c r="A8" s="218"/>
      <c r="B8" s="219"/>
      <c r="C8" s="219"/>
      <c r="D8" s="219"/>
      <c r="E8" s="219"/>
      <c r="F8" s="220"/>
      <c r="G8" s="218"/>
      <c r="H8" s="219"/>
      <c r="I8" s="219"/>
      <c r="J8" s="220"/>
      <c r="K8" s="221"/>
      <c r="L8" s="235"/>
    </row>
    <row r="9" spans="1:12" ht="25.5">
      <c r="A9" s="209" t="s">
        <v>389</v>
      </c>
      <c r="B9" s="210"/>
      <c r="C9" s="210"/>
      <c r="D9" s="210"/>
      <c r="E9" s="210"/>
      <c r="F9" s="211"/>
      <c r="G9" s="204" t="s">
        <v>390</v>
      </c>
      <c r="H9" s="204"/>
      <c r="I9" s="204"/>
      <c r="J9" s="204"/>
      <c r="K9" s="25" t="s">
        <v>391</v>
      </c>
      <c r="L9" s="26" t="s">
        <v>392</v>
      </c>
    </row>
    <row r="10" spans="1:12" ht="10.9" customHeight="1">
      <c r="A10" s="215" t="s">
        <v>433</v>
      </c>
      <c r="B10" s="216"/>
      <c r="C10" s="216"/>
      <c r="D10" s="216"/>
      <c r="E10" s="216"/>
      <c r="F10" s="217"/>
      <c r="G10" s="222" t="s">
        <v>393</v>
      </c>
      <c r="H10" s="222"/>
      <c r="I10" s="222"/>
      <c r="J10" s="222"/>
      <c r="K10" s="221">
        <v>44854</v>
      </c>
      <c r="L10" s="221">
        <v>45219</v>
      </c>
    </row>
    <row r="11" spans="1:12" ht="10.9" customHeight="1">
      <c r="A11" s="218"/>
      <c r="B11" s="219"/>
      <c r="C11" s="219"/>
      <c r="D11" s="219"/>
      <c r="E11" s="219"/>
      <c r="F11" s="220"/>
      <c r="G11" s="222"/>
      <c r="H11" s="222"/>
      <c r="I11" s="222"/>
      <c r="J11" s="222"/>
      <c r="K11" s="221"/>
      <c r="L11" s="221"/>
    </row>
    <row r="12" spans="1:12">
      <c r="A12" s="204" t="s">
        <v>394</v>
      </c>
      <c r="B12" s="204"/>
      <c r="C12" s="204" t="s">
        <v>395</v>
      </c>
      <c r="D12" s="204"/>
      <c r="E12" s="204"/>
      <c r="F12" s="204"/>
      <c r="G12" s="204" t="s">
        <v>396</v>
      </c>
      <c r="H12" s="204"/>
      <c r="I12" s="233"/>
      <c r="J12" s="233"/>
      <c r="K12" s="232" t="s">
        <v>397</v>
      </c>
      <c r="L12" s="232"/>
    </row>
    <row r="13" spans="1:12">
      <c r="A13" s="222" t="s">
        <v>431</v>
      </c>
      <c r="B13" s="222"/>
      <c r="C13" s="222" t="s">
        <v>434</v>
      </c>
      <c r="D13" s="222"/>
      <c r="E13" s="222"/>
      <c r="F13" s="222"/>
      <c r="G13" s="223">
        <f>I219</f>
        <v>989890.37000000046</v>
      </c>
      <c r="H13" s="224"/>
      <c r="I13" s="227"/>
      <c r="J13" s="227"/>
      <c r="K13" s="222" t="s">
        <v>507</v>
      </c>
      <c r="L13" s="222"/>
    </row>
    <row r="14" spans="1:12">
      <c r="A14" s="222"/>
      <c r="B14" s="222"/>
      <c r="C14" s="222"/>
      <c r="D14" s="222"/>
      <c r="E14" s="222"/>
      <c r="F14" s="222"/>
      <c r="G14" s="225"/>
      <c r="H14" s="226"/>
      <c r="I14" s="227"/>
      <c r="J14" s="227"/>
      <c r="K14" s="222"/>
      <c r="L14" s="222"/>
    </row>
    <row r="15" spans="1:12">
      <c r="A15" s="202"/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</row>
    <row r="16" spans="1:12">
      <c r="A16" s="203" t="s">
        <v>398</v>
      </c>
      <c r="B16" s="229" t="s">
        <v>399</v>
      </c>
      <c r="C16" s="230" t="s">
        <v>400</v>
      </c>
      <c r="D16" s="230" t="s">
        <v>401</v>
      </c>
      <c r="E16" s="27"/>
      <c r="F16" s="203" t="s">
        <v>402</v>
      </c>
      <c r="G16" s="203"/>
      <c r="H16" s="203"/>
      <c r="I16" s="231" t="s">
        <v>403</v>
      </c>
      <c r="J16" s="231"/>
      <c r="K16" s="231"/>
      <c r="L16" s="228" t="s">
        <v>404</v>
      </c>
    </row>
    <row r="17" spans="1:12" ht="43.15" customHeight="1">
      <c r="A17" s="203"/>
      <c r="B17" s="229"/>
      <c r="C17" s="230"/>
      <c r="D17" s="230"/>
      <c r="E17" s="27" t="s">
        <v>401</v>
      </c>
      <c r="F17" s="27" t="s">
        <v>405</v>
      </c>
      <c r="G17" s="27" t="s">
        <v>406</v>
      </c>
      <c r="H17" s="28" t="s">
        <v>407</v>
      </c>
      <c r="I17" s="28" t="s">
        <v>405</v>
      </c>
      <c r="J17" s="28" t="s">
        <v>406</v>
      </c>
      <c r="K17" s="28" t="s">
        <v>407</v>
      </c>
      <c r="L17" s="228"/>
    </row>
    <row r="18" spans="1:12" ht="21" customHeight="1">
      <c r="A18" s="32">
        <f>ORÇAMENTO!A11</f>
        <v>1</v>
      </c>
      <c r="B18" s="72" t="s">
        <v>333</v>
      </c>
      <c r="C18" s="33"/>
      <c r="D18" s="33"/>
      <c r="E18" s="33"/>
      <c r="F18" s="33"/>
      <c r="G18" s="33"/>
      <c r="H18" s="34"/>
      <c r="I18" s="34"/>
      <c r="J18" s="34"/>
      <c r="K18" s="34"/>
      <c r="L18" s="35"/>
    </row>
    <row r="19" spans="1:12">
      <c r="A19" s="32" t="str">
        <f>ORÇAMENTO!A12</f>
        <v>1.1</v>
      </c>
      <c r="B19" s="137" t="str">
        <f>ORÇAMENTO!D12</f>
        <v>Placa de Obra em chapa de aço galvanizado, instalada - Rev 02 01/2022</v>
      </c>
      <c r="C19" s="138" t="str">
        <f>ORÇAMENTO!E12</f>
        <v>m²</v>
      </c>
      <c r="D19" s="139"/>
      <c r="E19" s="139">
        <f>ORÇAMENTO!G12*26.63%+ORÇAMENTO!G12</f>
        <v>423.12148199999996</v>
      </c>
      <c r="F19" s="139">
        <f>ORÇAMENTO!F12</f>
        <v>4.5</v>
      </c>
      <c r="G19" s="140"/>
      <c r="H19" s="140">
        <f>G19+[1]BM_03!H19</f>
        <v>4.46</v>
      </c>
      <c r="I19" s="139">
        <f>ROUND(E19*F19,2)</f>
        <v>1904.05</v>
      </c>
      <c r="J19" s="141">
        <f>ROUND(E19*G19,2)</f>
        <v>0</v>
      </c>
      <c r="K19" s="141">
        <f>ROUND(E19*H19,2)</f>
        <v>1887.12</v>
      </c>
      <c r="L19" s="36">
        <f>H19/F19</f>
        <v>0.99111111111111105</v>
      </c>
    </row>
    <row r="20" spans="1:12">
      <c r="A20" s="32" t="str">
        <f>ORÇAMENTO!A13</f>
        <v>1.2</v>
      </c>
      <c r="B20" s="137" t="s">
        <v>8</v>
      </c>
      <c r="C20" s="138" t="str">
        <f>ORÇAMENTO!E13</f>
        <v>m³</v>
      </c>
      <c r="D20" s="138"/>
      <c r="E20" s="139">
        <f>ORÇAMENTO!G13*26.63%+ORÇAMENTO!G13</f>
        <v>46.473210000000002</v>
      </c>
      <c r="F20" s="139">
        <f>ORÇAMENTO!F13</f>
        <v>63.41</v>
      </c>
      <c r="G20" s="140">
        <f>MEM_04!L13</f>
        <v>3.0625</v>
      </c>
      <c r="H20" s="140">
        <f>G20+[1]BM_03!H20</f>
        <v>31.412500000000001</v>
      </c>
      <c r="I20" s="139">
        <f t="shared" ref="I20:I81" si="0">ROUND(E20*F20,2)</f>
        <v>2946.87</v>
      </c>
      <c r="J20" s="141">
        <f t="shared" ref="J20:J81" si="1">ROUND(E20*G20,2)</f>
        <v>142.32</v>
      </c>
      <c r="K20" s="141">
        <f t="shared" ref="K20:K81" si="2">ROUND(E20*H20,2)</f>
        <v>1459.84</v>
      </c>
      <c r="L20" s="36">
        <f t="shared" ref="L20:L81" si="3">H20/F20</f>
        <v>0.49538716290805873</v>
      </c>
    </row>
    <row r="21" spans="1:12">
      <c r="A21" s="32" t="str">
        <f>ORÇAMENTO!A14</f>
        <v>1.3</v>
      </c>
      <c r="B21" s="137" t="str">
        <f>ORÇAMENTO!D14</f>
        <v>Demolição de piso de alta resistência</v>
      </c>
      <c r="C21" s="138" t="str">
        <f>ORÇAMENTO!E14</f>
        <v>m²</v>
      </c>
      <c r="D21" s="138"/>
      <c r="E21" s="139">
        <f>ORÇAMENTO!G14*26.63%+ORÇAMENTO!G14</f>
        <v>20.817972000000001</v>
      </c>
      <c r="F21" s="139">
        <f>ORÇAMENTO!F14</f>
        <v>774.83</v>
      </c>
      <c r="G21" s="140">
        <f>MEM_04!L17</f>
        <v>202.27999999999997</v>
      </c>
      <c r="H21" s="140">
        <f>G21+[1]BM_03!H21</f>
        <v>336.83</v>
      </c>
      <c r="I21" s="139">
        <f t="shared" si="0"/>
        <v>16130.39</v>
      </c>
      <c r="J21" s="141">
        <f t="shared" si="1"/>
        <v>4211.0600000000004</v>
      </c>
      <c r="K21" s="141">
        <f t="shared" si="2"/>
        <v>7012.12</v>
      </c>
      <c r="L21" s="36">
        <f t="shared" si="3"/>
        <v>0.43471471161416048</v>
      </c>
    </row>
    <row r="22" spans="1:12" ht="30">
      <c r="A22" s="32" t="str">
        <f>ORÇAMENTO!A15</f>
        <v>1.4</v>
      </c>
      <c r="B22" s="137" t="str">
        <f>ORÇAMENTO!D15</f>
        <v>REMOÇÃO DE TRAMA DE MADEIRA PARA COBERTURA, DE FORMA MANUAL, SEM REAPROVEITAMENTO. AF 12/2017</v>
      </c>
      <c r="C22" s="138" t="str">
        <f>ORÇAMENTO!E15</f>
        <v>m²</v>
      </c>
      <c r="D22" s="138"/>
      <c r="E22" s="139">
        <f>ORÇAMENTO!G15*26.63%+ORÇAMENTO!G15</f>
        <v>6.0149249999999999</v>
      </c>
      <c r="F22" s="139">
        <f>ORÇAMENTO!F15</f>
        <v>309.93</v>
      </c>
      <c r="G22" s="323">
        <f>F22-444</f>
        <v>-134.07</v>
      </c>
      <c r="H22" s="140">
        <f>G22+[1]BM_03!H22</f>
        <v>175.86</v>
      </c>
      <c r="I22" s="139">
        <f t="shared" si="0"/>
        <v>1864.21</v>
      </c>
      <c r="J22" s="141">
        <f t="shared" si="1"/>
        <v>-806.42</v>
      </c>
      <c r="K22" s="141">
        <f t="shared" si="2"/>
        <v>1057.78</v>
      </c>
      <c r="L22" s="36">
        <f t="shared" si="3"/>
        <v>0.56741844932726748</v>
      </c>
    </row>
    <row r="23" spans="1:12" ht="30">
      <c r="A23" s="32" t="str">
        <f>ORÇAMENTO!A16</f>
        <v>1.5</v>
      </c>
      <c r="B23" s="137" t="str">
        <f>ORÇAMENTO!D16</f>
        <v>CARGA, MANOBRA E DESCARGA DE ENTULHO EM CAMINHÃO BASCULANTE 6 M³ - CARGA COM ESCAVADEIRA HIDRÁULICA (CAÇAMBA DE 0,80 M³/111 HP) E DESCARGA LIVRE (UNIDADE: M³). AF 07/2020</v>
      </c>
      <c r="C23" s="138" t="str">
        <f>ORÇAMENTO!E16</f>
        <v>m³</v>
      </c>
      <c r="D23" s="138"/>
      <c r="E23" s="139">
        <f>ORÇAMENTO!G16*26.63%+ORÇAMENTO!G16</f>
        <v>9.1173599999999997</v>
      </c>
      <c r="F23" s="139">
        <f>ORÇAMENTO!F16</f>
        <v>102.15</v>
      </c>
      <c r="G23" s="138"/>
      <c r="H23" s="140">
        <f>G23+[1]BM_03!H23</f>
        <v>102.15</v>
      </c>
      <c r="I23" s="139">
        <f t="shared" si="0"/>
        <v>931.34</v>
      </c>
      <c r="J23" s="141">
        <f t="shared" si="1"/>
        <v>0</v>
      </c>
      <c r="K23" s="141">
        <f t="shared" si="2"/>
        <v>931.34</v>
      </c>
      <c r="L23" s="36">
        <f t="shared" si="3"/>
        <v>1</v>
      </c>
    </row>
    <row r="24" spans="1:12">
      <c r="A24" s="32"/>
      <c r="B24" s="137"/>
      <c r="C24" s="138"/>
      <c r="D24" s="138"/>
      <c r="E24" s="139"/>
      <c r="F24" s="139"/>
      <c r="G24" s="138"/>
      <c r="H24" s="140">
        <f>G24+[1]BM_03!H24</f>
        <v>0</v>
      </c>
      <c r="I24" s="139"/>
      <c r="J24" s="141"/>
      <c r="K24" s="141"/>
      <c r="L24" s="36"/>
    </row>
    <row r="25" spans="1:12">
      <c r="A25" s="32">
        <f>ORÇAMENTO!A18</f>
        <v>2</v>
      </c>
      <c r="B25" s="142" t="s">
        <v>14</v>
      </c>
      <c r="C25" s="138"/>
      <c r="D25" s="138"/>
      <c r="E25" s="139"/>
      <c r="F25" s="139"/>
      <c r="G25" s="138"/>
      <c r="H25" s="140">
        <f>G25+[1]BM_03!H25</f>
        <v>0</v>
      </c>
      <c r="I25" s="139"/>
      <c r="J25" s="141"/>
      <c r="K25" s="141"/>
      <c r="L25" s="36"/>
    </row>
    <row r="26" spans="1:12" ht="30">
      <c r="A26" s="32" t="str">
        <f>ORÇAMENTO!A19</f>
        <v>2.1</v>
      </c>
      <c r="B26" s="137" t="str">
        <f>ORÇAMENTO!D19</f>
        <v>ESCAVAÇÃO MANUAL PARA BLOCO DE COROAMENTO OU SAPATA (INCLUINDO ESCAVAÇÃO PARA COLOCAÇÃO DE FÔRMAS). AF_06/2017</v>
      </c>
      <c r="C26" s="138" t="str">
        <f>ORÇAMENTO!E19</f>
        <v>m³</v>
      </c>
      <c r="D26" s="138"/>
      <c r="E26" s="139">
        <f>ORÇAMENTO!G19*26.63%+ORÇAMENTO!G19</f>
        <v>80.865917999999994</v>
      </c>
      <c r="F26" s="139">
        <f>ORÇAMENTO!F19</f>
        <v>28.86</v>
      </c>
      <c r="G26" s="140"/>
      <c r="H26" s="140">
        <f>G26+[1]BM_03!H26</f>
        <v>16.41</v>
      </c>
      <c r="I26" s="139">
        <f t="shared" si="0"/>
        <v>2333.79</v>
      </c>
      <c r="J26" s="141">
        <f t="shared" si="1"/>
        <v>0</v>
      </c>
      <c r="K26" s="141">
        <f t="shared" si="2"/>
        <v>1327.01</v>
      </c>
      <c r="L26" s="36">
        <f t="shared" si="3"/>
        <v>0.56860706860706867</v>
      </c>
    </row>
    <row r="27" spans="1:12" ht="30">
      <c r="A27" s="32" t="str">
        <f>ORÇAMENTO!A20</f>
        <v>2.2</v>
      </c>
      <c r="B27" s="137" t="str">
        <f>ORÇAMENTO!D20</f>
        <v>LAJE PRÉ-MOLDADA UNIDIRECIONAL, BIAPOIADA, PARA FORRO, ENCHIMENTO EM CERÂMICA, VIGOTA CONVENCIONAL, ALTURA TOTAL DA LAJE (ENCHIMENTO+CAPA) = (8+3). AF_11/2020</v>
      </c>
      <c r="C27" s="138" t="str">
        <f>ORÇAMENTO!E20</f>
        <v>m²</v>
      </c>
      <c r="D27" s="138"/>
      <c r="E27" s="139">
        <f>ORÇAMENTO!G20*26.63%+ORÇAMENTO!G20</f>
        <v>179.38405799999998</v>
      </c>
      <c r="F27" s="139">
        <f>ORÇAMENTO!F20</f>
        <v>57.88</v>
      </c>
      <c r="G27" s="138"/>
      <c r="H27" s="140">
        <f>G27+[1]BM_03!H27</f>
        <v>0</v>
      </c>
      <c r="I27" s="139">
        <f t="shared" si="0"/>
        <v>10382.75</v>
      </c>
      <c r="J27" s="141">
        <f t="shared" si="1"/>
        <v>0</v>
      </c>
      <c r="K27" s="141">
        <f t="shared" si="2"/>
        <v>0</v>
      </c>
      <c r="L27" s="36">
        <f t="shared" si="3"/>
        <v>0</v>
      </c>
    </row>
    <row r="28" spans="1:12" ht="30">
      <c r="A28" s="32" t="str">
        <f>ORÇAMENTO!A21</f>
        <v>2.3</v>
      </c>
      <c r="B28" s="137" t="str">
        <f>ORÇAMENTO!D21</f>
        <v>LASTRO DE CONCRETO MAGRO, APLICADO EM BLOCOS DE COROAMENTO OU SAPATAS, ESPESSURA DE 5 CM. AF_08/2017</v>
      </c>
      <c r="C28" s="138" t="str">
        <f>ORÇAMENTO!E21</f>
        <v>m²</v>
      </c>
      <c r="D28" s="138"/>
      <c r="E28" s="139">
        <f>ORÇAMENTO!G21*26.63%+ORÇAMENTO!G21</f>
        <v>28.808325</v>
      </c>
      <c r="F28" s="139">
        <f>ORÇAMENTO!F21</f>
        <v>19.239999999999998</v>
      </c>
      <c r="G28" s="140"/>
      <c r="H28" s="140">
        <f>G28+[1]BM_03!H28</f>
        <v>19.239999999999998</v>
      </c>
      <c r="I28" s="139">
        <f t="shared" si="0"/>
        <v>554.27</v>
      </c>
      <c r="J28" s="141">
        <f t="shared" si="1"/>
        <v>0</v>
      </c>
      <c r="K28" s="141">
        <f t="shared" si="2"/>
        <v>554.27</v>
      </c>
      <c r="L28" s="36">
        <f t="shared" si="3"/>
        <v>1</v>
      </c>
    </row>
    <row r="29" spans="1:12" ht="30">
      <c r="A29" s="32" t="str">
        <f>ORÇAMENTO!A22</f>
        <v>2.4</v>
      </c>
      <c r="B29" s="137" t="str">
        <f>ORÇAMENTO!D22</f>
        <v>CONCRETO FCK = 25MPA, TRAÇO 1:2,3:2,7 (EM MASSA SECA DE CIMENTO/ AREIA MÉDIA/ BRITA 1) - PREPARO MECÂNICO COM BETONEIRA 600 L. AF_05/2021</v>
      </c>
      <c r="C29" s="138" t="str">
        <f>ORÇAMENTO!E22</f>
        <v>m³</v>
      </c>
      <c r="D29" s="138"/>
      <c r="E29" s="139">
        <f>ORÇAMENTO!G22*26.63%+ORÇAMENTO!G22</f>
        <v>447.371127</v>
      </c>
      <c r="F29" s="139">
        <f>ORÇAMENTO!F22</f>
        <v>5.8</v>
      </c>
      <c r="G29" s="140">
        <f>MEM_04!L36</f>
        <v>0.36</v>
      </c>
      <c r="H29" s="140">
        <f>G29+[1]BM_03!H29</f>
        <v>4.8000000000000034</v>
      </c>
      <c r="I29" s="139">
        <f t="shared" si="0"/>
        <v>2594.75</v>
      </c>
      <c r="J29" s="141">
        <f t="shared" si="1"/>
        <v>161.05000000000001</v>
      </c>
      <c r="K29" s="141">
        <f t="shared" si="2"/>
        <v>2147.38</v>
      </c>
      <c r="L29" s="36">
        <f t="shared" si="3"/>
        <v>0.82758620689655238</v>
      </c>
    </row>
    <row r="30" spans="1:12" ht="30">
      <c r="A30" s="32" t="str">
        <f>ORÇAMENTO!A23</f>
        <v>2.5</v>
      </c>
      <c r="B30" s="137" t="str">
        <f>ORÇAMENTO!D23</f>
        <v>CONCRETO FCK = 30MPA, TRAÇO 1:2,1:2,5 (EM MASSA SECA DE CIMENTO/ AREIA MÉDIA/ BRITA 1) - PREPARO MECÂNICO COM BETONEIRA 600 L. AF_05/2021</v>
      </c>
      <c r="C30" s="138" t="str">
        <f>ORÇAMENTO!E23</f>
        <v>m³</v>
      </c>
      <c r="D30" s="138"/>
      <c r="E30" s="139">
        <f>ORÇAMENTO!G23*26.63%+ORÇAMENTO!G23</f>
        <v>461.95890299999996</v>
      </c>
      <c r="F30" s="139">
        <f>ORÇAMENTO!F23</f>
        <v>30.1</v>
      </c>
      <c r="G30" s="140">
        <f>MEM_04!L265</f>
        <v>8.6600000000000019</v>
      </c>
      <c r="H30" s="140">
        <f>G30+[1]BM_03!H30</f>
        <v>14.760000000000002</v>
      </c>
      <c r="I30" s="139">
        <f t="shared" si="0"/>
        <v>13904.96</v>
      </c>
      <c r="J30" s="141">
        <f t="shared" si="1"/>
        <v>4000.56</v>
      </c>
      <c r="K30" s="141">
        <f t="shared" si="2"/>
        <v>6818.51</v>
      </c>
      <c r="L30" s="36">
        <f t="shared" si="3"/>
        <v>0.49036544850498343</v>
      </c>
    </row>
    <row r="31" spans="1:12" ht="30">
      <c r="A31" s="32" t="str">
        <f>ORÇAMENTO!A24</f>
        <v>2.6</v>
      </c>
      <c r="B31" s="137" t="str">
        <f>ORÇAMENTO!D24</f>
        <v>LANÇAMENTO COM USO DE BALDES, ADENSAMENTO E ACABAMENTO DE CONCRETO EM ESTRUTURAS. AF_12/2015</v>
      </c>
      <c r="C31" s="138" t="str">
        <f>ORÇAMENTO!E24</f>
        <v>m³</v>
      </c>
      <c r="D31" s="138"/>
      <c r="E31" s="139">
        <f>ORÇAMENTO!G24*26.63%+ORÇAMENTO!G24</f>
        <v>242.28117900000001</v>
      </c>
      <c r="F31" s="139">
        <f>ORÇAMENTO!F24</f>
        <v>35.9</v>
      </c>
      <c r="G31" s="140">
        <f>MEM_04!L333</f>
        <v>8.7500000000000018</v>
      </c>
      <c r="H31" s="140">
        <f>G31+[1]BM_03!H31</f>
        <v>20.249999999999996</v>
      </c>
      <c r="I31" s="139">
        <f t="shared" si="0"/>
        <v>8697.89</v>
      </c>
      <c r="J31" s="141">
        <f t="shared" si="1"/>
        <v>2119.96</v>
      </c>
      <c r="K31" s="141">
        <f t="shared" si="2"/>
        <v>4906.1899999999996</v>
      </c>
      <c r="L31" s="36">
        <f t="shared" si="3"/>
        <v>0.56406685236768794</v>
      </c>
    </row>
    <row r="32" spans="1:12">
      <c r="A32" s="32" t="str">
        <f>ORÇAMENTO!A25</f>
        <v>2.7</v>
      </c>
      <c r="B32" s="137" t="str">
        <f>ORÇAMENTO!D25</f>
        <v>Forma plana para fundações, em tábua de pinho, 07 usos.</v>
      </c>
      <c r="C32" s="138" t="str">
        <f>ORÇAMENTO!E25</f>
        <v>m²</v>
      </c>
      <c r="D32" s="138"/>
      <c r="E32" s="139">
        <f>ORÇAMENTO!G25*26.63%+ORÇAMENTO!G25</f>
        <v>82.765367999999995</v>
      </c>
      <c r="F32" s="139">
        <f>ORÇAMENTO!F25</f>
        <v>19.3</v>
      </c>
      <c r="G32" s="140">
        <f>MEM_04!L190</f>
        <v>0</v>
      </c>
      <c r="H32" s="140">
        <f>G32+[1]BM_03!H32</f>
        <v>19.3</v>
      </c>
      <c r="I32" s="139">
        <f t="shared" si="0"/>
        <v>1597.37</v>
      </c>
      <c r="J32" s="141">
        <f t="shared" si="1"/>
        <v>0</v>
      </c>
      <c r="K32" s="141">
        <f t="shared" si="2"/>
        <v>1597.37</v>
      </c>
      <c r="L32" s="36">
        <f t="shared" si="3"/>
        <v>1</v>
      </c>
    </row>
    <row r="33" spans="1:12">
      <c r="A33" s="32" t="str">
        <f>ORÇAMENTO!A26</f>
        <v>2.8</v>
      </c>
      <c r="B33" s="137" t="str">
        <f>ORÇAMENTO!D26</f>
        <v>Forma plana para estruturas, em compensado plastificado de 12mm, 07 usos.</v>
      </c>
      <c r="C33" s="138" t="str">
        <f>ORÇAMENTO!E26</f>
        <v>m²</v>
      </c>
      <c r="D33" s="138"/>
      <c r="E33" s="139">
        <f>ORÇAMENTO!G26*26.63%+ORÇAMENTO!G26</f>
        <v>69.874433999999994</v>
      </c>
      <c r="F33" s="139">
        <f>ORÇAMENTO!F26</f>
        <v>421.3</v>
      </c>
      <c r="G33" s="140">
        <f>MEM_04!L198</f>
        <v>157.94699999999997</v>
      </c>
      <c r="H33" s="140">
        <f>G33+[1]BM_03!H33</f>
        <v>239.68699999999995</v>
      </c>
      <c r="I33" s="139">
        <f t="shared" si="0"/>
        <v>29438.1</v>
      </c>
      <c r="J33" s="141">
        <f t="shared" si="1"/>
        <v>11036.46</v>
      </c>
      <c r="K33" s="141">
        <f t="shared" si="2"/>
        <v>16747.990000000002</v>
      </c>
      <c r="L33" s="36">
        <f t="shared" si="3"/>
        <v>0.56892238309992871</v>
      </c>
    </row>
    <row r="34" spans="1:12" ht="30">
      <c r="A34" s="32" t="str">
        <f>ORÇAMENTO!A27</f>
        <v>2.9</v>
      </c>
      <c r="B34" s="137" t="str">
        <f>ORÇAMENTO!D27</f>
        <v>ARMAÇÃO DE PILAR OU VIGA DE UMA ESTRUTURA CONVENCIONAL DE CONCRETO ARMADO EM UM EDIFÍCIO DE MÚLTIPLOS PAVIMENTOS UTILIZANDO AÇO CA-50 DE 12,5 MM - MONTAGEM. AF_12/2015</v>
      </c>
      <c r="C34" s="138" t="str">
        <f>ORÇAMENTO!E27</f>
        <v>kg</v>
      </c>
      <c r="D34" s="138"/>
      <c r="E34" s="139">
        <f>ORÇAMENTO!G27*26.63%+ORÇAMENTO!G27</f>
        <v>13.068216</v>
      </c>
      <c r="F34" s="139">
        <f>ORÇAMENTO!F27</f>
        <v>480.3</v>
      </c>
      <c r="G34" s="138">
        <f>MEM_04!L179</f>
        <v>196.12</v>
      </c>
      <c r="H34" s="140">
        <f>G34+[1]BM_03!H34</f>
        <v>416.92</v>
      </c>
      <c r="I34" s="139">
        <f t="shared" si="0"/>
        <v>6276.66</v>
      </c>
      <c r="J34" s="141">
        <f t="shared" si="1"/>
        <v>2562.94</v>
      </c>
      <c r="K34" s="141">
        <f t="shared" si="2"/>
        <v>5448.4</v>
      </c>
      <c r="L34" s="36">
        <f t="shared" si="3"/>
        <v>0.86804080782844062</v>
      </c>
    </row>
    <row r="35" spans="1:12" ht="30">
      <c r="A35" s="32" t="str">
        <f>ORÇAMENTO!A28</f>
        <v>2.10</v>
      </c>
      <c r="B35" s="137" t="str">
        <f>ORÇAMENTO!D28</f>
        <v>ARMAÇÃO DE PILAR OU VIGA DE UMA ESTRUTURA CONVENCIONAL DE CONCRETO ARMADO EM UM EDIFÍCIO DE MÚLTIPLOS PAVIMENTOS UTILIZANDO AÇO CA-50 DE 10,0 MM - MONTAGEM. AF_12/2015</v>
      </c>
      <c r="C35" s="138" t="str">
        <f>ORÇAMENTO!E28</f>
        <v>kg</v>
      </c>
      <c r="D35" s="138"/>
      <c r="E35" s="139">
        <f>ORÇAMENTO!G28*26.63%+ORÇAMENTO!G28</f>
        <v>15.309566999999999</v>
      </c>
      <c r="F35" s="139">
        <f>ORÇAMENTO!F28</f>
        <v>1608.2</v>
      </c>
      <c r="G35" s="138">
        <f>MEM_04!L109</f>
        <v>554.43000000000018</v>
      </c>
      <c r="H35" s="140">
        <f>G35+[1]BM_03!H35</f>
        <v>1136.98</v>
      </c>
      <c r="I35" s="139">
        <f t="shared" si="0"/>
        <v>24620.85</v>
      </c>
      <c r="J35" s="141">
        <f t="shared" si="1"/>
        <v>8488.08</v>
      </c>
      <c r="K35" s="141">
        <f t="shared" si="2"/>
        <v>17406.669999999998</v>
      </c>
      <c r="L35" s="36">
        <f t="shared" si="3"/>
        <v>0.70698918045019277</v>
      </c>
    </row>
    <row r="36" spans="1:12" ht="30">
      <c r="A36" s="32" t="str">
        <f>ORÇAMENTO!A29</f>
        <v>2.11</v>
      </c>
      <c r="B36" s="137" t="str">
        <f>ORÇAMENTO!D29</f>
        <v>ARMAÇÃO DE PILAR OU VIGA DE UMA ESTRUTURA CONVENCIONAL DE CONCRETO ARMADO EM UM EDIFÍCIO DE MÚLTIPLOS PAVIMENTOS UTILIZANDO AÇO CA-50 DE 16,0 MM - MONTAGEM. AF_12/2015</v>
      </c>
      <c r="C36" s="138" t="str">
        <f>ORÇAMENTO!E29</f>
        <v>kg</v>
      </c>
      <c r="D36" s="138"/>
      <c r="E36" s="139">
        <f>ORÇAMENTO!G29*26.63%+ORÇAMENTO!G29</f>
        <v>12.625011000000001</v>
      </c>
      <c r="F36" s="139">
        <f>ORÇAMENTO!F29</f>
        <v>63.1</v>
      </c>
      <c r="G36" s="138"/>
      <c r="H36" s="140">
        <f>G36+[1]BM_03!H36</f>
        <v>0</v>
      </c>
      <c r="I36" s="139">
        <f t="shared" si="0"/>
        <v>796.64</v>
      </c>
      <c r="J36" s="141">
        <f t="shared" si="1"/>
        <v>0</v>
      </c>
      <c r="K36" s="141">
        <f t="shared" si="2"/>
        <v>0</v>
      </c>
      <c r="L36" s="36">
        <f t="shared" si="3"/>
        <v>0</v>
      </c>
    </row>
    <row r="37" spans="1:12" ht="30">
      <c r="A37" s="32" t="str">
        <f>ORÇAMENTO!A30</f>
        <v>2.12</v>
      </c>
      <c r="B37" s="137" t="str">
        <f>ORÇAMENTO!D30</f>
        <v>ARMAÇÃO DE PILAR OU VIGA DE UMA ESTRUTURA CONVENCIONAL DE CONCRETO ARMADO EM UM EDIFÍCIO DE MÚLTIPLOS PAVIMENTOS UTILIZANDO AÇO CA-60 DE 5,0 MM - MONTAGEM. AF_12/2015</v>
      </c>
      <c r="C37" s="138" t="str">
        <f>ORÇAMENTO!E30</f>
        <v>kg</v>
      </c>
      <c r="D37" s="138"/>
      <c r="E37" s="139">
        <f>ORÇAMENTO!G30*26.63%+ORÇAMENTO!G30</f>
        <v>17.715537000000001</v>
      </c>
      <c r="F37" s="139">
        <f>ORÇAMENTO!F30</f>
        <v>651.9</v>
      </c>
      <c r="G37" s="140">
        <f>MEM_04!L42</f>
        <v>216.26999999999998</v>
      </c>
      <c r="H37" s="140">
        <f>G37+[1]BM_03!H37</f>
        <v>317.92999999999995</v>
      </c>
      <c r="I37" s="139">
        <f t="shared" si="0"/>
        <v>11548.76</v>
      </c>
      <c r="J37" s="141">
        <f t="shared" si="1"/>
        <v>3831.34</v>
      </c>
      <c r="K37" s="141">
        <f t="shared" si="2"/>
        <v>5632.3</v>
      </c>
      <c r="L37" s="36">
        <f t="shared" si="3"/>
        <v>0.48769749961650555</v>
      </c>
    </row>
    <row r="38" spans="1:12">
      <c r="A38" s="32" t="str">
        <f>ORÇAMENTO!A31</f>
        <v>2.13</v>
      </c>
      <c r="B38" s="137" t="str">
        <f>ORÇAMENTO!D31</f>
        <v>REATERRO MANUAL APILOADO COM SOQUETE. AF_10/2017</v>
      </c>
      <c r="C38" s="138" t="str">
        <f>ORÇAMENTO!E31</f>
        <v>m³</v>
      </c>
      <c r="D38" s="138"/>
      <c r="E38" s="139">
        <f>ORÇAMENTO!G31*26.63%+ORÇAMENTO!G31</f>
        <v>42.775614000000004</v>
      </c>
      <c r="F38" s="139">
        <f>ORÇAMENTO!F31</f>
        <v>24.3</v>
      </c>
      <c r="G38" s="140">
        <f>MEM_04!L401</f>
        <v>2.085</v>
      </c>
      <c r="H38" s="140">
        <f>G38+[1]BM_03!H38</f>
        <v>21.682600000000008</v>
      </c>
      <c r="I38" s="139">
        <f t="shared" si="0"/>
        <v>1039.45</v>
      </c>
      <c r="J38" s="141">
        <f t="shared" si="1"/>
        <v>89.19</v>
      </c>
      <c r="K38" s="141">
        <f t="shared" si="2"/>
        <v>927.49</v>
      </c>
      <c r="L38" s="36">
        <f t="shared" si="3"/>
        <v>0.89228806584362175</v>
      </c>
    </row>
    <row r="39" spans="1:12">
      <c r="A39" s="32" t="str">
        <f>ORÇAMENTO!A32</f>
        <v>2.14</v>
      </c>
      <c r="B39" s="137" t="str">
        <f>ORÇAMENTO!D32</f>
        <v>VERGA PRÉ-MOLDADA PARA PORTAS COM ATÉ 1,5 M DE VÃO. AF_03/2016</v>
      </c>
      <c r="C39" s="138" t="str">
        <f>ORÇAMENTO!E32</f>
        <v>m</v>
      </c>
      <c r="D39" s="138"/>
      <c r="E39" s="139">
        <f>ORÇAMENTO!G32*26.63%+ORÇAMENTO!G32</f>
        <v>37.786391999999999</v>
      </c>
      <c r="F39" s="139">
        <f>ORÇAMENTO!F32</f>
        <v>58.14</v>
      </c>
      <c r="G39" s="140">
        <f>MEM_04!L407</f>
        <v>9.0000000000000018</v>
      </c>
      <c r="H39" s="140">
        <f>G39+[1]BM_03!H39</f>
        <v>9.0000000000000018</v>
      </c>
      <c r="I39" s="139">
        <f t="shared" si="0"/>
        <v>2196.9</v>
      </c>
      <c r="J39" s="141">
        <f t="shared" si="1"/>
        <v>340.08</v>
      </c>
      <c r="K39" s="141">
        <f t="shared" si="2"/>
        <v>340.08</v>
      </c>
      <c r="L39" s="36">
        <f t="shared" si="3"/>
        <v>0.15479876160990716</v>
      </c>
    </row>
    <row r="40" spans="1:12">
      <c r="A40" s="32" t="str">
        <f>ORÇAMENTO!A33</f>
        <v>2.15</v>
      </c>
      <c r="B40" s="137" t="str">
        <f>ORÇAMENTO!D33</f>
        <v>VERGA PRÉ-MOLDADA PARA JANELAS COM ATÉ 1,5 M DE VÃO. AF_03/2016</v>
      </c>
      <c r="C40" s="138" t="str">
        <f>ORÇAMENTO!E33</f>
        <v>m</v>
      </c>
      <c r="D40" s="138"/>
      <c r="E40" s="139">
        <f>ORÇAMENTO!G33*26.63%+ORÇAMENTO!G33</f>
        <v>52.184223000000003</v>
      </c>
      <c r="F40" s="139">
        <f>ORÇAMENTO!F33</f>
        <v>16.899999999999999</v>
      </c>
      <c r="G40" s="140">
        <f>MEM_04!L420</f>
        <v>3.85</v>
      </c>
      <c r="H40" s="140">
        <f>G40+[1]BM_03!H40</f>
        <v>3.85</v>
      </c>
      <c r="I40" s="139">
        <f t="shared" si="0"/>
        <v>881.91</v>
      </c>
      <c r="J40" s="141">
        <f t="shared" si="1"/>
        <v>200.91</v>
      </c>
      <c r="K40" s="141">
        <f t="shared" si="2"/>
        <v>200.91</v>
      </c>
      <c r="L40" s="36">
        <f t="shared" si="3"/>
        <v>0.22781065088757399</v>
      </c>
    </row>
    <row r="41" spans="1:12">
      <c r="A41" s="32" t="str">
        <f>ORÇAMENTO!A34</f>
        <v>2.16</v>
      </c>
      <c r="B41" s="137" t="str">
        <f>ORÇAMENTO!D34</f>
        <v>CONTRAVERGA PRÉ-MOLDADA PARA VÃOS DE ATÉ 1,5 M DE COMPRIMENTO. AF_03/2016</v>
      </c>
      <c r="C41" s="138" t="str">
        <f>ORÇAMENTO!E34</f>
        <v>m</v>
      </c>
      <c r="D41" s="138"/>
      <c r="E41" s="139">
        <f>ORÇAMENTO!G34*26.63%+ORÇAMENTO!G34</f>
        <v>50.322762000000004</v>
      </c>
      <c r="F41" s="139">
        <f>ORÇAMENTO!F34</f>
        <v>16.899999999999999</v>
      </c>
      <c r="G41" s="140">
        <f>MEM_04!L425</f>
        <v>3.85</v>
      </c>
      <c r="H41" s="140">
        <f>G41+[1]BM_03!H41</f>
        <v>3.85</v>
      </c>
      <c r="I41" s="139">
        <f t="shared" si="0"/>
        <v>850.45</v>
      </c>
      <c r="J41" s="141">
        <f t="shared" si="1"/>
        <v>193.74</v>
      </c>
      <c r="K41" s="141">
        <f t="shared" si="2"/>
        <v>193.74</v>
      </c>
      <c r="L41" s="36">
        <f t="shared" si="3"/>
        <v>0.22781065088757399</v>
      </c>
    </row>
    <row r="42" spans="1:12">
      <c r="A42" s="32"/>
      <c r="B42" s="137"/>
      <c r="C42" s="138"/>
      <c r="D42" s="138"/>
      <c r="E42" s="139"/>
      <c r="F42" s="139"/>
      <c r="G42" s="138"/>
      <c r="H42" s="140">
        <f>G42+[1]BM_03!H42</f>
        <v>0</v>
      </c>
      <c r="I42" s="139"/>
      <c r="J42" s="141"/>
      <c r="K42" s="141"/>
      <c r="L42" s="36"/>
    </row>
    <row r="43" spans="1:12">
      <c r="A43" s="32">
        <f>ORÇAMENTO!A36</f>
        <v>3</v>
      </c>
      <c r="B43" s="142" t="s">
        <v>47</v>
      </c>
      <c r="C43" s="138"/>
      <c r="D43" s="138"/>
      <c r="E43" s="139"/>
      <c r="F43" s="139"/>
      <c r="G43" s="138"/>
      <c r="H43" s="140">
        <f>G43+[1]BM_03!H43</f>
        <v>0</v>
      </c>
      <c r="I43" s="139"/>
      <c r="J43" s="141"/>
      <c r="K43" s="141"/>
      <c r="L43" s="36"/>
    </row>
    <row r="44" spans="1:12" ht="30">
      <c r="A44" s="32" t="str">
        <f>ORÇAMENTO!A37</f>
        <v>3.1</v>
      </c>
      <c r="B44" s="137" t="str">
        <f>ORÇAMENTO!D37</f>
        <v>ALVENARIA DE VEDAÇÃO DE BLOCOS CERÂMICOS FURADOS NA VERTICAL DE 19X19X39 CM (ESPESSURA 19 CM) E ARGAMASSA DE ASSENTAMENTO COM PREPARO EM BETONEIRA. AF_12/2021</v>
      </c>
      <c r="C44" s="138" t="str">
        <f>ORÇAMENTO!E37</f>
        <v>m²</v>
      </c>
      <c r="D44" s="138"/>
      <c r="E44" s="139">
        <f>ORÇAMENTO!G37*26.63%+ORÇAMENTO!G37</f>
        <v>78.459947999999997</v>
      </c>
      <c r="F44" s="139">
        <f>ORÇAMENTO!F37</f>
        <v>209.45</v>
      </c>
      <c r="G44" s="140"/>
      <c r="H44" s="140">
        <f>G44+[1]BM_03!H44</f>
        <v>0</v>
      </c>
      <c r="I44" s="139">
        <f t="shared" si="0"/>
        <v>16433.439999999999</v>
      </c>
      <c r="J44" s="141">
        <f t="shared" si="1"/>
        <v>0</v>
      </c>
      <c r="K44" s="141">
        <f t="shared" si="2"/>
        <v>0</v>
      </c>
      <c r="L44" s="36">
        <f t="shared" si="3"/>
        <v>0</v>
      </c>
    </row>
    <row r="45" spans="1:12">
      <c r="A45" s="32" t="str">
        <f>ORÇAMENTO!A38</f>
        <v>3.2</v>
      </c>
      <c r="B45" s="137" t="str">
        <f>ORÇAMENTO!D38</f>
        <v>Divisória em granito cinza andorinha polido, e=2cm, inclusive com montagem em ferragem - Rev 02.</v>
      </c>
      <c r="C45" s="138" t="str">
        <f>ORÇAMENTO!E38</f>
        <v>m²</v>
      </c>
      <c r="D45" s="138"/>
      <c r="E45" s="139">
        <f>ORÇAMENTO!G38*26.63%+ORÇAMENTO!G38</f>
        <v>712.59766200000001</v>
      </c>
      <c r="F45" s="139">
        <f>ORÇAMENTO!F38</f>
        <v>53.89</v>
      </c>
      <c r="G45" s="138"/>
      <c r="H45" s="140">
        <f>G45+[1]BM_03!H45</f>
        <v>0</v>
      </c>
      <c r="I45" s="139">
        <f t="shared" si="0"/>
        <v>38401.89</v>
      </c>
      <c r="J45" s="141">
        <f t="shared" si="1"/>
        <v>0</v>
      </c>
      <c r="K45" s="141">
        <f t="shared" si="2"/>
        <v>0</v>
      </c>
      <c r="L45" s="36">
        <f t="shared" si="3"/>
        <v>0</v>
      </c>
    </row>
    <row r="46" spans="1:12">
      <c r="A46" s="32"/>
      <c r="B46" s="137"/>
      <c r="C46" s="138"/>
      <c r="D46" s="138"/>
      <c r="E46" s="139"/>
      <c r="F46" s="139"/>
      <c r="G46" s="138"/>
      <c r="H46" s="140">
        <f>G46+[1]BM_03!H46</f>
        <v>0</v>
      </c>
      <c r="I46" s="139"/>
      <c r="J46" s="141"/>
      <c r="K46" s="141"/>
      <c r="L46" s="36"/>
    </row>
    <row r="47" spans="1:12">
      <c r="A47" s="32">
        <f>ORÇAMENTO!A40</f>
        <v>4</v>
      </c>
      <c r="B47" s="142" t="s">
        <v>51</v>
      </c>
      <c r="C47" s="138"/>
      <c r="D47" s="138"/>
      <c r="E47" s="139"/>
      <c r="F47" s="139"/>
      <c r="G47" s="138"/>
      <c r="H47" s="140">
        <f>G47+[1]BM_03!H47</f>
        <v>0</v>
      </c>
      <c r="I47" s="139"/>
      <c r="J47" s="141"/>
      <c r="K47" s="141"/>
      <c r="L47" s="36"/>
    </row>
    <row r="48" spans="1:12">
      <c r="A48" s="32" t="str">
        <f>ORÇAMENTO!A41</f>
        <v>4.1</v>
      </c>
      <c r="B48" s="137" t="str">
        <f>ORÇAMENTO!D41</f>
        <v>IMPERMEABILIZAÇÃO DE SUPERFÍCIE COM EMULSÃO ASFÁLTICA, 2 DEMÃOS AF_06/2018</v>
      </c>
      <c r="C48" s="138" t="str">
        <f>ORÇAMENTO!E41</f>
        <v>m²</v>
      </c>
      <c r="D48" s="138"/>
      <c r="E48" s="139">
        <f>ORÇAMENTO!G41*26.63%+ORÇAMENTO!G41</f>
        <v>48.777876000000006</v>
      </c>
      <c r="F48" s="139">
        <f>ORÇAMENTO!F41</f>
        <v>25.12</v>
      </c>
      <c r="G48" s="138"/>
      <c r="H48" s="140">
        <f>G48+[1]BM_03!H48</f>
        <v>0</v>
      </c>
      <c r="I48" s="139">
        <f t="shared" si="0"/>
        <v>1225.3</v>
      </c>
      <c r="J48" s="141">
        <f t="shared" si="1"/>
        <v>0</v>
      </c>
      <c r="K48" s="141">
        <f t="shared" si="2"/>
        <v>0</v>
      </c>
      <c r="L48" s="36">
        <f t="shared" si="3"/>
        <v>0</v>
      </c>
    </row>
    <row r="49" spans="1:12" ht="30">
      <c r="A49" s="32" t="str">
        <f>ORÇAMENTO!A42</f>
        <v>4.2</v>
      </c>
      <c r="B49" s="137" t="str">
        <f>ORÇAMENTO!D42</f>
        <v>IMPERMEABILIZAÇÃO DE SUPERFÍCIE COM MANTA ASFÁLTICA, UMA CAMADA, INCLUSIVE APLICAÇÃO DE PRIMER ASFÁLTICO, E=3MM. AF_06/2018</v>
      </c>
      <c r="C49" s="138" t="str">
        <f>ORÇAMENTO!E42</f>
        <v>m²</v>
      </c>
      <c r="D49" s="138"/>
      <c r="E49" s="139">
        <f>ORÇAMENTO!G42*26.63%+ORÇAMENTO!G42</f>
        <v>121.108932</v>
      </c>
      <c r="F49" s="139">
        <f>ORÇAMENTO!F42</f>
        <v>57.88</v>
      </c>
      <c r="G49" s="138"/>
      <c r="H49" s="140">
        <f>G49+[1]BM_03!H49</f>
        <v>0</v>
      </c>
      <c r="I49" s="139">
        <f t="shared" si="0"/>
        <v>7009.78</v>
      </c>
      <c r="J49" s="141">
        <f t="shared" si="1"/>
        <v>0</v>
      </c>
      <c r="K49" s="141">
        <f t="shared" si="2"/>
        <v>0</v>
      </c>
      <c r="L49" s="36">
        <f t="shared" si="3"/>
        <v>0</v>
      </c>
    </row>
    <row r="50" spans="1:12">
      <c r="A50" s="32"/>
      <c r="B50" s="137"/>
      <c r="C50" s="138"/>
      <c r="D50" s="138"/>
      <c r="E50" s="139"/>
      <c r="F50" s="139"/>
      <c r="G50" s="138"/>
      <c r="H50" s="140">
        <f>G50+[1]BM_03!H50</f>
        <v>0</v>
      </c>
      <c r="I50" s="139"/>
      <c r="J50" s="141"/>
      <c r="K50" s="141"/>
      <c r="L50" s="36"/>
    </row>
    <row r="51" spans="1:12">
      <c r="A51" s="32">
        <f>ORÇAMENTO!A44</f>
        <v>5</v>
      </c>
      <c r="B51" s="142" t="s">
        <v>56</v>
      </c>
      <c r="C51" s="138"/>
      <c r="D51" s="138"/>
      <c r="E51" s="139"/>
      <c r="F51" s="139"/>
      <c r="G51" s="138"/>
      <c r="H51" s="140">
        <f>G51+[1]BM_03!H51</f>
        <v>0</v>
      </c>
      <c r="I51" s="139"/>
      <c r="J51" s="141"/>
      <c r="K51" s="141"/>
      <c r="L51" s="36"/>
    </row>
    <row r="52" spans="1:12" ht="30">
      <c r="A52" s="32" t="str">
        <f>ORÇAMENTO!A45</f>
        <v>5.1</v>
      </c>
      <c r="B52" s="137" t="str">
        <f>ORÇAMENTO!D45</f>
        <v>TRAMA DE MADEIRA COMPOSTA POR RIPAS, CAIBROS E TERÇAS PARA TELHADOS DE ATÉ 2 ÁGUAS PARA TELHA DE ENCAIXE DE CERÂMICA OU DE CONCRETO, INCLUSO TRANSPORTE VERTICAL. AF_07/2019</v>
      </c>
      <c r="C52" s="138" t="str">
        <f>ORÇAMENTO!E45</f>
        <v>m²</v>
      </c>
      <c r="D52" s="138"/>
      <c r="E52" s="139">
        <f>ORÇAMENTO!G45*26.63%+ORÇAMENTO!G45</f>
        <v>76.573160999999999</v>
      </c>
      <c r="F52" s="139">
        <f>ORÇAMENTO!F45</f>
        <v>309.93</v>
      </c>
      <c r="G52" s="141">
        <f>MEM_04!L463</f>
        <v>45.12</v>
      </c>
      <c r="H52" s="140">
        <f>G52+[1]BM_03!H52</f>
        <v>45.12</v>
      </c>
      <c r="I52" s="139">
        <f t="shared" si="0"/>
        <v>23732.32</v>
      </c>
      <c r="J52" s="141">
        <f t="shared" si="1"/>
        <v>3454.98</v>
      </c>
      <c r="K52" s="169">
        <f t="shared" si="2"/>
        <v>3454.98</v>
      </c>
      <c r="L52" s="36">
        <f t="shared" si="3"/>
        <v>0.14558126028458038</v>
      </c>
    </row>
    <row r="53" spans="1:12" ht="30">
      <c r="A53" s="32" t="str">
        <f>ORÇAMENTO!A46</f>
        <v>5.2</v>
      </c>
      <c r="B53" s="137" t="str">
        <f>ORÇAMENTO!D46</f>
        <v>TELHAMENTO COM TELHA CERÂMICA CAPA-CANAL, TIPO COLONIAL, COM ATÉ 2 ÁGUAS, INCLUSO TRANSPORTE VERTICAL. AF_07/2019</v>
      </c>
      <c r="C53" s="138" t="str">
        <f>ORÇAMENTO!E46</f>
        <v>m²</v>
      </c>
      <c r="D53" s="138"/>
      <c r="E53" s="139">
        <f>ORÇAMENTO!G46*26.63%+ORÇAMENTO!G46</f>
        <v>37.495142999999999</v>
      </c>
      <c r="F53" s="139">
        <f>ORÇAMENTO!F46</f>
        <v>309.93</v>
      </c>
      <c r="G53" s="140"/>
      <c r="H53" s="140">
        <f>G53+[1]BM_03!H53</f>
        <v>0</v>
      </c>
      <c r="I53" s="139">
        <f t="shared" si="0"/>
        <v>11620.87</v>
      </c>
      <c r="J53" s="141">
        <f t="shared" si="1"/>
        <v>0</v>
      </c>
      <c r="K53" s="141">
        <f t="shared" si="2"/>
        <v>0</v>
      </c>
      <c r="L53" s="36">
        <f t="shared" si="3"/>
        <v>0</v>
      </c>
    </row>
    <row r="54" spans="1:12">
      <c r="A54" s="32" t="str">
        <f>ORÇAMENTO!A47</f>
        <v>5.3</v>
      </c>
      <c r="B54" s="137" t="str">
        <f>ORÇAMENTO!D47</f>
        <v>FORRO EM PLACAS DE GESSO, PARA AMBIENTES COMERCIAIS. AF_05/2017_P</v>
      </c>
      <c r="C54" s="138" t="str">
        <f>ORÇAMENTO!E47</f>
        <v>m²</v>
      </c>
      <c r="D54" s="138"/>
      <c r="E54" s="139">
        <f>ORÇAMENTO!G47*26.63%+ORÇAMENTO!G47</f>
        <v>38.153618999999999</v>
      </c>
      <c r="F54" s="139">
        <f>ORÇAMENTO!F47</f>
        <v>774.83</v>
      </c>
      <c r="G54" s="138"/>
      <c r="H54" s="140">
        <f>G54+[1]BM_03!H54</f>
        <v>0</v>
      </c>
      <c r="I54" s="139">
        <f t="shared" si="0"/>
        <v>29562.57</v>
      </c>
      <c r="J54" s="141">
        <f t="shared" si="1"/>
        <v>0</v>
      </c>
      <c r="K54" s="141">
        <f t="shared" si="2"/>
        <v>0</v>
      </c>
      <c r="L54" s="36">
        <f t="shared" si="3"/>
        <v>0</v>
      </c>
    </row>
    <row r="55" spans="1:12">
      <c r="A55" s="32"/>
      <c r="B55" s="137"/>
      <c r="C55" s="138"/>
      <c r="D55" s="138"/>
      <c r="E55" s="139"/>
      <c r="F55" s="139"/>
      <c r="G55" s="138"/>
      <c r="H55" s="140">
        <f>G55+[1]BM_03!H55</f>
        <v>0</v>
      </c>
      <c r="I55" s="139"/>
      <c r="J55" s="141"/>
      <c r="K55" s="141"/>
      <c r="L55" s="36"/>
    </row>
    <row r="56" spans="1:12">
      <c r="A56" s="32">
        <f>ORÇAMENTO!A49</f>
        <v>6</v>
      </c>
      <c r="B56" s="142" t="s">
        <v>63</v>
      </c>
      <c r="C56" s="138"/>
      <c r="D56" s="138"/>
      <c r="E56" s="139"/>
      <c r="F56" s="139"/>
      <c r="G56" s="138"/>
      <c r="H56" s="140">
        <f>G56+[1]BM_03!H56</f>
        <v>0</v>
      </c>
      <c r="I56" s="139"/>
      <c r="J56" s="141"/>
      <c r="K56" s="141"/>
      <c r="L56" s="36"/>
    </row>
    <row r="57" spans="1:12">
      <c r="A57" s="32" t="str">
        <f>ORÇAMENTO!A50</f>
        <v>6.1</v>
      </c>
      <c r="B57" s="142" t="s">
        <v>65</v>
      </c>
      <c r="C57" s="138"/>
      <c r="D57" s="138"/>
      <c r="E57" s="139"/>
      <c r="F57" s="139"/>
      <c r="G57" s="138"/>
      <c r="H57" s="140">
        <f>G57+[1]BM_03!H57</f>
        <v>0</v>
      </c>
      <c r="I57" s="139"/>
      <c r="J57" s="141"/>
      <c r="K57" s="141"/>
      <c r="L57" s="36"/>
    </row>
    <row r="58" spans="1:12" ht="45">
      <c r="A58" s="32" t="str">
        <f>ORÇAMENTO!A51</f>
        <v>6.1.1</v>
      </c>
      <c r="B58" s="137" t="str">
        <f>ORÇAMENTO!D51</f>
        <v>JANELA DE ALUMÍNIO DE CORRER COM 2 FOLHAS PARA VIDROS, COM VIDROS, BATENTE, ACABAMENTO COM ACETATO OU BRILHANTE E FERRAGENS. EXCLUSIVE ALIZAR E CONTRAMARCO. FORNECIMENTO E INSTALAÇÃO. AF_12/2019</v>
      </c>
      <c r="C58" s="138" t="str">
        <f>ORÇAMENTO!E51</f>
        <v>m²</v>
      </c>
      <c r="D58" s="138"/>
      <c r="E58" s="139">
        <f>ORÇAMENTO!G51*26.63%+ORÇAMENTO!G51</f>
        <v>771.53126399999996</v>
      </c>
      <c r="F58" s="139">
        <f>ORÇAMENTO!F51</f>
        <v>16.559999999999999</v>
      </c>
      <c r="G58" s="138"/>
      <c r="H58" s="140">
        <f>G58+[1]BM_03!H58</f>
        <v>0</v>
      </c>
      <c r="I58" s="139">
        <f t="shared" si="0"/>
        <v>12776.56</v>
      </c>
      <c r="J58" s="141">
        <f t="shared" si="1"/>
        <v>0</v>
      </c>
      <c r="K58" s="141">
        <f t="shared" si="2"/>
        <v>0</v>
      </c>
      <c r="L58" s="36">
        <f t="shared" si="3"/>
        <v>0</v>
      </c>
    </row>
    <row r="59" spans="1:12" ht="30">
      <c r="A59" s="32" t="str">
        <f>ORÇAMENTO!A52</f>
        <v>6.1.2</v>
      </c>
      <c r="B59" s="137" t="str">
        <f>ORÇAMENTO!D52</f>
        <v>JANELA DE ALUMÍNIO TIPO MAXIM-AR, COM VIDROS, BATENTE E FERRAGENS. EXCLUSIVE ALIZAR, ACABAMENTO E CONTRAMARCO. FORNECIMENTO E INSTALAÇÃO. AF_12/2019</v>
      </c>
      <c r="C59" s="138" t="str">
        <f>ORÇAMENTO!E52</f>
        <v>m²</v>
      </c>
      <c r="D59" s="138"/>
      <c r="E59" s="139">
        <f>ORÇAMENTO!G52*26.63%+ORÇAMENTO!G52</f>
        <v>1448.938449</v>
      </c>
      <c r="F59" s="139">
        <f>ORÇAMENTO!F52</f>
        <v>2.5</v>
      </c>
      <c r="G59" s="138"/>
      <c r="H59" s="140">
        <f>G59+[1]BM_03!H59</f>
        <v>0</v>
      </c>
      <c r="I59" s="139">
        <f t="shared" si="0"/>
        <v>3622.35</v>
      </c>
      <c r="J59" s="141">
        <f t="shared" si="1"/>
        <v>0</v>
      </c>
      <c r="K59" s="141">
        <f t="shared" si="2"/>
        <v>0</v>
      </c>
      <c r="L59" s="36">
        <f t="shared" si="3"/>
        <v>0</v>
      </c>
    </row>
    <row r="60" spans="1:12" ht="30">
      <c r="A60" s="32" t="str">
        <f>ORÇAMENTO!A53</f>
        <v>6.1.3</v>
      </c>
      <c r="B60" s="137" t="str">
        <f>ORÇAMENTO!D53</f>
        <v>PORTA EM ALUMÍNIO DE ABRIR TIPO VENEZIANA COM GUARNIÇÃO, FIXAÇÃO COM PARAFUSOS - FORNECIMENTO E INSTALAÇÃO. AF_12/2019</v>
      </c>
      <c r="C60" s="138" t="str">
        <f>ORÇAMENTO!E53</f>
        <v>m²</v>
      </c>
      <c r="D60" s="138"/>
      <c r="E60" s="139">
        <f>ORÇAMENTO!G53*26.63%+ORÇAMENTO!G53</f>
        <v>969.51726899999994</v>
      </c>
      <c r="F60" s="139">
        <f>ORÇAMENTO!F53</f>
        <v>7.92</v>
      </c>
      <c r="G60" s="138"/>
      <c r="H60" s="140">
        <f>G60+[1]BM_03!H60</f>
        <v>0</v>
      </c>
      <c r="I60" s="139">
        <f t="shared" si="0"/>
        <v>7678.58</v>
      </c>
      <c r="J60" s="141">
        <f t="shared" si="1"/>
        <v>0</v>
      </c>
      <c r="K60" s="141">
        <f t="shared" si="2"/>
        <v>0</v>
      </c>
      <c r="L60" s="36">
        <f t="shared" si="3"/>
        <v>0</v>
      </c>
    </row>
    <row r="61" spans="1:12">
      <c r="A61" s="32" t="str">
        <f>ORÇAMENTO!A54</f>
        <v>6.1.4</v>
      </c>
      <c r="B61" s="137" t="str">
        <f>ORÇAMENTO!D54</f>
        <v>PORTA DE FERRO, DE ABRIR, TIPO GRADE COM CHAPA, COM GUARNIÇÕES. AF_12/2019</v>
      </c>
      <c r="C61" s="138" t="str">
        <f>ORÇAMENTO!E54</f>
        <v>m²</v>
      </c>
      <c r="D61" s="138"/>
      <c r="E61" s="139">
        <f>ORÇAMENTO!G54*26.63%+ORÇAMENTO!G54</f>
        <v>724.120992</v>
      </c>
      <c r="F61" s="139">
        <f>ORÇAMENTO!F54</f>
        <v>5.31</v>
      </c>
      <c r="G61" s="138"/>
      <c r="H61" s="140">
        <f>G61+[1]BM_03!H61</f>
        <v>0</v>
      </c>
      <c r="I61" s="139">
        <f t="shared" si="0"/>
        <v>3845.08</v>
      </c>
      <c r="J61" s="141">
        <f t="shared" si="1"/>
        <v>0</v>
      </c>
      <c r="K61" s="141">
        <f t="shared" si="2"/>
        <v>0</v>
      </c>
      <c r="L61" s="36">
        <f t="shared" si="3"/>
        <v>0</v>
      </c>
    </row>
    <row r="62" spans="1:12">
      <c r="A62" s="32" t="str">
        <f>ORÇAMENTO!A55</f>
        <v>6.1.5</v>
      </c>
      <c r="B62" s="137" t="str">
        <f>ORÇAMENTO!D55</f>
        <v>Portão em ferro, em tubo de aço galvanizado 2" e tela ondulada, malha 3/8".</v>
      </c>
      <c r="C62" s="138" t="str">
        <f>ORÇAMENTO!E55</f>
        <v>m²</v>
      </c>
      <c r="D62" s="138"/>
      <c r="E62" s="139">
        <f>ORÇAMENTO!G55*26.63%+ORÇAMENTO!G55</f>
        <v>940.87356299999999</v>
      </c>
      <c r="F62" s="139">
        <f>ORÇAMENTO!F55</f>
        <v>6.62</v>
      </c>
      <c r="G62" s="138"/>
      <c r="H62" s="140">
        <f>G62+[1]BM_03!H62</f>
        <v>0</v>
      </c>
      <c r="I62" s="139">
        <f t="shared" si="0"/>
        <v>6228.58</v>
      </c>
      <c r="J62" s="141">
        <f t="shared" si="1"/>
        <v>0</v>
      </c>
      <c r="K62" s="141">
        <f t="shared" si="2"/>
        <v>0</v>
      </c>
      <c r="L62" s="36">
        <f t="shared" si="3"/>
        <v>0</v>
      </c>
    </row>
    <row r="63" spans="1:12" ht="45">
      <c r="A63" s="32" t="str">
        <f>ORÇAMENTO!A56</f>
        <v>6.1.6</v>
      </c>
      <c r="B63" s="137" t="str">
        <f>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63" s="138" t="str">
        <f>ORÇAMENTO!E56</f>
        <v>unid</v>
      </c>
      <c r="D63" s="138"/>
      <c r="E63" s="139">
        <f>ORÇAMENTO!G56*26.63%+ORÇAMENTO!G56</f>
        <v>1013.951736</v>
      </c>
      <c r="F63" s="139">
        <f>ORÇAMENTO!F56</f>
        <v>8</v>
      </c>
      <c r="G63" s="138"/>
      <c r="H63" s="140">
        <f>G63+[1]BM_03!H63</f>
        <v>0</v>
      </c>
      <c r="I63" s="139">
        <f t="shared" si="0"/>
        <v>8111.61</v>
      </c>
      <c r="J63" s="141">
        <f t="shared" si="1"/>
        <v>0</v>
      </c>
      <c r="K63" s="141">
        <f t="shared" si="2"/>
        <v>0</v>
      </c>
      <c r="L63" s="36">
        <f t="shared" si="3"/>
        <v>0</v>
      </c>
    </row>
    <row r="64" spans="1:12" ht="45">
      <c r="A64" s="32" t="str">
        <f>ORÇAMENTO!A57</f>
        <v>6.1.7</v>
      </c>
      <c r="B64" s="137" t="str">
        <f>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64" s="138" t="str">
        <f>ORÇAMENTO!E57</f>
        <v>unid</v>
      </c>
      <c r="D64" s="138"/>
      <c r="E64" s="139">
        <f>ORÇAMENTO!G57*26.63%+ORÇAMENTO!G57</f>
        <v>1022.170023</v>
      </c>
      <c r="F64" s="139">
        <f>ORÇAMENTO!F57</f>
        <v>3</v>
      </c>
      <c r="G64" s="138"/>
      <c r="H64" s="140">
        <f>G64+[1]BM_03!H64</f>
        <v>0</v>
      </c>
      <c r="I64" s="139">
        <f t="shared" si="0"/>
        <v>3066.51</v>
      </c>
      <c r="J64" s="141">
        <f t="shared" si="1"/>
        <v>0</v>
      </c>
      <c r="K64" s="141">
        <f t="shared" si="2"/>
        <v>0</v>
      </c>
      <c r="L64" s="36">
        <f t="shared" si="3"/>
        <v>0</v>
      </c>
    </row>
    <row r="65" spans="1:12" ht="45">
      <c r="A65" s="32" t="str">
        <f>ORÇAMENTO!A58</f>
        <v>6.1.8</v>
      </c>
      <c r="B65" s="137" t="str">
        <f>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65" s="138" t="str">
        <f>ORÇAMENTO!E58</f>
        <v>unid</v>
      </c>
      <c r="D65" s="138"/>
      <c r="E65" s="139">
        <f>ORÇAMENTO!G58*26.63%+ORÇAMENTO!G58</f>
        <v>1068.073398</v>
      </c>
      <c r="F65" s="139">
        <f>ORÇAMENTO!F58</f>
        <v>2</v>
      </c>
      <c r="G65" s="138"/>
      <c r="H65" s="140">
        <f>G65+[1]BM_03!H65</f>
        <v>0</v>
      </c>
      <c r="I65" s="139">
        <f t="shared" si="0"/>
        <v>2136.15</v>
      </c>
      <c r="J65" s="141">
        <f t="shared" si="1"/>
        <v>0</v>
      </c>
      <c r="K65" s="141">
        <f t="shared" si="2"/>
        <v>0</v>
      </c>
      <c r="L65" s="36">
        <f t="shared" si="3"/>
        <v>0</v>
      </c>
    </row>
    <row r="66" spans="1:12" ht="45">
      <c r="A66" s="32" t="str">
        <f>ORÇAMENTO!A59</f>
        <v>6.1.9</v>
      </c>
      <c r="B66" s="137" t="str">
        <f>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66" s="138" t="str">
        <f>ORÇAMENTO!E59</f>
        <v>unid</v>
      </c>
      <c r="D66" s="138"/>
      <c r="E66" s="139">
        <f>ORÇAMENTO!G59*26.63%+ORÇAMENTO!G59</f>
        <v>1149.268554</v>
      </c>
      <c r="F66" s="139">
        <f>ORÇAMENTO!F59</f>
        <v>22</v>
      </c>
      <c r="G66" s="138"/>
      <c r="H66" s="140">
        <f>G66+[1]BM_03!H66</f>
        <v>0</v>
      </c>
      <c r="I66" s="139">
        <f t="shared" si="0"/>
        <v>25283.91</v>
      </c>
      <c r="J66" s="141">
        <f t="shared" si="1"/>
        <v>0</v>
      </c>
      <c r="K66" s="141">
        <f t="shared" si="2"/>
        <v>0</v>
      </c>
      <c r="L66" s="36">
        <f t="shared" si="3"/>
        <v>0</v>
      </c>
    </row>
    <row r="67" spans="1:12">
      <c r="A67" s="32" t="str">
        <f>ORÇAMENTO!A60</f>
        <v>6.1.10</v>
      </c>
      <c r="B67" s="137" t="str">
        <f>ORÇAMENTO!D60</f>
        <v>Porta em madeira compensada (canela), lisa e semi-oca, 1,00 x 2,10 m, inclusive batentes e ferragens.</v>
      </c>
      <c r="C67" s="138" t="str">
        <f>ORÇAMENTO!E60</f>
        <v>unid</v>
      </c>
      <c r="D67" s="138"/>
      <c r="E67" s="139">
        <f>ORÇAMENTO!G60*26.63%+ORÇAMENTO!G60</f>
        <v>1016.1044459999999</v>
      </c>
      <c r="F67" s="139">
        <f>ORÇAMENTO!F60</f>
        <v>11</v>
      </c>
      <c r="G67" s="138"/>
      <c r="H67" s="140">
        <f>G67+[1]BM_03!H67</f>
        <v>0</v>
      </c>
      <c r="I67" s="139">
        <f t="shared" si="0"/>
        <v>11177.15</v>
      </c>
      <c r="J67" s="141">
        <f t="shared" si="1"/>
        <v>0</v>
      </c>
      <c r="K67" s="141">
        <f t="shared" si="2"/>
        <v>0</v>
      </c>
      <c r="L67" s="36">
        <f t="shared" si="3"/>
        <v>0</v>
      </c>
    </row>
    <row r="68" spans="1:12">
      <c r="A68" s="32"/>
      <c r="B68" s="137"/>
      <c r="C68" s="138"/>
      <c r="D68" s="138"/>
      <c r="E68" s="139"/>
      <c r="F68" s="139"/>
      <c r="G68" s="138"/>
      <c r="H68" s="140">
        <f>G68+[1]BM_03!H68</f>
        <v>0</v>
      </c>
      <c r="I68" s="139"/>
      <c r="J68" s="141"/>
      <c r="K68" s="141"/>
      <c r="L68" s="36"/>
    </row>
    <row r="69" spans="1:12">
      <c r="A69" s="32" t="str">
        <f>ORÇAMENTO!A62</f>
        <v>6.2</v>
      </c>
      <c r="B69" s="142" t="s">
        <v>81</v>
      </c>
      <c r="C69" s="138"/>
      <c r="D69" s="138"/>
      <c r="E69" s="139"/>
      <c r="F69" s="139"/>
      <c r="G69" s="138"/>
      <c r="H69" s="140">
        <f>G69+[1]BM_03!H69</f>
        <v>0</v>
      </c>
      <c r="I69" s="139"/>
      <c r="J69" s="141"/>
      <c r="K69" s="141"/>
      <c r="L69" s="36"/>
    </row>
    <row r="70" spans="1:12">
      <c r="A70" s="32" t="str">
        <f>ORÇAMENTO!A63</f>
        <v>6.2.1</v>
      </c>
      <c r="B70" s="137" t="str">
        <f>ORÇAMENTO!D63</f>
        <v>Porta em vidro temperado 10mm, incolor,inclusive ferragens de fixação e instalação, exclusive puxador.</v>
      </c>
      <c r="C70" s="138" t="str">
        <f>ORÇAMENTO!E63</f>
        <v>m²</v>
      </c>
      <c r="D70" s="138"/>
      <c r="E70" s="139">
        <f>ORÇAMENTO!G63*26.63%+ORÇAMENTO!G63</f>
        <v>668.37846600000012</v>
      </c>
      <c r="F70" s="139">
        <f>ORÇAMENTO!F63</f>
        <v>23.1</v>
      </c>
      <c r="G70" s="138"/>
      <c r="H70" s="140">
        <f>G70+[1]BM_03!H70</f>
        <v>0</v>
      </c>
      <c r="I70" s="139">
        <f t="shared" si="0"/>
        <v>15439.54</v>
      </c>
      <c r="J70" s="141">
        <f t="shared" si="1"/>
        <v>0</v>
      </c>
      <c r="K70" s="141">
        <f t="shared" si="2"/>
        <v>0</v>
      </c>
      <c r="L70" s="36">
        <f t="shared" si="3"/>
        <v>0</v>
      </c>
    </row>
    <row r="71" spans="1:12" ht="30">
      <c r="A71" s="32" t="str">
        <f>ORÇAMENTO!A64</f>
        <v>6.2.2</v>
      </c>
      <c r="B71" s="137" t="str">
        <f>ORÇAMENTO!D64</f>
        <v>PORTA DE CORRER DE ALUMÍNIO, COM DUAS FOLHAS PARA VIDRO, INCLUSO VIDRO LISO INCOLOR, FECHADURA E PUXADOR, SEM ALIZAR. AF_12/2019</v>
      </c>
      <c r="C71" s="138" t="str">
        <f>ORÇAMENTO!E64</f>
        <v>m²</v>
      </c>
      <c r="D71" s="138"/>
      <c r="E71" s="139">
        <f>ORÇAMENTO!G64*26.63%+ORÇAMENTO!G64</f>
        <v>591.96992399999999</v>
      </c>
      <c r="F71" s="139">
        <f>ORÇAMENTO!F64</f>
        <v>25.08</v>
      </c>
      <c r="G71" s="138"/>
      <c r="H71" s="140">
        <f>G71+[1]BM_03!H71</f>
        <v>0</v>
      </c>
      <c r="I71" s="139">
        <f t="shared" si="0"/>
        <v>14846.61</v>
      </c>
      <c r="J71" s="141">
        <f t="shared" si="1"/>
        <v>0</v>
      </c>
      <c r="K71" s="141">
        <f t="shared" si="2"/>
        <v>0</v>
      </c>
      <c r="L71" s="36">
        <f t="shared" si="3"/>
        <v>0</v>
      </c>
    </row>
    <row r="72" spans="1:12">
      <c r="A72" s="32"/>
      <c r="B72" s="137"/>
      <c r="C72" s="138"/>
      <c r="D72" s="138"/>
      <c r="E72" s="139"/>
      <c r="F72" s="139"/>
      <c r="G72" s="138"/>
      <c r="H72" s="140">
        <f>G72+[1]BM_03!H72</f>
        <v>0</v>
      </c>
      <c r="I72" s="139"/>
      <c r="J72" s="141"/>
      <c r="K72" s="141"/>
      <c r="L72" s="36"/>
    </row>
    <row r="73" spans="1:12">
      <c r="A73" s="32" t="str">
        <f>ORÇAMENTO!A66</f>
        <v>6.3</v>
      </c>
      <c r="B73" s="142" t="s">
        <v>85</v>
      </c>
      <c r="C73" s="138"/>
      <c r="D73" s="138"/>
      <c r="E73" s="139"/>
      <c r="F73" s="139"/>
      <c r="G73" s="138"/>
      <c r="H73" s="140">
        <f>G73+[1]BM_03!H73</f>
        <v>0</v>
      </c>
      <c r="I73" s="139"/>
      <c r="J73" s="141"/>
      <c r="K73" s="141"/>
      <c r="L73" s="36"/>
    </row>
    <row r="74" spans="1:12">
      <c r="A74" s="32" t="str">
        <f>ORÇAMENTO!A67</f>
        <v>6.3.1</v>
      </c>
      <c r="B74" s="137" t="str">
        <f>ORÇAMENTO!D67</f>
        <v>Puxador duplo para porta, em alumínio polido, d = 1", I = 40mm, ref. 3008, Vesfer</v>
      </c>
      <c r="C74" s="138" t="str">
        <f>ORÇAMENTO!E67</f>
        <v>unid</v>
      </c>
      <c r="D74" s="138"/>
      <c r="E74" s="139">
        <f>ORÇAMENTO!G67*26.63%+ORÇAMENTO!G67</f>
        <v>254.336355</v>
      </c>
      <c r="F74" s="139">
        <f>ORÇAMENTO!F67</f>
        <v>2</v>
      </c>
      <c r="G74" s="138"/>
      <c r="H74" s="140">
        <f>G74+[1]BM_03!H74</f>
        <v>0</v>
      </c>
      <c r="I74" s="139">
        <f t="shared" si="0"/>
        <v>508.67</v>
      </c>
      <c r="J74" s="141">
        <f t="shared" si="1"/>
        <v>0</v>
      </c>
      <c r="K74" s="141">
        <f t="shared" si="2"/>
        <v>0</v>
      </c>
      <c r="L74" s="36">
        <f t="shared" si="3"/>
        <v>0</v>
      </c>
    </row>
    <row r="75" spans="1:12">
      <c r="A75" s="32" t="str">
        <f>ORÇAMENTO!A68</f>
        <v>6.3.2</v>
      </c>
      <c r="B75" s="137" t="str">
        <f>ORÇAMENTO!D68</f>
        <v>TARJETA TIPO LIVRE/OCUPADO PARA PORTA DE BANHEIRO. AF_12/2019</v>
      </c>
      <c r="C75" s="138" t="str">
        <f>ORÇAMENTO!E68</f>
        <v>unid</v>
      </c>
      <c r="D75" s="138"/>
      <c r="E75" s="139">
        <f>ORÇAMENTO!G68*26.63%+ORÇAMENTO!G68</f>
        <v>83.449170000000009</v>
      </c>
      <c r="F75" s="139">
        <f>ORÇAMENTO!F68</f>
        <v>6</v>
      </c>
      <c r="G75" s="138"/>
      <c r="H75" s="140">
        <f>G75+[1]BM_03!H75</f>
        <v>0</v>
      </c>
      <c r="I75" s="139">
        <f t="shared" si="0"/>
        <v>500.7</v>
      </c>
      <c r="J75" s="141">
        <f t="shared" si="1"/>
        <v>0</v>
      </c>
      <c r="K75" s="141">
        <f t="shared" si="2"/>
        <v>0</v>
      </c>
      <c r="L75" s="36">
        <f t="shared" si="3"/>
        <v>0</v>
      </c>
    </row>
    <row r="76" spans="1:12">
      <c r="A76" s="32"/>
      <c r="B76" s="137"/>
      <c r="C76" s="138"/>
      <c r="D76" s="138"/>
      <c r="E76" s="139"/>
      <c r="F76" s="139"/>
      <c r="G76" s="138"/>
      <c r="H76" s="140">
        <f>G76+[1]BM_03!H76</f>
        <v>0</v>
      </c>
      <c r="I76" s="139"/>
      <c r="J76" s="141"/>
      <c r="K76" s="141"/>
      <c r="L76" s="36"/>
    </row>
    <row r="77" spans="1:12">
      <c r="A77" s="32">
        <f>ORÇAMENTO!A70</f>
        <v>7</v>
      </c>
      <c r="B77" s="142" t="s">
        <v>88</v>
      </c>
      <c r="C77" s="138"/>
      <c r="D77" s="138"/>
      <c r="E77" s="139"/>
      <c r="F77" s="139"/>
      <c r="G77" s="138"/>
      <c r="H77" s="140">
        <f>G77+[1]BM_03!H77</f>
        <v>0</v>
      </c>
      <c r="I77" s="139"/>
      <c r="J77" s="141"/>
      <c r="K77" s="141"/>
      <c r="L77" s="36"/>
    </row>
    <row r="78" spans="1:12" ht="45">
      <c r="A78" s="32" t="str">
        <f>ORÇAMENTO!A71</f>
        <v>7.1</v>
      </c>
      <c r="B78" s="137" t="str">
        <f>ORÇAMENTO!D71</f>
        <v>MASSA ÚNICA, PARA RECEBIMENTO DE PINTURA, EM ARGAMASSA TRAÇO 1:2:8, PREPARO MECÂNICO COM BETONEIRA 400L, APLICADA MANUALMENTE EM FACES INTERNAS DE PAREDES, ESPESSURA DE 20MM, COM EXECUÇÃO DE TALISCAS. AF_06/2014</v>
      </c>
      <c r="C78" s="138" t="str">
        <f>ORÇAMENTO!E71</f>
        <v>m²</v>
      </c>
      <c r="D78" s="138"/>
      <c r="E78" s="139">
        <f>ORÇAMENTO!G71*26.63%+ORÇAMENTO!G71</f>
        <v>31.619510999999999</v>
      </c>
      <c r="F78" s="139">
        <f>ORÇAMENTO!F71</f>
        <v>418.9</v>
      </c>
      <c r="G78" s="141">
        <f>MEM_04!L472</f>
        <v>152.16499999999996</v>
      </c>
      <c r="H78" s="140">
        <f>G78+[1]BM_03!H78</f>
        <v>174.46499999999997</v>
      </c>
      <c r="I78" s="139">
        <f t="shared" si="0"/>
        <v>13245.41</v>
      </c>
      <c r="J78" s="141">
        <f t="shared" si="1"/>
        <v>4811.38</v>
      </c>
      <c r="K78" s="141">
        <f t="shared" si="2"/>
        <v>5516.5</v>
      </c>
      <c r="L78" s="36">
        <f t="shared" si="3"/>
        <v>0.41648364764860346</v>
      </c>
    </row>
    <row r="79" spans="1:12" ht="30">
      <c r="A79" s="32" t="str">
        <f>ORÇAMENTO!A72</f>
        <v>7.2</v>
      </c>
      <c r="B79" s="137" t="str">
        <f>ORÇAMENTO!D72</f>
        <v>CHAPISCO APLICADO EM ALVENARIAS E ESTRUTURAS DE CONCRETO INTERNAS, COM COLHER DE PEDREIRO.  ARGAMASSA TRAÇO 1:3 COM PREPARO EM BETONEIRA 400L. AF_06/2014</v>
      </c>
      <c r="C79" s="138" t="str">
        <f>ORÇAMENTO!E72</f>
        <v>m²</v>
      </c>
      <c r="D79" s="138"/>
      <c r="E79" s="139">
        <f>ORÇAMENTO!G72*26.63%+ORÇAMENTO!G72</f>
        <v>3.7862370000000003</v>
      </c>
      <c r="F79" s="139">
        <f>ORÇAMENTO!F72</f>
        <v>418.9</v>
      </c>
      <c r="G79" s="140">
        <f>MEM_04!L472</f>
        <v>152.16499999999996</v>
      </c>
      <c r="H79" s="140">
        <f>G79+[1]BM_03!H79</f>
        <v>289.815</v>
      </c>
      <c r="I79" s="139">
        <f t="shared" si="0"/>
        <v>1586.05</v>
      </c>
      <c r="J79" s="141">
        <f t="shared" si="1"/>
        <v>576.13</v>
      </c>
      <c r="K79" s="141">
        <f t="shared" si="2"/>
        <v>1097.31</v>
      </c>
      <c r="L79" s="36">
        <f t="shared" si="3"/>
        <v>0.69184769634757703</v>
      </c>
    </row>
    <row r="80" spans="1:12">
      <c r="A80" s="32" t="str">
        <f>ORÇAMENTO!A73</f>
        <v>7.3</v>
      </c>
      <c r="B80" s="137" t="s">
        <v>408</v>
      </c>
      <c r="C80" s="138" t="str">
        <f>ORÇAMENTO!E73</f>
        <v>m²</v>
      </c>
      <c r="D80" s="138"/>
      <c r="E80" s="139">
        <f>ORÇAMENTO!G73*26.63%+ORÇAMENTO!G73</f>
        <v>77.712830999999994</v>
      </c>
      <c r="F80" s="139">
        <f>ORÇAMENTO!F73</f>
        <v>423.52</v>
      </c>
      <c r="G80" s="138"/>
      <c r="H80" s="140">
        <f>G80+[1]BM_03!H80</f>
        <v>0</v>
      </c>
      <c r="I80" s="139">
        <f t="shared" si="0"/>
        <v>32912.94</v>
      </c>
      <c r="J80" s="141">
        <f t="shared" si="1"/>
        <v>0</v>
      </c>
      <c r="K80" s="141">
        <f t="shared" si="2"/>
        <v>0</v>
      </c>
      <c r="L80" s="36">
        <f t="shared" si="3"/>
        <v>0</v>
      </c>
    </row>
    <row r="81" spans="1:12">
      <c r="A81" s="32" t="str">
        <f>ORÇAMENTO!A74</f>
        <v>7.4</v>
      </c>
      <c r="B81" s="137" t="s">
        <v>409</v>
      </c>
      <c r="C81" s="138" t="str">
        <f>ORÇAMENTO!E74</f>
        <v>m²</v>
      </c>
      <c r="D81" s="138"/>
      <c r="E81" s="139">
        <f>ORÇAMENTO!G74*26.63%+ORÇAMENTO!G74</f>
        <v>507.91293000000002</v>
      </c>
      <c r="F81" s="139">
        <f>ORÇAMENTO!F74</f>
        <v>99.65</v>
      </c>
      <c r="G81" s="138"/>
      <c r="H81" s="140">
        <f>G81+[1]BM_03!H81</f>
        <v>0</v>
      </c>
      <c r="I81" s="139">
        <f t="shared" si="0"/>
        <v>50613.52</v>
      </c>
      <c r="J81" s="141">
        <f t="shared" si="1"/>
        <v>0</v>
      </c>
      <c r="K81" s="141">
        <f t="shared" si="2"/>
        <v>0</v>
      </c>
      <c r="L81" s="36">
        <f t="shared" si="3"/>
        <v>0</v>
      </c>
    </row>
    <row r="82" spans="1:12">
      <c r="A82" s="32"/>
      <c r="B82" s="137"/>
      <c r="C82" s="138"/>
      <c r="D82" s="138"/>
      <c r="E82" s="139"/>
      <c r="F82" s="139"/>
      <c r="G82" s="138"/>
      <c r="H82" s="140">
        <f>G82+[1]BM_03!H82</f>
        <v>0</v>
      </c>
      <c r="I82" s="139"/>
      <c r="J82" s="141"/>
      <c r="K82" s="141"/>
      <c r="L82" s="36"/>
    </row>
    <row r="83" spans="1:12">
      <c r="A83" s="32">
        <f>ORÇAMENTO!A76</f>
        <v>8</v>
      </c>
      <c r="B83" s="142" t="s">
        <v>97</v>
      </c>
      <c r="C83" s="138"/>
      <c r="D83" s="138"/>
      <c r="E83" s="139"/>
      <c r="F83" s="139"/>
      <c r="G83" s="138"/>
      <c r="H83" s="140">
        <f>G83+[1]BM_03!H83</f>
        <v>0</v>
      </c>
      <c r="I83" s="139"/>
      <c r="J83" s="141"/>
      <c r="K83" s="141"/>
      <c r="L83" s="36"/>
    </row>
    <row r="84" spans="1:12" ht="45">
      <c r="A84" s="32" t="str">
        <f>ORÇAMENTO!A77</f>
        <v>8.1</v>
      </c>
      <c r="B84" s="137" t="str">
        <f>ORÇAMENTO!D77</f>
        <v>CONTRAPISO EM ARGAMASSA TRAÇO 1:4 (CIMENTO E AREIA), PREPARO MECÂNICO COM BETONEIRA 400 L, APLICADO EM ÁREAS SECAS SOBRE LAJE, ADERIDO, ACABAMENTO NÃO REFORÇADO, ESPESSURA 2CM. AF_07/2021</v>
      </c>
      <c r="C84" s="138" t="str">
        <f>ORÇAMENTO!E77</f>
        <v>m²</v>
      </c>
      <c r="D84" s="138"/>
      <c r="E84" s="139">
        <f>ORÇAMENTO!G77*26.63%+ORÇAMENTO!G77</f>
        <v>28.238489999999999</v>
      </c>
      <c r="F84" s="139">
        <f>ORÇAMENTO!F77</f>
        <v>774.83</v>
      </c>
      <c r="G84" s="138"/>
      <c r="H84" s="140">
        <f>G84+[1]BM_03!H84</f>
        <v>0</v>
      </c>
      <c r="I84" s="139">
        <f t="shared" ref="I84:I147" si="4">ROUND(E84*F84,2)</f>
        <v>21880.03</v>
      </c>
      <c r="J84" s="141">
        <f t="shared" ref="J84:J147" si="5">ROUND(E84*G84,2)</f>
        <v>0</v>
      </c>
      <c r="K84" s="141">
        <f t="shared" ref="K84:K147" si="6">ROUND(E84*H84,2)</f>
        <v>0</v>
      </c>
      <c r="L84" s="36">
        <f t="shared" ref="L84:L147" si="7">H84/F84</f>
        <v>0</v>
      </c>
    </row>
    <row r="85" spans="1:12" ht="30">
      <c r="A85" s="32" t="str">
        <f>ORÇAMENTO!A78</f>
        <v>8.2</v>
      </c>
      <c r="B85" s="137" t="str">
        <f>ORÇAMENTO!D78</f>
        <v>REVESTIMENTO CERÂMICO PARA PISO COM PLACAS TIPO PORCELANATO DE DIMENSÕES 60X60 CM APLICADA EM AMBIENTES DE ÁREA MAIOR QUE 10 M². AF_06/2014</v>
      </c>
      <c r="C85" s="138" t="str">
        <f>ORÇAMENTO!E78</f>
        <v>m²</v>
      </c>
      <c r="D85" s="138"/>
      <c r="E85" s="139">
        <f>ORÇAMENTO!G78*26.63%+ORÇAMENTO!G78</f>
        <v>184.01871599999998</v>
      </c>
      <c r="F85" s="139">
        <f>ORÇAMENTO!F78</f>
        <v>774.83</v>
      </c>
      <c r="G85" s="138"/>
      <c r="H85" s="140">
        <f>G85+[1]BM_03!H85</f>
        <v>0</v>
      </c>
      <c r="I85" s="139">
        <f t="shared" si="4"/>
        <v>142583.22</v>
      </c>
      <c r="J85" s="141">
        <f t="shared" si="5"/>
        <v>0</v>
      </c>
      <c r="K85" s="141">
        <f t="shared" si="6"/>
        <v>0</v>
      </c>
      <c r="L85" s="36">
        <f t="shared" si="7"/>
        <v>0</v>
      </c>
    </row>
    <row r="86" spans="1:12">
      <c r="A86" s="32" t="str">
        <f>ORÇAMENTO!A79</f>
        <v>8.3</v>
      </c>
      <c r="B86" s="137" t="str">
        <f>ORÇAMENTO!D79</f>
        <v>PLANTIO DE GRAMA EM PLACAS. AF_05/2018</v>
      </c>
      <c r="C86" s="138" t="str">
        <f>ORÇAMENTO!E79</f>
        <v>m²</v>
      </c>
      <c r="D86" s="138"/>
      <c r="E86" s="139">
        <f>ORÇAMENTO!G79*26.63%+ORÇAMENTO!G79</f>
        <v>16.550540999999999</v>
      </c>
      <c r="F86" s="139">
        <f>ORÇAMENTO!F79</f>
        <v>176.89</v>
      </c>
      <c r="G86" s="138"/>
      <c r="H86" s="140">
        <f>G86+[1]BM_03!H86</f>
        <v>0</v>
      </c>
      <c r="I86" s="139">
        <f t="shared" si="4"/>
        <v>2927.63</v>
      </c>
      <c r="J86" s="141">
        <f t="shared" si="5"/>
        <v>0</v>
      </c>
      <c r="K86" s="141">
        <f t="shared" si="6"/>
        <v>0</v>
      </c>
      <c r="L86" s="36">
        <f t="shared" si="7"/>
        <v>0</v>
      </c>
    </row>
    <row r="87" spans="1:12" ht="45">
      <c r="A87" s="32" t="str">
        <f>ORÇAMENTO!A80</f>
        <v>8.4</v>
      </c>
      <c r="B87" s="137" t="str">
        <f>ORÇAMENTO!D80</f>
        <v>RECOMPOSIÇÃO DE PAVIMENTO EM PARALELEPÍPEDOS, REJUNTAMENTO COM ARGAMASSA, COM REAPROVEITAMENTO DOS PARALELEPÍPEDOS, PARA O FECHAMENTO DE VALAS - INCLUSO RETIRADA E COLOCAÇÃO DO MATERIAL. AF_12/2020</v>
      </c>
      <c r="C87" s="138" t="str">
        <f>ORÇAMENTO!E80</f>
        <v>m²</v>
      </c>
      <c r="D87" s="138"/>
      <c r="E87" s="139">
        <f>ORÇAMENTO!G80*26.63%+ORÇAMENTO!G80</f>
        <v>57.312737999999996</v>
      </c>
      <c r="F87" s="139">
        <f>ORÇAMENTO!F80</f>
        <v>155.13</v>
      </c>
      <c r="G87" s="138"/>
      <c r="H87" s="140">
        <f>G87+[1]BM_03!H87</f>
        <v>0</v>
      </c>
      <c r="I87" s="139">
        <f t="shared" si="4"/>
        <v>8890.93</v>
      </c>
      <c r="J87" s="141">
        <f t="shared" si="5"/>
        <v>0</v>
      </c>
      <c r="K87" s="141">
        <f t="shared" si="6"/>
        <v>0</v>
      </c>
      <c r="L87" s="36">
        <f t="shared" si="7"/>
        <v>0</v>
      </c>
    </row>
    <row r="88" spans="1:12">
      <c r="A88" s="32"/>
      <c r="B88" s="137"/>
      <c r="C88" s="138"/>
      <c r="D88" s="138"/>
      <c r="E88" s="139"/>
      <c r="F88" s="139"/>
      <c r="G88" s="138"/>
      <c r="H88" s="140">
        <f>G88+[1]BM_03!H88</f>
        <v>0</v>
      </c>
      <c r="I88" s="139"/>
      <c r="J88" s="141"/>
      <c r="K88" s="141"/>
      <c r="L88" s="36"/>
    </row>
    <row r="89" spans="1:12">
      <c r="A89" s="32">
        <f>ORÇAMENTO!A82</f>
        <v>9</v>
      </c>
      <c r="B89" s="142" t="s">
        <v>99</v>
      </c>
      <c r="C89" s="138"/>
      <c r="D89" s="138"/>
      <c r="E89" s="139"/>
      <c r="F89" s="139"/>
      <c r="G89" s="138"/>
      <c r="H89" s="140">
        <f>G89+[1]BM_03!H89</f>
        <v>0</v>
      </c>
      <c r="I89" s="139"/>
      <c r="J89" s="141"/>
      <c r="K89" s="141"/>
      <c r="L89" s="36"/>
    </row>
    <row r="90" spans="1:12">
      <c r="A90" s="32" t="str">
        <f>ORÇAMENTO!A83</f>
        <v>9.1</v>
      </c>
      <c r="B90" s="142" t="s">
        <v>334</v>
      </c>
      <c r="C90" s="138"/>
      <c r="D90" s="138"/>
      <c r="E90" s="139"/>
      <c r="F90" s="139"/>
      <c r="G90" s="138"/>
      <c r="H90" s="140">
        <f>G90+[1]BM_03!H90</f>
        <v>0</v>
      </c>
      <c r="I90" s="139"/>
      <c r="J90" s="141"/>
      <c r="K90" s="141"/>
      <c r="L90" s="36"/>
    </row>
    <row r="91" spans="1:12" ht="30">
      <c r="A91" s="32" t="str">
        <f>ORÇAMENTO!A84</f>
        <v>9.1.1</v>
      </c>
      <c r="B91" s="137" t="str">
        <f>ORÇAMENTO!D84</f>
        <v>CAIXA SIFONADA, PVC, DN 100 X 100 X 50 MM, JUNTA ELÁSTICA, FORNECIDA E INSTALADA EM RAMAL DE DESCARGA OU EM RAMAL DE ESGOTO SANITÁRIO. AF_12/2014</v>
      </c>
      <c r="C91" s="138" t="str">
        <f>ORÇAMENTO!E84</f>
        <v>unid</v>
      </c>
      <c r="D91" s="138"/>
      <c r="E91" s="139">
        <f>ORÇAMENTO!G84*26.63%+ORÇAMENTO!G84</f>
        <v>41.040782999999998</v>
      </c>
      <c r="F91" s="139">
        <f>ORÇAMENTO!F84</f>
        <v>28</v>
      </c>
      <c r="G91" s="140">
        <f>MEM_04!L41</f>
        <v>0</v>
      </c>
      <c r="H91" s="140">
        <f>G91+[1]BM_03!H91</f>
        <v>20</v>
      </c>
      <c r="I91" s="139">
        <f t="shared" si="4"/>
        <v>1149.1400000000001</v>
      </c>
      <c r="J91" s="141">
        <f t="shared" si="5"/>
        <v>0</v>
      </c>
      <c r="K91" s="141">
        <f t="shared" si="6"/>
        <v>820.82</v>
      </c>
      <c r="L91" s="36">
        <f t="shared" si="7"/>
        <v>0.7142857142857143</v>
      </c>
    </row>
    <row r="92" spans="1:12" ht="30">
      <c r="A92" s="32" t="str">
        <f>ORÇAMENTO!A85</f>
        <v>9.1.2</v>
      </c>
      <c r="B92" s="137" t="str">
        <f>ORÇAMENTO!D85</f>
        <v>JOELHO 90 GRAUS, PVC, SERIE NORMAL, ESGOTO PREDIAL, DN 100 MM, JUNTA ELÁSTICA, FORNECIDO E INSTALADO EM RAMAL DE DESCARGA OU RAMAL DE ESGOTO SANITÁRIO. AF_12/2014</v>
      </c>
      <c r="C92" s="138" t="str">
        <f>ORÇAMENTO!E85</f>
        <v>unid</v>
      </c>
      <c r="D92" s="138"/>
      <c r="E92" s="139">
        <f>ORÇAMENTO!G85*26.63%+ORÇAMENTO!G85</f>
        <v>26.592300000000002</v>
      </c>
      <c r="F92" s="139">
        <f>ORÇAMENTO!F85</f>
        <v>13</v>
      </c>
      <c r="G92" s="140"/>
      <c r="H92" s="140">
        <f>G92+[1]BM_03!H92</f>
        <v>10</v>
      </c>
      <c r="I92" s="139">
        <f t="shared" si="4"/>
        <v>345.7</v>
      </c>
      <c r="J92" s="141">
        <f t="shared" si="5"/>
        <v>0</v>
      </c>
      <c r="K92" s="141">
        <f t="shared" si="6"/>
        <v>265.92</v>
      </c>
      <c r="L92" s="36">
        <f t="shared" si="7"/>
        <v>0.76923076923076927</v>
      </c>
    </row>
    <row r="93" spans="1:12" ht="30">
      <c r="A93" s="32" t="str">
        <f>ORÇAMENTO!A86</f>
        <v>9.1.3</v>
      </c>
      <c r="B93" s="137" t="str">
        <f>ORÇAMENTO!D86</f>
        <v>JOELHO 90 GRAUS, PVC, SERIE NORMAL, ESGOTO PREDIAL, DN 40 MM, JUNTA SOLDÁVEL, FORNECIDO E INSTALADO EM RAMAL DE DESCARGA OU RAMAL DE ESGOTO SANITÁRIO. AF_12/2014</v>
      </c>
      <c r="C93" s="138" t="str">
        <f>ORÇAMENTO!E86</f>
        <v>unid</v>
      </c>
      <c r="D93" s="138"/>
      <c r="E93" s="139">
        <f>ORÇAMENTO!G86*26.63%+ORÇAMENTO!G86</f>
        <v>10.712898000000001</v>
      </c>
      <c r="F93" s="139">
        <f>ORÇAMENTO!F86</f>
        <v>63</v>
      </c>
      <c r="G93" s="140"/>
      <c r="H93" s="140">
        <f>G93+[1]BM_03!H93</f>
        <v>50</v>
      </c>
      <c r="I93" s="139">
        <f t="shared" si="4"/>
        <v>674.91</v>
      </c>
      <c r="J93" s="141">
        <f t="shared" si="5"/>
        <v>0</v>
      </c>
      <c r="K93" s="141">
        <f t="shared" si="6"/>
        <v>535.64</v>
      </c>
      <c r="L93" s="36">
        <f t="shared" si="7"/>
        <v>0.79365079365079361</v>
      </c>
    </row>
    <row r="94" spans="1:12" ht="30">
      <c r="A94" s="32" t="str">
        <f>ORÇAMENTO!A87</f>
        <v>9.1.4</v>
      </c>
      <c r="B94" s="137" t="str">
        <f>ORÇAMENTO!D87</f>
        <v>JOELHO 90 GRAUS, PVC, SERIE NORMAL, ESGOTO PREDIAL, DN 50 MM, JUNTA ELÁSTICA, FORNECIDO E INSTALADO EM RAMAL DE DESCARGA OU RAMAL DE ESGOTO SANITÁRIO. AF_12/2014</v>
      </c>
      <c r="C94" s="138" t="str">
        <f>ORÇAMENTO!E87</f>
        <v>unid</v>
      </c>
      <c r="D94" s="138"/>
      <c r="E94" s="139">
        <f>ORÇAMENTO!G87*26.63%+ORÇAMENTO!G87</f>
        <v>11.295396</v>
      </c>
      <c r="F94" s="139">
        <f>ORÇAMENTO!F87</f>
        <v>38</v>
      </c>
      <c r="G94" s="140"/>
      <c r="H94" s="140">
        <f>G94+[1]BM_03!H94</f>
        <v>30</v>
      </c>
      <c r="I94" s="139">
        <f t="shared" si="4"/>
        <v>429.23</v>
      </c>
      <c r="J94" s="141">
        <f t="shared" si="5"/>
        <v>0</v>
      </c>
      <c r="K94" s="141">
        <f t="shared" si="6"/>
        <v>338.86</v>
      </c>
      <c r="L94" s="36">
        <f t="shared" si="7"/>
        <v>0.78947368421052633</v>
      </c>
    </row>
    <row r="95" spans="1:12" ht="30">
      <c r="A95" s="32" t="str">
        <f>ORÇAMENTO!A88</f>
        <v>9.1.5</v>
      </c>
      <c r="B95" s="137" t="str">
        <f>ORÇAMENTO!D88</f>
        <v>JOELHO 45 GRAUS, PVC, SERIE NORMAL, ESGOTO PREDIAL, DN 40 MM, JUNTA SOLDÁVEL, FORNECIDO E INSTALADO EM RAMAL DE DESCARGA OU RAMAL DE ESGOTO SANITÁRIO. AF_12/2014</v>
      </c>
      <c r="C95" s="138" t="str">
        <f>ORÇAMENTO!E88</f>
        <v>unid</v>
      </c>
      <c r="D95" s="138"/>
      <c r="E95" s="139">
        <f>ORÇAMENTO!G88*26.63%+ORÇAMENTO!G88</f>
        <v>6.9646499999999998</v>
      </c>
      <c r="F95" s="139">
        <f>ORÇAMENTO!F88</f>
        <v>30</v>
      </c>
      <c r="G95" s="140"/>
      <c r="H95" s="140">
        <f>G95+[1]BM_03!H95</f>
        <v>20</v>
      </c>
      <c r="I95" s="139">
        <f t="shared" si="4"/>
        <v>208.94</v>
      </c>
      <c r="J95" s="141">
        <f t="shared" si="5"/>
        <v>0</v>
      </c>
      <c r="K95" s="141">
        <f t="shared" si="6"/>
        <v>139.29</v>
      </c>
      <c r="L95" s="36">
        <f t="shared" si="7"/>
        <v>0.66666666666666663</v>
      </c>
    </row>
    <row r="96" spans="1:12" ht="30">
      <c r="A96" s="32" t="str">
        <f>ORÇAMENTO!A89</f>
        <v>9.1.6</v>
      </c>
      <c r="B96" s="137" t="str">
        <f>ORÇAMENTO!D89</f>
        <v>JOELHO 45 GRAUS, PVC, SERIE NORMAL, ESGOTO PREDIAL, DN 50 MM, JUNTA ELÁSTICA, FORNECIDO E INSTALADO EM RAMAL DE DESCARGA OU RAMAL DE ESGOTO SANITÁRIO. AF_12/2014</v>
      </c>
      <c r="C96" s="138" t="str">
        <f>ORÇAMENTO!E89</f>
        <v>unid</v>
      </c>
      <c r="D96" s="138"/>
      <c r="E96" s="139">
        <f>ORÇAMENTO!G89*26.63%+ORÇAMENTO!G89</f>
        <v>12.181805999999998</v>
      </c>
      <c r="F96" s="139">
        <f>ORÇAMENTO!F89</f>
        <v>25</v>
      </c>
      <c r="G96" s="140"/>
      <c r="H96" s="140">
        <f>G96+[1]BM_03!H96</f>
        <v>20</v>
      </c>
      <c r="I96" s="139">
        <f t="shared" si="4"/>
        <v>304.55</v>
      </c>
      <c r="J96" s="141">
        <f t="shared" si="5"/>
        <v>0</v>
      </c>
      <c r="K96" s="141">
        <f t="shared" si="6"/>
        <v>243.64</v>
      </c>
      <c r="L96" s="36">
        <f t="shared" si="7"/>
        <v>0.8</v>
      </c>
    </row>
    <row r="97" spans="1:12" ht="30">
      <c r="A97" s="32" t="str">
        <f>ORÇAMENTO!A90</f>
        <v>9.1.7</v>
      </c>
      <c r="B97" s="137" t="str">
        <f>ORÇAMENTO!D90</f>
        <v>JOELHO 45 GRAUS, PVC, SERIE NORMAL, ESGOTO PREDIAL, DN 100 MM, JUNTA ELÁSTICA, FORNECIDO E INSTALADO EM RAMAL DE DESCARGA OU RAMAL DE ESGOTO SANITÁRIO. AF_12/2014</v>
      </c>
      <c r="C97" s="138" t="str">
        <f>ORÇAMENTO!E90</f>
        <v>unid</v>
      </c>
      <c r="D97" s="138"/>
      <c r="E97" s="139">
        <f>ORÇAMENTO!G90*26.63%+ORÇAMENTO!G90</f>
        <v>26.503658999999999</v>
      </c>
      <c r="F97" s="139">
        <f>ORÇAMENTO!F90</f>
        <v>11</v>
      </c>
      <c r="G97" s="140"/>
      <c r="H97" s="140">
        <f>G97+[1]BM_03!H97</f>
        <v>6</v>
      </c>
      <c r="I97" s="139">
        <f t="shared" si="4"/>
        <v>291.54000000000002</v>
      </c>
      <c r="J97" s="141">
        <f t="shared" si="5"/>
        <v>0</v>
      </c>
      <c r="K97" s="141">
        <f t="shared" si="6"/>
        <v>159.02000000000001</v>
      </c>
      <c r="L97" s="36">
        <f t="shared" si="7"/>
        <v>0.54545454545454541</v>
      </c>
    </row>
    <row r="98" spans="1:12" ht="30">
      <c r="A98" s="32" t="str">
        <f>ORÇAMENTO!A91</f>
        <v>9.1.8</v>
      </c>
      <c r="B98" s="137" t="str">
        <f>ORÇAMENTO!D91</f>
        <v>JUNÇÃO SIMPLES, PVC, SERIE NORMAL, ESGOTO PREDIAL, DN 100 X 100 MM, JUNTA ELÁSTICA, FORNECIDO E INSTALADO EM RAMAL DE DESCARGA OU RAMAL DE ESGOTO SANITÁRIO. AF_12/2014</v>
      </c>
      <c r="C98" s="138" t="str">
        <f>ORÇAMENTO!E91</f>
        <v>unid</v>
      </c>
      <c r="D98" s="138"/>
      <c r="E98" s="139">
        <f>ORÇAMENTO!G91*26.63%+ORÇAMENTO!G91</f>
        <v>53.817749999999997</v>
      </c>
      <c r="F98" s="139">
        <f>ORÇAMENTO!F91</f>
        <v>2</v>
      </c>
      <c r="G98" s="140"/>
      <c r="H98" s="140">
        <f>G98+[1]BM_03!H98</f>
        <v>2</v>
      </c>
      <c r="I98" s="139">
        <f t="shared" si="4"/>
        <v>107.64</v>
      </c>
      <c r="J98" s="141">
        <f t="shared" si="5"/>
        <v>0</v>
      </c>
      <c r="K98" s="141">
        <f t="shared" si="6"/>
        <v>107.64</v>
      </c>
      <c r="L98" s="36">
        <f t="shared" si="7"/>
        <v>1</v>
      </c>
    </row>
    <row r="99" spans="1:12">
      <c r="A99" s="32" t="str">
        <f>ORÇAMENTO!A92</f>
        <v>9.1.9</v>
      </c>
      <c r="B99" s="137" t="str">
        <f>ORÇAMENTO!D92</f>
        <v>Junção simples em pvc rígido soldável, para esgoto primário, diâm = 75 x 50 mm.</v>
      </c>
      <c r="C99" s="138" t="str">
        <f>ORÇAMENTO!E92</f>
        <v>unid</v>
      </c>
      <c r="D99" s="138"/>
      <c r="E99" s="139">
        <f>ORÇAMENTO!G92*26.63%+ORÇAMENTO!G92</f>
        <v>41.749910999999997</v>
      </c>
      <c r="F99" s="139">
        <f>ORÇAMENTO!F92</f>
        <v>3</v>
      </c>
      <c r="G99" s="140"/>
      <c r="H99" s="140">
        <f>G99+[1]BM_03!H99</f>
        <v>3</v>
      </c>
      <c r="I99" s="139">
        <f t="shared" si="4"/>
        <v>125.25</v>
      </c>
      <c r="J99" s="141">
        <f t="shared" si="5"/>
        <v>0</v>
      </c>
      <c r="K99" s="141">
        <f t="shared" si="6"/>
        <v>125.25</v>
      </c>
      <c r="L99" s="36">
        <f t="shared" si="7"/>
        <v>1</v>
      </c>
    </row>
    <row r="100" spans="1:12">
      <c r="A100" s="32" t="str">
        <f>ORÇAMENTO!A93</f>
        <v>9.1.10</v>
      </c>
      <c r="B100" s="137" t="str">
        <f>ORÇAMENTO!D93</f>
        <v>Junção simples em pvc rígido soldável, para esgoto primário, diâm = 100 x 50 mm.</v>
      </c>
      <c r="C100" s="138" t="str">
        <f>ORÇAMENTO!E93</f>
        <v>unid</v>
      </c>
      <c r="D100" s="138"/>
      <c r="E100" s="139">
        <f>ORÇAMENTO!G93*26.63%+ORÇAMENTO!G93</f>
        <v>52.310853000000002</v>
      </c>
      <c r="F100" s="139">
        <f>ORÇAMENTO!F93</f>
        <v>17</v>
      </c>
      <c r="G100" s="140"/>
      <c r="H100" s="140">
        <f>G100+[1]BM_03!H100</f>
        <v>10</v>
      </c>
      <c r="I100" s="139">
        <f t="shared" si="4"/>
        <v>889.28</v>
      </c>
      <c r="J100" s="141">
        <f t="shared" si="5"/>
        <v>0</v>
      </c>
      <c r="K100" s="141">
        <f t="shared" si="6"/>
        <v>523.11</v>
      </c>
      <c r="L100" s="36">
        <f t="shared" si="7"/>
        <v>0.58823529411764708</v>
      </c>
    </row>
    <row r="101" spans="1:12" ht="30">
      <c r="A101" s="32" t="str">
        <f>ORÇAMENTO!A94</f>
        <v>9.1.11</v>
      </c>
      <c r="B101" s="137" t="str">
        <f>ORÇAMENTO!D94</f>
        <v>TE, PVC, SERIE NORMAL, ESGOTO PREDIAL, DN 50 X 50 MM, JUNTA ELÁSTICA, FORNECIDO E INSTALADO EM RAMAL DE DESCARGA OU RAMAL DE ESGOTO SANITÁRIO. AF_12/2014</v>
      </c>
      <c r="C101" s="138" t="str">
        <f>ORÇAMENTO!E94</f>
        <v>unid</v>
      </c>
      <c r="D101" s="138"/>
      <c r="E101" s="139">
        <f>ORÇAMENTO!G94*26.63%+ORÇAMENTO!G94</f>
        <v>22.096934999999998</v>
      </c>
      <c r="F101" s="139">
        <f>ORÇAMENTO!F94</f>
        <v>28</v>
      </c>
      <c r="G101" s="140"/>
      <c r="H101" s="140">
        <f>G101+[1]BM_03!H101</f>
        <v>20</v>
      </c>
      <c r="I101" s="139">
        <f t="shared" si="4"/>
        <v>618.71</v>
      </c>
      <c r="J101" s="141">
        <f t="shared" si="5"/>
        <v>0</v>
      </c>
      <c r="K101" s="141">
        <f t="shared" si="6"/>
        <v>441.94</v>
      </c>
      <c r="L101" s="36">
        <f t="shared" si="7"/>
        <v>0.7142857142857143</v>
      </c>
    </row>
    <row r="102" spans="1:12" ht="30">
      <c r="A102" s="32" t="str">
        <f>ORÇAMENTO!A95</f>
        <v>9.1.12</v>
      </c>
      <c r="B102" s="137" t="str">
        <f>ORÇAMENTO!D95</f>
        <v>TE, PVC, SERIE NORMAL, ESGOTO PREDIAL, DN 100 X 100 MM, JUNTA ELÁSTICA, FORNECIDO E INSTALADO EM RAMAL DE DESCARGA OU RAMAL DE ESGOTO SANITÁRIO. AF_12/2014</v>
      </c>
      <c r="C102" s="138" t="str">
        <f>ORÇAMENTO!E95</f>
        <v>unid</v>
      </c>
      <c r="D102" s="138"/>
      <c r="E102" s="139">
        <f>ORÇAMENTO!G95*26.63%+ORÇAMENTO!G95</f>
        <v>45.662778000000003</v>
      </c>
      <c r="F102" s="139">
        <f>ORÇAMENTO!F95</f>
        <v>5</v>
      </c>
      <c r="G102" s="140"/>
      <c r="H102" s="140">
        <f>G102+[1]BM_03!H102</f>
        <v>5</v>
      </c>
      <c r="I102" s="139">
        <f t="shared" si="4"/>
        <v>228.31</v>
      </c>
      <c r="J102" s="141">
        <f t="shared" si="5"/>
        <v>0</v>
      </c>
      <c r="K102" s="141">
        <f t="shared" si="6"/>
        <v>228.31</v>
      </c>
      <c r="L102" s="36">
        <f t="shared" si="7"/>
        <v>1</v>
      </c>
    </row>
    <row r="103" spans="1:12" ht="30">
      <c r="A103" s="32" t="str">
        <f>ORÇAMENTO!A96</f>
        <v>9.1.13</v>
      </c>
      <c r="B103" s="137" t="str">
        <f>ORÇAMENTO!D96</f>
        <v>TUBO PVC, SERIE NORMAL, ESGOTO PREDIAL, DN 100 MM, FORNECIDO E INSTALADO EM RAMAL DE DESCARGA OU RAMAL DE ESGOTO SANITÁRIO. AF_12/2014</v>
      </c>
      <c r="C103" s="138" t="str">
        <f>ORÇAMENTO!E96</f>
        <v>m</v>
      </c>
      <c r="D103" s="138"/>
      <c r="E103" s="139">
        <f>ORÇAMENTO!G96*26.63%+ORÇAMENTO!G96</f>
        <v>57.287412000000003</v>
      </c>
      <c r="F103" s="139">
        <f>ORÇAMENTO!F96</f>
        <v>190</v>
      </c>
      <c r="G103" s="140"/>
      <c r="H103" s="140">
        <f>G103+[1]BM_03!H103</f>
        <v>130</v>
      </c>
      <c r="I103" s="139">
        <f t="shared" si="4"/>
        <v>10884.61</v>
      </c>
      <c r="J103" s="141">
        <f t="shared" si="5"/>
        <v>0</v>
      </c>
      <c r="K103" s="141">
        <f t="shared" si="6"/>
        <v>7447.36</v>
      </c>
      <c r="L103" s="36">
        <f t="shared" si="7"/>
        <v>0.68421052631578949</v>
      </c>
    </row>
    <row r="104" spans="1:12" ht="30">
      <c r="A104" s="32" t="str">
        <f>ORÇAMENTO!A97</f>
        <v>9.1.14</v>
      </c>
      <c r="B104" s="137" t="str">
        <f>ORÇAMENTO!D97</f>
        <v>TUBO PVC, SERIE NORMAL, ESGOTO PREDIAL, DN 50 MM, FORNECIDO E INSTALADO EM RAMAL DE DESCARGA OU RAMAL DE ESGOTO SANITÁRIO. AF_12/2014</v>
      </c>
      <c r="C104" s="138" t="str">
        <f>ORÇAMENTO!E97</f>
        <v>m</v>
      </c>
      <c r="D104" s="138"/>
      <c r="E104" s="139">
        <f>ORÇAMENTO!G97*26.63%+ORÇAMENTO!G97</f>
        <v>30.201255000000003</v>
      </c>
      <c r="F104" s="139">
        <f>ORÇAMENTO!F97</f>
        <v>100</v>
      </c>
      <c r="G104" s="140"/>
      <c r="H104" s="140">
        <f>G104+[1]BM_03!H104</f>
        <v>60</v>
      </c>
      <c r="I104" s="139">
        <f t="shared" si="4"/>
        <v>3020.13</v>
      </c>
      <c r="J104" s="141">
        <f t="shared" si="5"/>
        <v>0</v>
      </c>
      <c r="K104" s="141">
        <f t="shared" si="6"/>
        <v>1812.08</v>
      </c>
      <c r="L104" s="36">
        <f t="shared" si="7"/>
        <v>0.6</v>
      </c>
    </row>
    <row r="105" spans="1:12" ht="30">
      <c r="A105" s="32" t="str">
        <f>ORÇAMENTO!A98</f>
        <v>9.1.15</v>
      </c>
      <c r="B105" s="137" t="str">
        <f>ORÇAMENTO!D98</f>
        <v>TUBO PVC, SERIE NORMAL, ESGOTO PREDIAL, DN 40 MM, FORNECIDO E INSTALADO EM RAMAL DE DESCARGA OU RAMAL DE ESGOTO SANITÁRIO. AF_12/2014</v>
      </c>
      <c r="C105" s="138" t="str">
        <f>ORÇAMENTO!E98</f>
        <v>m</v>
      </c>
      <c r="D105" s="138"/>
      <c r="E105" s="139">
        <f>ORÇAMENTO!G98*26.63%+ORÇAMENTO!G98</f>
        <v>19.766942999999998</v>
      </c>
      <c r="F105" s="139">
        <f>ORÇAMENTO!F98</f>
        <v>18</v>
      </c>
      <c r="G105" s="140"/>
      <c r="H105" s="140">
        <f>G105+[1]BM_03!H105</f>
        <v>15</v>
      </c>
      <c r="I105" s="139">
        <f t="shared" si="4"/>
        <v>355.8</v>
      </c>
      <c r="J105" s="141">
        <f t="shared" si="5"/>
        <v>0</v>
      </c>
      <c r="K105" s="141">
        <f t="shared" si="6"/>
        <v>296.5</v>
      </c>
      <c r="L105" s="36">
        <f t="shared" si="7"/>
        <v>0.83333333333333337</v>
      </c>
    </row>
    <row r="106" spans="1:12" ht="30">
      <c r="A106" s="32" t="str">
        <f>ORÇAMENTO!A99</f>
        <v>9.1.16</v>
      </c>
      <c r="B106" s="137" t="str">
        <f>ORÇAMENTO!D99</f>
        <v>RALO SIFONADO, PVC, DN 100 X 40 MM, JUNTA SOLDÁVEL, FORNECIDO E INSTALADO EM RAMAL DE DESCARGA OU EM RAMAL DE ESGOTO SANITÁRIO. AF_12/2014</v>
      </c>
      <c r="C106" s="138" t="str">
        <f>ORÇAMENTO!E99</f>
        <v>unid</v>
      </c>
      <c r="D106" s="138"/>
      <c r="E106" s="139">
        <f>ORÇAMENTO!G99*26.63%+ORÇAMENTO!G99</f>
        <v>15.930054</v>
      </c>
      <c r="F106" s="139">
        <f>ORÇAMENTO!F99</f>
        <v>2</v>
      </c>
      <c r="G106" s="140"/>
      <c r="H106" s="140">
        <f>G106+[1]BM_03!H106</f>
        <v>2</v>
      </c>
      <c r="I106" s="139">
        <f t="shared" si="4"/>
        <v>31.86</v>
      </c>
      <c r="J106" s="141">
        <f t="shared" si="5"/>
        <v>0</v>
      </c>
      <c r="K106" s="141">
        <f t="shared" si="6"/>
        <v>31.86</v>
      </c>
      <c r="L106" s="36">
        <f t="shared" si="7"/>
        <v>1</v>
      </c>
    </row>
    <row r="107" spans="1:12" ht="30">
      <c r="A107" s="32" t="str">
        <f>ORÇAMENTO!A100</f>
        <v>9.1.17</v>
      </c>
      <c r="B107" s="137" t="str">
        <f>ORÇAMENTO!D100</f>
        <v>CAIXA ENTERRADA HIDRÁULICA RETANGULAR EM ALVENARIA COM TIJOLOS CERÂMICOS MACIÇOS, DIMENSÕES INTERNAS: 0,6X0,6X0,6 M PARA REDE DE ESGOTO. AF_12/2020</v>
      </c>
      <c r="C107" s="138" t="str">
        <f>ORÇAMENTO!E100</f>
        <v>unid</v>
      </c>
      <c r="D107" s="138"/>
      <c r="E107" s="139">
        <f>ORÇAMENTO!G100*26.63%+ORÇAMENTO!G100</f>
        <v>579.61083600000006</v>
      </c>
      <c r="F107" s="139">
        <f>ORÇAMENTO!F100</f>
        <v>18</v>
      </c>
      <c r="G107" s="140"/>
      <c r="H107" s="140">
        <f>G107+[1]BM_03!H107</f>
        <v>13</v>
      </c>
      <c r="I107" s="139">
        <f t="shared" si="4"/>
        <v>10433</v>
      </c>
      <c r="J107" s="141">
        <f t="shared" si="5"/>
        <v>0</v>
      </c>
      <c r="K107" s="141">
        <f t="shared" si="6"/>
        <v>7534.94</v>
      </c>
      <c r="L107" s="36">
        <f t="shared" si="7"/>
        <v>0.72222222222222221</v>
      </c>
    </row>
    <row r="108" spans="1:12" ht="30">
      <c r="A108" s="32" t="str">
        <f>ORÇAMENTO!A101</f>
        <v>9.1.18</v>
      </c>
      <c r="B108" s="137" t="str">
        <f>ORÇAMENTO!D101</f>
        <v>TUBO PVC, SERIE NORMAL, ESGOTO PREDIAL, DN 150 MM, FORNECIDO E INSTALADO EM SUBCOLETOR AÉREO DE ESGOTO SANITÁRIO. AF_12/2014</v>
      </c>
      <c r="C108" s="138" t="str">
        <f>ORÇAMENTO!E101</f>
        <v>m</v>
      </c>
      <c r="D108" s="138"/>
      <c r="E108" s="139">
        <f>ORÇAMENTO!G101*26.63%+ORÇAMENTO!G101</f>
        <v>74.027897999999993</v>
      </c>
      <c r="F108" s="139">
        <f>ORÇAMENTO!F101</f>
        <v>12</v>
      </c>
      <c r="G108" s="138"/>
      <c r="H108" s="140">
        <f>G108+[1]BM_03!H108</f>
        <v>0</v>
      </c>
      <c r="I108" s="139">
        <f t="shared" si="4"/>
        <v>888.33</v>
      </c>
      <c r="J108" s="141">
        <f t="shared" si="5"/>
        <v>0</v>
      </c>
      <c r="K108" s="141">
        <f t="shared" si="6"/>
        <v>0</v>
      </c>
      <c r="L108" s="36">
        <f t="shared" si="7"/>
        <v>0</v>
      </c>
    </row>
    <row r="109" spans="1:12" ht="30">
      <c r="A109" s="32" t="str">
        <f>ORÇAMENTO!A102</f>
        <v>9.1.19</v>
      </c>
      <c r="B109" s="137" t="str">
        <f>ORÇAMENTO!D102</f>
        <v>TUBO PVC, SERIE NORMAL, ESGOTO PREDIAL, DN 75 MM, FORNECIDO E INSTALADO EM RAMAL DE DESCARGA OU RAMAL DE ESGOTO SANITÁRIO. AF_12/2014</v>
      </c>
      <c r="C109" s="138" t="str">
        <f>ORÇAMENTO!E102</f>
        <v>m</v>
      </c>
      <c r="D109" s="138"/>
      <c r="E109" s="139">
        <f>ORÇAMENTO!G102*26.63%+ORÇAMENTO!G102</f>
        <v>45.612126000000004</v>
      </c>
      <c r="F109" s="139">
        <f>ORÇAMENTO!F102</f>
        <v>14</v>
      </c>
      <c r="G109" s="140"/>
      <c r="H109" s="140">
        <f>G109+[1]BM_03!H109</f>
        <v>0</v>
      </c>
      <c r="I109" s="139">
        <f t="shared" si="4"/>
        <v>638.57000000000005</v>
      </c>
      <c r="J109" s="141">
        <f t="shared" si="5"/>
        <v>0</v>
      </c>
      <c r="K109" s="141">
        <f t="shared" si="6"/>
        <v>0</v>
      </c>
      <c r="L109" s="36">
        <f t="shared" si="7"/>
        <v>0</v>
      </c>
    </row>
    <row r="110" spans="1:12">
      <c r="A110" s="32" t="str">
        <f>ORÇAMENTO!A103</f>
        <v>9.1.20</v>
      </c>
      <c r="B110" s="137" t="str">
        <f>ORÇAMENTO!D103</f>
        <v>Caixa sifonada em pvc, 150 x150 x50 mm, com tampa cega, acabamento branco, akros ou similar.</v>
      </c>
      <c r="C110" s="138" t="str">
        <f>ORÇAMENTO!E103</f>
        <v>unid</v>
      </c>
      <c r="D110" s="138"/>
      <c r="E110" s="139">
        <f>ORÇAMENTO!G103*26.63%+ORÇAMENTO!G103</f>
        <v>58.768982999999992</v>
      </c>
      <c r="F110" s="139">
        <f>ORÇAMENTO!F103</f>
        <v>2</v>
      </c>
      <c r="G110" s="140"/>
      <c r="H110" s="140">
        <f>G110+[1]BM_03!H110</f>
        <v>0</v>
      </c>
      <c r="I110" s="139">
        <f t="shared" si="4"/>
        <v>117.54</v>
      </c>
      <c r="J110" s="141">
        <f t="shared" si="5"/>
        <v>0</v>
      </c>
      <c r="K110" s="141">
        <f t="shared" si="6"/>
        <v>0</v>
      </c>
      <c r="L110" s="36">
        <f t="shared" si="7"/>
        <v>0</v>
      </c>
    </row>
    <row r="111" spans="1:12" ht="30">
      <c r="A111" s="32" t="str">
        <f>ORÇAMENTO!A104</f>
        <v>9.1.21</v>
      </c>
      <c r="B111" s="137" t="str">
        <f>ORÇAMENTO!D104</f>
        <v>JOELHO 45 GRAUS, PVC, SERIE NORMAL, ESGOTO PREDIAL, DN 75 MM, JUNTA ELÁSTICA, FORNECIDO E INSTALADO EM RAMAL DE DESCARGA OU RAMAL DE ESGOTO SANITÁRIO. AF_12/2014</v>
      </c>
      <c r="C111" s="138" t="str">
        <f>ORÇAMENTO!E104</f>
        <v>unid</v>
      </c>
      <c r="D111" s="138"/>
      <c r="E111" s="139">
        <f>ORÇAMENTO!G104*26.63%+ORÇAMENTO!G104</f>
        <v>21.919652999999997</v>
      </c>
      <c r="F111" s="139">
        <f>ORÇAMENTO!F104</f>
        <v>1</v>
      </c>
      <c r="G111" s="140"/>
      <c r="H111" s="140">
        <f>G111+[1]BM_03!H111</f>
        <v>0</v>
      </c>
      <c r="I111" s="139">
        <f t="shared" si="4"/>
        <v>21.92</v>
      </c>
      <c r="J111" s="141">
        <f t="shared" si="5"/>
        <v>0</v>
      </c>
      <c r="K111" s="141">
        <f t="shared" si="6"/>
        <v>0</v>
      </c>
      <c r="L111" s="36">
        <f t="shared" si="7"/>
        <v>0</v>
      </c>
    </row>
    <row r="112" spans="1:12" ht="30">
      <c r="A112" s="32" t="str">
        <f>ORÇAMENTO!A105</f>
        <v>9.1.22</v>
      </c>
      <c r="B112" s="137" t="str">
        <f>ORÇAMENTO!D105</f>
        <v>JUNÇÃO SIMPLES, PVC, SERIE NORMAL, ESGOTO PREDIAL, DN 50 X 50 MM, JUNTA ELÁSTICA, FORNECIDO E INSTALADO EM RAMAL DE DESCARGA OU RAMAL DE ESGOTO SANITÁRIO. AF_12/2014</v>
      </c>
      <c r="C112" s="138" t="str">
        <f>ORÇAMENTO!E105</f>
        <v>unid</v>
      </c>
      <c r="D112" s="138"/>
      <c r="E112" s="139">
        <f>ORÇAMENTO!G105*26.63%+ORÇAMENTO!G105</f>
        <v>24.616872000000001</v>
      </c>
      <c r="F112" s="139">
        <f>ORÇAMENTO!F105</f>
        <v>11</v>
      </c>
      <c r="G112" s="140"/>
      <c r="H112" s="140">
        <f>G112+[1]BM_03!H112</f>
        <v>11</v>
      </c>
      <c r="I112" s="139">
        <f t="shared" si="4"/>
        <v>270.79000000000002</v>
      </c>
      <c r="J112" s="141">
        <f t="shared" si="5"/>
        <v>0</v>
      </c>
      <c r="K112" s="141">
        <f t="shared" si="6"/>
        <v>270.79000000000002</v>
      </c>
      <c r="L112" s="36">
        <f t="shared" si="7"/>
        <v>1</v>
      </c>
    </row>
    <row r="113" spans="1:12" ht="30">
      <c r="A113" s="32" t="str">
        <f>ORÇAMENTO!A106</f>
        <v>9.1.23</v>
      </c>
      <c r="B113" s="137" t="str">
        <f>ORÇAMENTO!D106</f>
        <v>LUVA SIMPLES, PVC, SERIE NORMAL, ESGOTO PREDIAL, DN 75 MM, JUNTA ELÁSTICA, FORNECIDO E INSTALADO EM RAMAL DE DESCARGA OU RAMAL DE ESGOTO SANITÁRIO. AF_12/2014</v>
      </c>
      <c r="C113" s="138" t="str">
        <f>ORÇAMENTO!E106</f>
        <v>unid</v>
      </c>
      <c r="D113" s="138"/>
      <c r="E113" s="139">
        <f>ORÇAMENTO!G106*26.63%+ORÇAMENTO!G106</f>
        <v>16.803801</v>
      </c>
      <c r="F113" s="139">
        <f>ORÇAMENTO!F106</f>
        <v>4</v>
      </c>
      <c r="G113" s="140"/>
      <c r="H113" s="140">
        <f>G113+[1]BM_03!H113</f>
        <v>4</v>
      </c>
      <c r="I113" s="139">
        <f t="shared" si="4"/>
        <v>67.22</v>
      </c>
      <c r="J113" s="141">
        <f t="shared" si="5"/>
        <v>0</v>
      </c>
      <c r="K113" s="141">
        <f t="shared" si="6"/>
        <v>67.22</v>
      </c>
      <c r="L113" s="36">
        <f t="shared" si="7"/>
        <v>1</v>
      </c>
    </row>
    <row r="114" spans="1:12" ht="30">
      <c r="A114" s="32" t="str">
        <f>ORÇAMENTO!A107</f>
        <v>9.1.24</v>
      </c>
      <c r="B114" s="137" t="str">
        <f>ORÇAMENTO!D107</f>
        <v>LUVA SIMPLES, PVC, SERIE NORMAL, ESGOTO PREDIAL, DN 100 MM, JUNTA ELÁSTICA, FORNECIDO E INSTALADO EM RAMAL DE DESCARGA OU RAMAL DE ESGOTO SANITÁRIO. AF_12/2014</v>
      </c>
      <c r="C114" s="138" t="str">
        <f>ORÇAMENTO!E107</f>
        <v>unid</v>
      </c>
      <c r="D114" s="138"/>
      <c r="E114" s="139">
        <f>ORÇAMENTO!G107*26.63%+ORÇAMENTO!G107</f>
        <v>20.640689999999999</v>
      </c>
      <c r="F114" s="139">
        <f>ORÇAMENTO!F107</f>
        <v>39</v>
      </c>
      <c r="G114" s="140"/>
      <c r="H114" s="140">
        <f>G114+[1]BM_03!H114</f>
        <v>30</v>
      </c>
      <c r="I114" s="139">
        <f t="shared" si="4"/>
        <v>804.99</v>
      </c>
      <c r="J114" s="141">
        <f t="shared" si="5"/>
        <v>0</v>
      </c>
      <c r="K114" s="141">
        <f t="shared" si="6"/>
        <v>619.22</v>
      </c>
      <c r="L114" s="36">
        <f t="shared" si="7"/>
        <v>0.76923076923076927</v>
      </c>
    </row>
    <row r="115" spans="1:12" ht="30">
      <c r="A115" s="32" t="str">
        <f>ORÇAMENTO!A108</f>
        <v>9.1.25</v>
      </c>
      <c r="B115" s="137" t="str">
        <f>ORÇAMENTO!D108</f>
        <v>LUVA SIMPLES, PVC, SERIE NORMAL, ESGOTO PREDIAL, DN 50 MM, JUNTA ELÁSTICA, FORNECIDO E INSTALADO EM RAMAL DE DESCARGA OU RAMAL DE ESGOTO SANITÁRIO. AF_12/2014</v>
      </c>
      <c r="C115" s="138" t="str">
        <f>ORÇAMENTO!E108</f>
        <v>unid</v>
      </c>
      <c r="D115" s="138"/>
      <c r="E115" s="139">
        <f>ORÇAMENTO!G108*26.63%+ORÇAMENTO!G108</f>
        <v>9.9024660000000004</v>
      </c>
      <c r="F115" s="139">
        <f>ORÇAMENTO!F108</f>
        <v>46</v>
      </c>
      <c r="G115" s="140"/>
      <c r="H115" s="140">
        <f>G115+[1]BM_03!H115</f>
        <v>40</v>
      </c>
      <c r="I115" s="139">
        <f t="shared" si="4"/>
        <v>455.51</v>
      </c>
      <c r="J115" s="141">
        <f t="shared" si="5"/>
        <v>0</v>
      </c>
      <c r="K115" s="141">
        <f t="shared" si="6"/>
        <v>396.1</v>
      </c>
      <c r="L115" s="36">
        <f t="shared" si="7"/>
        <v>0.86956521739130432</v>
      </c>
    </row>
    <row r="116" spans="1:12">
      <c r="A116" s="32" t="str">
        <f>ORÇAMENTO!A109</f>
        <v>9.1.26</v>
      </c>
      <c r="B116" s="137" t="str">
        <f>ORÇAMENTO!D109</f>
        <v>Caixa de espuma em alvenaria 40x40x50cm - Rer 01.</v>
      </c>
      <c r="C116" s="138" t="str">
        <f>ORÇAMENTO!E109</f>
        <v>unid</v>
      </c>
      <c r="D116" s="138"/>
      <c r="E116" s="139">
        <f>ORÇAMENTO!G109*26.63%+ORÇAMENTO!G109</f>
        <v>216.73990799999999</v>
      </c>
      <c r="F116" s="139">
        <f>ORÇAMENTO!F109</f>
        <v>1</v>
      </c>
      <c r="G116" s="140"/>
      <c r="H116" s="140">
        <f>G116+[1]BM_03!H116</f>
        <v>0</v>
      </c>
      <c r="I116" s="139">
        <f t="shared" si="4"/>
        <v>216.74</v>
      </c>
      <c r="J116" s="141">
        <f t="shared" si="5"/>
        <v>0</v>
      </c>
      <c r="K116" s="141">
        <f t="shared" si="6"/>
        <v>0</v>
      </c>
      <c r="L116" s="36">
        <f t="shared" si="7"/>
        <v>0</v>
      </c>
    </row>
    <row r="117" spans="1:12" ht="30">
      <c r="A117" s="32" t="str">
        <f>ORÇAMENTO!A110</f>
        <v>9.1.27</v>
      </c>
      <c r="B117" s="137" t="str">
        <f>ORÇAMENTO!D110</f>
        <v>CAIXA DE GORDURA SIMPLES (CAPACIDADE: 36L), RETANGULAR, EM ALVENARIA COM TIJOLOS CERÂMICOS MACIÇOS, DIMENSÕES INTERNAS = 0,2X0,4 M, ALTURA INTERNA = 0,8 M. AF_12/2020</v>
      </c>
      <c r="C117" s="138" t="str">
        <f>ORÇAMENTO!E110</f>
        <v>unid</v>
      </c>
      <c r="D117" s="138"/>
      <c r="E117" s="139">
        <f>ORÇAMENTO!G110*26.63%+ORÇAMENTO!G110</f>
        <v>391.90718700000002</v>
      </c>
      <c r="F117" s="139">
        <f>ORÇAMENTO!F110</f>
        <v>1</v>
      </c>
      <c r="G117" s="140"/>
      <c r="H117" s="140">
        <f>G117+[1]BM_03!H117</f>
        <v>0</v>
      </c>
      <c r="I117" s="139">
        <f t="shared" si="4"/>
        <v>391.91</v>
      </c>
      <c r="J117" s="141">
        <f t="shared" si="5"/>
        <v>0</v>
      </c>
      <c r="K117" s="141">
        <f t="shared" si="6"/>
        <v>0</v>
      </c>
      <c r="L117" s="36">
        <f t="shared" si="7"/>
        <v>0</v>
      </c>
    </row>
    <row r="118" spans="1:12" ht="30">
      <c r="A118" s="32" t="str">
        <f>ORÇAMENTO!A111</f>
        <v>9.1.28</v>
      </c>
      <c r="B118" s="137" t="str">
        <f>ORÇAMENTO!D111</f>
        <v>REDUÇÃO EXCÊNTRICA, PVC, SERIE R, ÁGUA PLUVIAL, DN 75 X 50 MM, JUNTA ELÁSTICA, FORNECIDO E INSTALADO EM RAMAL DE ENCAMINHAMENTO. AF_12/2014</v>
      </c>
      <c r="C118" s="138" t="str">
        <f>ORÇAMENTO!E111</f>
        <v>unid</v>
      </c>
      <c r="D118" s="138"/>
      <c r="E118" s="139">
        <f>ORÇAMENTO!G111*26.63%+ORÇAMENTO!G111</f>
        <v>17.778852000000001</v>
      </c>
      <c r="F118" s="139">
        <f>ORÇAMENTO!F111</f>
        <v>3</v>
      </c>
      <c r="G118" s="140"/>
      <c r="H118" s="140">
        <f>G118+[1]BM_03!H118</f>
        <v>0</v>
      </c>
      <c r="I118" s="139">
        <f t="shared" si="4"/>
        <v>53.34</v>
      </c>
      <c r="J118" s="141">
        <f t="shared" si="5"/>
        <v>0</v>
      </c>
      <c r="K118" s="141">
        <f t="shared" si="6"/>
        <v>0</v>
      </c>
      <c r="L118" s="36">
        <f t="shared" si="7"/>
        <v>0</v>
      </c>
    </row>
    <row r="119" spans="1:12">
      <c r="A119" s="32"/>
      <c r="B119" s="137"/>
      <c r="C119" s="138"/>
      <c r="D119" s="138"/>
      <c r="E119" s="139"/>
      <c r="F119" s="139"/>
      <c r="G119" s="138"/>
      <c r="H119" s="140">
        <f>G119+[1]BM_03!H119</f>
        <v>0</v>
      </c>
      <c r="I119" s="139"/>
      <c r="J119" s="141"/>
      <c r="K119" s="141"/>
      <c r="L119" s="36"/>
    </row>
    <row r="120" spans="1:12">
      <c r="A120" s="32" t="str">
        <f>ORÇAMENTO!A113</f>
        <v>9.2</v>
      </c>
      <c r="B120" s="142" t="s">
        <v>129</v>
      </c>
      <c r="C120" s="138"/>
      <c r="D120" s="138"/>
      <c r="E120" s="139"/>
      <c r="F120" s="139"/>
      <c r="G120" s="138"/>
      <c r="H120" s="140">
        <f>G120+[1]BM_03!H120</f>
        <v>0</v>
      </c>
      <c r="I120" s="139"/>
      <c r="J120" s="141"/>
      <c r="K120" s="141"/>
      <c r="L120" s="36"/>
    </row>
    <row r="121" spans="1:12" ht="30">
      <c r="A121" s="32" t="str">
        <f>ORÇAMENTO!A114</f>
        <v>9.2.1</v>
      </c>
      <c r="B121" s="137" t="str">
        <f>ORÇAMENTO!D114</f>
        <v>TUBO, PVC, SOLDÁVEL, DN 60MM, INSTALADO EM PRUMADA DE ÁGUA - FORNECIMENTO E INSTALAÇÃO. AF_12/2014</v>
      </c>
      <c r="C121" s="138" t="str">
        <f>ORÇAMENTO!E114</f>
        <v>m</v>
      </c>
      <c r="D121" s="138"/>
      <c r="E121" s="139">
        <f>ORÇAMENTO!G114*26.63%+ORÇAMENTO!G114</f>
        <v>40.141709999999996</v>
      </c>
      <c r="F121" s="139">
        <f>ORÇAMENTO!F114</f>
        <v>23</v>
      </c>
      <c r="G121" s="138"/>
      <c r="H121" s="140">
        <f>G121+[1]BM_03!H121</f>
        <v>0</v>
      </c>
      <c r="I121" s="139">
        <f t="shared" si="4"/>
        <v>923.26</v>
      </c>
      <c r="J121" s="141">
        <f t="shared" si="5"/>
        <v>0</v>
      </c>
      <c r="K121" s="141">
        <f t="shared" si="6"/>
        <v>0</v>
      </c>
      <c r="L121" s="36">
        <f t="shared" si="7"/>
        <v>0</v>
      </c>
    </row>
    <row r="122" spans="1:12" ht="30">
      <c r="A122" s="32" t="str">
        <f>ORÇAMENTO!A115</f>
        <v>9.2.2</v>
      </c>
      <c r="B122" s="137" t="str">
        <f>ORÇAMENTO!D115</f>
        <v>TUBO, PVC, SOLDÁVEL, DN 50MM, INSTALADO EM PRUMADA DE ÁGUA - FORNECIMENTO E INSTALAÇÃO. AF_12/2014</v>
      </c>
      <c r="C122" s="138" t="str">
        <f>ORÇAMENTO!E115</f>
        <v>m</v>
      </c>
      <c r="D122" s="138"/>
      <c r="E122" s="139">
        <f>ORÇAMENTO!G115*26.63%+ORÇAMENTO!G115</f>
        <v>24.123015000000002</v>
      </c>
      <c r="F122" s="139">
        <f>ORÇAMENTO!F115</f>
        <v>166</v>
      </c>
      <c r="G122" s="138"/>
      <c r="H122" s="140">
        <f>G122+[1]BM_03!H122</f>
        <v>0</v>
      </c>
      <c r="I122" s="139">
        <f t="shared" si="4"/>
        <v>4004.42</v>
      </c>
      <c r="J122" s="141">
        <f t="shared" si="5"/>
        <v>0</v>
      </c>
      <c r="K122" s="141">
        <f t="shared" si="6"/>
        <v>0</v>
      </c>
      <c r="L122" s="36">
        <f t="shared" si="7"/>
        <v>0</v>
      </c>
    </row>
    <row r="123" spans="1:12" ht="30">
      <c r="A123" s="32" t="str">
        <f>ORÇAMENTO!A116</f>
        <v>9.2.3</v>
      </c>
      <c r="B123" s="73" t="str">
        <f>ORÇAMENTO!D116</f>
        <v>TUBO, PVC, SOLDÁVEL, DN 25MM, INSTALADO EM RAMAL OU SUB-RAMAL DE ÁGUA - FORNECIMENTO E INSTALAÇÃO. AF_12/2014</v>
      </c>
      <c r="C123" s="22" t="str">
        <f>ORÇAMENTO!E116</f>
        <v>m</v>
      </c>
      <c r="D123" s="22"/>
      <c r="E123" s="23">
        <f>ORÇAMENTO!G116*26.63%+ORÇAMENTO!G116</f>
        <v>20.628026999999999</v>
      </c>
      <c r="F123" s="23">
        <f>ORÇAMENTO!F116</f>
        <v>169</v>
      </c>
      <c r="G123" s="22"/>
      <c r="H123" s="140">
        <f>G123+[1]BM_03!H123</f>
        <v>0</v>
      </c>
      <c r="I123" s="23">
        <f t="shared" si="4"/>
        <v>3486.14</v>
      </c>
      <c r="J123" s="63">
        <f t="shared" si="5"/>
        <v>0</v>
      </c>
      <c r="K123" s="63">
        <f t="shared" si="6"/>
        <v>0</v>
      </c>
      <c r="L123" s="36">
        <f t="shared" si="7"/>
        <v>0</v>
      </c>
    </row>
    <row r="124" spans="1:12" ht="30">
      <c r="A124" s="32" t="str">
        <f>ORÇAMENTO!A117</f>
        <v>9.2.4</v>
      </c>
      <c r="B124" s="73" t="str">
        <f>ORÇAMENTO!D117</f>
        <v>ADAPTADOR CURTO COM BOLSA E ROSCA PARA REGISTRO, PVC, SOLDÁVEL, DN 25MM X 3/4, INSTALADO EM RAMAL OU SUB-RAMAL DE ÁGUA - FORNECIMENTO E INSTALAÇÃO. AF_12/2014</v>
      </c>
      <c r="C124" s="22" t="str">
        <f>ORÇAMENTO!E117</f>
        <v>unid</v>
      </c>
      <c r="D124" s="22"/>
      <c r="E124" s="23">
        <f>ORÇAMENTO!G117*26.63%+ORÇAMENTO!G117</f>
        <v>6.2555220000000009</v>
      </c>
      <c r="F124" s="23">
        <f>ORÇAMENTO!F117</f>
        <v>69</v>
      </c>
      <c r="G124" s="22"/>
      <c r="H124" s="140">
        <f>G124+[1]BM_03!H124</f>
        <v>0</v>
      </c>
      <c r="I124" s="23">
        <f t="shared" si="4"/>
        <v>431.63</v>
      </c>
      <c r="J124" s="63">
        <f t="shared" si="5"/>
        <v>0</v>
      </c>
      <c r="K124" s="63">
        <f t="shared" si="6"/>
        <v>0</v>
      </c>
      <c r="L124" s="36">
        <f t="shared" si="7"/>
        <v>0</v>
      </c>
    </row>
    <row r="125" spans="1:12" ht="30">
      <c r="A125" s="32" t="str">
        <f>ORÇAMENTO!A118</f>
        <v>9.2.5</v>
      </c>
      <c r="B125" s="73" t="str">
        <f>ORÇAMENTO!D118</f>
        <v>LUVA DE REDUÇÃO, PVC, SOLDÁVEL, DN 60MM X 50MM, INSTALADO EM PRUMADA DE ÁGUA - FORNECIMENTO E INSTALAÇÃO. AF_12/2014</v>
      </c>
      <c r="C125" s="22" t="str">
        <f>ORÇAMENTO!E118</f>
        <v>unid</v>
      </c>
      <c r="D125" s="22"/>
      <c r="E125" s="23">
        <f>ORÇAMENTO!G118*26.63%+ORÇAMENTO!G118</f>
        <v>24.69285</v>
      </c>
      <c r="F125" s="23">
        <f>ORÇAMENTO!F118</f>
        <v>1</v>
      </c>
      <c r="G125" s="22"/>
      <c r="H125" s="140">
        <f>G125+[1]BM_03!H125</f>
        <v>0</v>
      </c>
      <c r="I125" s="23">
        <f t="shared" si="4"/>
        <v>24.69</v>
      </c>
      <c r="J125" s="63">
        <f t="shared" si="5"/>
        <v>0</v>
      </c>
      <c r="K125" s="63">
        <f t="shared" si="6"/>
        <v>0</v>
      </c>
      <c r="L125" s="36">
        <f t="shared" si="7"/>
        <v>0</v>
      </c>
    </row>
    <row r="126" spans="1:12" ht="30">
      <c r="A126" s="32" t="str">
        <f>ORÇAMENTO!A119</f>
        <v>9.2.6</v>
      </c>
      <c r="B126" s="73" t="str">
        <f>ORÇAMENTO!D119</f>
        <v>LUVA DE REDUÇÃO, PVC, SOLDÁVEL, DN 50MM X 25MM, INSTALADO EM PRUMADA DE ÁGUA   FORNECIMENTO E INSTALAÇÃO. AF_12/2014</v>
      </c>
      <c r="C126" s="22" t="str">
        <f>ORÇAMENTO!E119</f>
        <v>unid</v>
      </c>
      <c r="D126" s="22"/>
      <c r="E126" s="23">
        <f>ORÇAMENTO!G119*26.63%+ORÇAMENTO!G119</f>
        <v>12.890934</v>
      </c>
      <c r="F126" s="23">
        <f>ORÇAMENTO!F119</f>
        <v>1</v>
      </c>
      <c r="G126" s="22"/>
      <c r="H126" s="140">
        <f>G126+[1]BM_03!H126</f>
        <v>0</v>
      </c>
      <c r="I126" s="23">
        <f t="shared" si="4"/>
        <v>12.89</v>
      </c>
      <c r="J126" s="63">
        <f t="shared" si="5"/>
        <v>0</v>
      </c>
      <c r="K126" s="63">
        <f t="shared" si="6"/>
        <v>0</v>
      </c>
      <c r="L126" s="36">
        <f t="shared" si="7"/>
        <v>0</v>
      </c>
    </row>
    <row r="127" spans="1:12" ht="30">
      <c r="A127" s="32" t="str">
        <f>ORÇAMENTO!A120</f>
        <v>9.2.7</v>
      </c>
      <c r="B127" s="73" t="str">
        <f>ORÇAMENTO!D120</f>
        <v>JOELHO 90 GRAUS COM BUCHA DE LATÃO, PVC, SOLDÁVEL, DN 25MM, X 1/2 INSTALADO EM RAMAL OU SUB-RAMAL DE ÁGUA - FORNECIMENTO E INSTALAÇÃO. AF_12/2014</v>
      </c>
      <c r="C127" s="22" t="str">
        <f>ORÇAMENTO!E120</f>
        <v>unid</v>
      </c>
      <c r="D127" s="22"/>
      <c r="E127" s="23">
        <f>ORÇAMENTO!G120*26.63%+ORÇAMENTO!G120</f>
        <v>16.347933000000001</v>
      </c>
      <c r="F127" s="23">
        <f>ORÇAMENTO!F120</f>
        <v>66</v>
      </c>
      <c r="G127" s="22"/>
      <c r="H127" s="140">
        <f>G127+[1]BM_03!H127</f>
        <v>0</v>
      </c>
      <c r="I127" s="23">
        <f t="shared" si="4"/>
        <v>1078.96</v>
      </c>
      <c r="J127" s="63">
        <f t="shared" si="5"/>
        <v>0</v>
      </c>
      <c r="K127" s="63">
        <f t="shared" si="6"/>
        <v>0</v>
      </c>
      <c r="L127" s="36">
        <f t="shared" si="7"/>
        <v>0</v>
      </c>
    </row>
    <row r="128" spans="1:12">
      <c r="A128" s="32" t="str">
        <f>ORÇAMENTO!A121</f>
        <v>9.2.8</v>
      </c>
      <c r="B128" s="73" t="str">
        <f>ORÇAMENTO!D121</f>
        <v>Joelho de 90º pvc rígido soldável c/ bucha de latão, d=20mmx1/2".</v>
      </c>
      <c r="C128" s="22" t="str">
        <f>ORÇAMENTO!E121</f>
        <v>unid</v>
      </c>
      <c r="D128" s="22"/>
      <c r="E128" s="23">
        <f>ORÇAMENTO!G121*26.63%+ORÇAMENTO!G121</f>
        <v>17.740863000000001</v>
      </c>
      <c r="F128" s="23">
        <f>ORÇAMENTO!F121</f>
        <v>1</v>
      </c>
      <c r="G128" s="22"/>
      <c r="H128" s="140">
        <f>G128+[1]BM_03!H128</f>
        <v>0</v>
      </c>
      <c r="I128" s="23">
        <f t="shared" si="4"/>
        <v>17.739999999999998</v>
      </c>
      <c r="J128" s="63">
        <f t="shared" si="5"/>
        <v>0</v>
      </c>
      <c r="K128" s="63">
        <f t="shared" si="6"/>
        <v>0</v>
      </c>
      <c r="L128" s="36">
        <f t="shared" si="7"/>
        <v>0</v>
      </c>
    </row>
    <row r="129" spans="1:12" ht="30">
      <c r="A129" s="32" t="str">
        <f>ORÇAMENTO!A122</f>
        <v>9.2.9</v>
      </c>
      <c r="B129" s="73" t="str">
        <f>ORÇAMENTO!D122</f>
        <v>JOELHO 90 GRAUS, PVC, SOLDÁVEL, DN 60MM, INSTALADO EM PRUMADA DE ÁGUA - FORNECIMENTO E INSTALAÇÃO. AF_12/2014</v>
      </c>
      <c r="C129" s="22" t="str">
        <f>ORÇAMENTO!E122</f>
        <v>unid</v>
      </c>
      <c r="D129" s="22"/>
      <c r="E129" s="23">
        <f>ORÇAMENTO!G122*26.63%+ORÇAMENTO!G122</f>
        <v>46.371905999999996</v>
      </c>
      <c r="F129" s="23">
        <f>ORÇAMENTO!F122</f>
        <v>4</v>
      </c>
      <c r="G129" s="22"/>
      <c r="H129" s="140">
        <f>G129+[1]BM_03!H129</f>
        <v>0</v>
      </c>
      <c r="I129" s="23">
        <f t="shared" si="4"/>
        <v>185.49</v>
      </c>
      <c r="J129" s="63">
        <f t="shared" si="5"/>
        <v>0</v>
      </c>
      <c r="K129" s="63">
        <f t="shared" si="6"/>
        <v>0</v>
      </c>
      <c r="L129" s="36">
        <f t="shared" si="7"/>
        <v>0</v>
      </c>
    </row>
    <row r="130" spans="1:12" ht="30">
      <c r="A130" s="32" t="str">
        <f>ORÇAMENTO!A123</f>
        <v>9.2.10</v>
      </c>
      <c r="B130" s="73" t="str">
        <f>ORÇAMENTO!D123</f>
        <v>JOELHO 90 GRAUS, PVC, SOLDÁVEL, DN 25MM, INSTALADO EM RAMAL DE DISTRIBUIÇÃO DE ÁGUA - FORNECIMENTO E INSTALAÇÃO. AF_12/2014</v>
      </c>
      <c r="C130" s="22" t="str">
        <f>ORÇAMENTO!E123</f>
        <v>unid</v>
      </c>
      <c r="D130" s="22"/>
      <c r="E130" s="23">
        <f>ORÇAMENTO!G123*26.63%+ORÇAMENTO!G123</f>
        <v>5.5970459999999997</v>
      </c>
      <c r="F130" s="23">
        <f>ORÇAMENTO!F123</f>
        <v>48</v>
      </c>
      <c r="G130" s="22"/>
      <c r="H130" s="140">
        <f>G130+[1]BM_03!H130</f>
        <v>0</v>
      </c>
      <c r="I130" s="23">
        <f t="shared" si="4"/>
        <v>268.66000000000003</v>
      </c>
      <c r="J130" s="63">
        <f t="shared" si="5"/>
        <v>0</v>
      </c>
      <c r="K130" s="63">
        <f t="shared" si="6"/>
        <v>0</v>
      </c>
      <c r="L130" s="36">
        <f t="shared" si="7"/>
        <v>0</v>
      </c>
    </row>
    <row r="131" spans="1:12" ht="30">
      <c r="A131" s="32" t="str">
        <f>ORÇAMENTO!A124</f>
        <v>9.2.11</v>
      </c>
      <c r="B131" s="73" t="str">
        <f>ORÇAMENTO!D124</f>
        <v>JOELHO 90 GRAUS, PVC, SOLDÁVEL, DN 50MM, INSTALADO EM PRUMADA DE ÁGUA - FORNECIMENTO E INSTALAÇÃO. AF_12/2014</v>
      </c>
      <c r="C131" s="22" t="str">
        <f>ORÇAMENTO!E124</f>
        <v>unid</v>
      </c>
      <c r="D131" s="22"/>
      <c r="E131" s="23">
        <f>ORÇAMENTO!G124*26.63%+ORÇAMENTO!G124</f>
        <v>15.461523000000001</v>
      </c>
      <c r="F131" s="23">
        <f>ORÇAMENTO!F124</f>
        <v>49</v>
      </c>
      <c r="G131" s="22"/>
      <c r="H131" s="140">
        <f>G131+[1]BM_03!H131</f>
        <v>0</v>
      </c>
      <c r="I131" s="23">
        <f t="shared" si="4"/>
        <v>757.61</v>
      </c>
      <c r="J131" s="63">
        <f t="shared" si="5"/>
        <v>0</v>
      </c>
      <c r="K131" s="63">
        <f t="shared" si="6"/>
        <v>0</v>
      </c>
      <c r="L131" s="36">
        <f t="shared" si="7"/>
        <v>0</v>
      </c>
    </row>
    <row r="132" spans="1:12" ht="30">
      <c r="A132" s="32" t="str">
        <f>ORÇAMENTO!A125</f>
        <v>9.2.12</v>
      </c>
      <c r="B132" s="73" t="str">
        <f>ORÇAMENTO!D125</f>
        <v>JOELHO 90 GRAUS, PVC, SOLDÁVEL, DN 20MM, INSTALADO EM RAMAL DE DISTRIBUIÇÃO DE ÁGUA - FORNECIMENTO E INSTALAÇÃO. AF_12/2014</v>
      </c>
      <c r="C132" s="22" t="str">
        <f>ORÇAMENTO!E125</f>
        <v>unid</v>
      </c>
      <c r="D132" s="22"/>
      <c r="E132" s="23">
        <f>ORÇAMENTO!G125*26.63%+ORÇAMENTO!G125</f>
        <v>4.5713429999999997</v>
      </c>
      <c r="F132" s="23">
        <f>ORÇAMENTO!F125</f>
        <v>2</v>
      </c>
      <c r="G132" s="22"/>
      <c r="H132" s="140">
        <f>G132+[1]BM_03!H132</f>
        <v>0</v>
      </c>
      <c r="I132" s="23">
        <f t="shared" si="4"/>
        <v>9.14</v>
      </c>
      <c r="J132" s="63">
        <f t="shared" si="5"/>
        <v>0</v>
      </c>
      <c r="K132" s="63">
        <f t="shared" si="6"/>
        <v>0</v>
      </c>
      <c r="L132" s="36">
        <f t="shared" si="7"/>
        <v>0</v>
      </c>
    </row>
    <row r="133" spans="1:12" ht="30">
      <c r="A133" s="32" t="str">
        <f>ORÇAMENTO!A126</f>
        <v>9.2.13</v>
      </c>
      <c r="B133" s="73" t="str">
        <f>ORÇAMENTO!D126</f>
        <v>LUVA SOLDÁVEL E COM ROSCA, PVC, SOLDÁVEL, DN 25MM X 3/4, INSTALADO EM PRUMADA DE ÁGUA - FORNECIMENTO E INSTALAÇÃO. AF_12/2014</v>
      </c>
      <c r="C133" s="22" t="str">
        <f>ORÇAMENTO!E126</f>
        <v>unid</v>
      </c>
      <c r="D133" s="22"/>
      <c r="E133" s="23">
        <f>ORÇAMENTO!G126*26.63%+ORÇAMENTO!G126</f>
        <v>5.0398740000000002</v>
      </c>
      <c r="F133" s="23">
        <f>ORÇAMENTO!F126</f>
        <v>3</v>
      </c>
      <c r="G133" s="22"/>
      <c r="H133" s="140">
        <f>G133+[1]BM_03!H133</f>
        <v>0</v>
      </c>
      <c r="I133" s="23">
        <f t="shared" si="4"/>
        <v>15.12</v>
      </c>
      <c r="J133" s="63">
        <f t="shared" si="5"/>
        <v>0</v>
      </c>
      <c r="K133" s="63">
        <f t="shared" si="6"/>
        <v>0</v>
      </c>
      <c r="L133" s="36">
        <f t="shared" si="7"/>
        <v>0</v>
      </c>
    </row>
    <row r="134" spans="1:12" ht="30">
      <c r="A134" s="32" t="str">
        <f>ORÇAMENTO!A127</f>
        <v>9.2.14</v>
      </c>
      <c r="B134" s="73" t="str">
        <f>ORÇAMENTO!D127</f>
        <v>LUVA, PVC, SOLDÁVEL, DN 25MM, INSTALADO EM RAMAL OU SUB-RAMAL DE ÁGUA - FORNECIMENTO E INSTALAÇÃO. AF_12/2014</v>
      </c>
      <c r="C134" s="22" t="str">
        <f>ORÇAMENTO!E127</f>
        <v>unid</v>
      </c>
      <c r="D134" s="22"/>
      <c r="E134" s="23">
        <f>ORÇAMENTO!G127*26.63%+ORÇAMENTO!G127</f>
        <v>6.1162289999999997</v>
      </c>
      <c r="F134" s="23">
        <f>ORÇAMENTO!F127</f>
        <v>64</v>
      </c>
      <c r="G134" s="22"/>
      <c r="H134" s="140">
        <f>G134+[1]BM_03!H134</f>
        <v>0</v>
      </c>
      <c r="I134" s="23">
        <f t="shared" si="4"/>
        <v>391.44</v>
      </c>
      <c r="J134" s="63">
        <f t="shared" si="5"/>
        <v>0</v>
      </c>
      <c r="K134" s="63">
        <f t="shared" si="6"/>
        <v>0</v>
      </c>
      <c r="L134" s="36">
        <f t="shared" si="7"/>
        <v>0</v>
      </c>
    </row>
    <row r="135" spans="1:12" ht="30">
      <c r="A135" s="32" t="str">
        <f>ORÇAMENTO!A128</f>
        <v>9.2.15</v>
      </c>
      <c r="B135" s="73" t="str">
        <f>ORÇAMENTO!D128</f>
        <v>LUVA, PVC, SOLDÁVEL, DN 60MM, INSTALADO EM PRUMADA DE ÁGUA - FORNECIMENTO E INSTALAÇÃO. AF_12/2014</v>
      </c>
      <c r="C135" s="22" t="str">
        <f>ORÇAMENTO!E128</f>
        <v>unid</v>
      </c>
      <c r="D135" s="22"/>
      <c r="E135" s="23">
        <f>ORÇAMENTO!G128*26.63%+ORÇAMENTO!G128</f>
        <v>25.414641</v>
      </c>
      <c r="F135" s="23">
        <f>ORÇAMENTO!F128</f>
        <v>1</v>
      </c>
      <c r="G135" s="22"/>
      <c r="H135" s="140">
        <f>G135+[1]BM_03!H135</f>
        <v>0</v>
      </c>
      <c r="I135" s="23">
        <f t="shared" si="4"/>
        <v>25.41</v>
      </c>
      <c r="J135" s="63">
        <f t="shared" si="5"/>
        <v>0</v>
      </c>
      <c r="K135" s="63">
        <f t="shared" si="6"/>
        <v>0</v>
      </c>
      <c r="L135" s="36">
        <f t="shared" si="7"/>
        <v>0</v>
      </c>
    </row>
    <row r="136" spans="1:12" ht="30">
      <c r="A136" s="32" t="str">
        <f>ORÇAMENTO!A129</f>
        <v>9.2.16</v>
      </c>
      <c r="B136" s="73" t="str">
        <f>ORÇAMENTO!D129</f>
        <v>LUVA, PVC, SOLDÁVEL, DN 20MM, INSTALADO EM RAMAL OU SUB-RAMAL DE ÁGUA - FORNECIMENTO E INSTALAÇÃO. AF_12/2014</v>
      </c>
      <c r="C136" s="22" t="str">
        <f>ORÇAMENTO!E129</f>
        <v>unid</v>
      </c>
      <c r="D136" s="22"/>
      <c r="E136" s="23">
        <f>ORÇAMENTO!G129*26.63%+ORÇAMENTO!G129</f>
        <v>5.1285150000000002</v>
      </c>
      <c r="F136" s="23">
        <f>ORÇAMENTO!F129</f>
        <v>1</v>
      </c>
      <c r="G136" s="22"/>
      <c r="H136" s="140">
        <f>G136+[1]BM_03!H136</f>
        <v>0</v>
      </c>
      <c r="I136" s="23">
        <f t="shared" si="4"/>
        <v>5.13</v>
      </c>
      <c r="J136" s="63">
        <f t="shared" si="5"/>
        <v>0</v>
      </c>
      <c r="K136" s="63">
        <f t="shared" si="6"/>
        <v>0</v>
      </c>
      <c r="L136" s="36">
        <f t="shared" si="7"/>
        <v>0</v>
      </c>
    </row>
    <row r="137" spans="1:12" ht="30">
      <c r="A137" s="32" t="str">
        <f>ORÇAMENTO!A130</f>
        <v>9.2.17</v>
      </c>
      <c r="B137" s="73" t="str">
        <f>ORÇAMENTO!D130</f>
        <v>TÊ COM BUCHA DE LATÃO NA BOLSA CENTRAL, PVC, SOLDÁVEL, DN 25MM X 1/2, INSTALADO EM RAMAL OU SUB-RAMAL DE ÁGUA - FORNECIMENTO E INSTALAÇÃO. AF_12/2014</v>
      </c>
      <c r="C137" s="22" t="str">
        <f>ORÇAMENTO!E130</f>
        <v>unid</v>
      </c>
      <c r="D137" s="22"/>
      <c r="E137" s="23">
        <f>ORÇAMENTO!G130*26.63%+ORÇAMENTO!G130</f>
        <v>23.021334</v>
      </c>
      <c r="F137" s="23">
        <f>ORÇAMENTO!F130</f>
        <v>7</v>
      </c>
      <c r="G137" s="22"/>
      <c r="H137" s="140">
        <f>G137+[1]BM_03!H137</f>
        <v>0</v>
      </c>
      <c r="I137" s="23">
        <f t="shared" si="4"/>
        <v>161.15</v>
      </c>
      <c r="J137" s="63">
        <f t="shared" si="5"/>
        <v>0</v>
      </c>
      <c r="K137" s="63">
        <f t="shared" si="6"/>
        <v>0</v>
      </c>
      <c r="L137" s="36">
        <f t="shared" si="7"/>
        <v>0</v>
      </c>
    </row>
    <row r="138" spans="1:12" ht="30">
      <c r="A138" s="32" t="str">
        <f>ORÇAMENTO!A131</f>
        <v>9.2.18</v>
      </c>
      <c r="B138" s="73" t="str">
        <f>ORÇAMENTO!D131</f>
        <v>TE, PVC, SOLDÁVEL, DN 60MM, INSTALADO EM PRUMADA DE ÁGUA - FORNECIMENTO E INSTALAÇÃO. AF_12/2014</v>
      </c>
      <c r="C138" s="22" t="str">
        <f>ORÇAMENTO!E131</f>
        <v>unid</v>
      </c>
      <c r="D138" s="22"/>
      <c r="E138" s="23">
        <f>ORÇAMENTO!G131*26.63%+ORÇAMENTO!G131</f>
        <v>58.642353</v>
      </c>
      <c r="F138" s="23">
        <f>ORÇAMENTO!F131</f>
        <v>1</v>
      </c>
      <c r="G138" s="22"/>
      <c r="H138" s="140">
        <f>G138+[1]BM_03!H138</f>
        <v>0</v>
      </c>
      <c r="I138" s="23">
        <f t="shared" si="4"/>
        <v>58.64</v>
      </c>
      <c r="J138" s="63">
        <f t="shared" si="5"/>
        <v>0</v>
      </c>
      <c r="K138" s="63">
        <f t="shared" si="6"/>
        <v>0</v>
      </c>
      <c r="L138" s="36">
        <f t="shared" si="7"/>
        <v>0</v>
      </c>
    </row>
    <row r="139" spans="1:12" ht="30">
      <c r="A139" s="32" t="str">
        <f>ORÇAMENTO!A132</f>
        <v>9.2.19</v>
      </c>
      <c r="B139" s="73" t="str">
        <f>ORÇAMENTO!D132</f>
        <v>TE, PVC, SOLDÁVEL, DN 25MM, INSTALADO EM RAMAL DE DISTRIBUIÇÃO DE ÁGUA - FORNECIMENTO E INSTALAÇÃO. AF_12/2014</v>
      </c>
      <c r="C139" s="22" t="str">
        <f>ORÇAMENTO!E132</f>
        <v>unid</v>
      </c>
      <c r="D139" s="22"/>
      <c r="E139" s="23">
        <f>ORÇAMENTO!G132*26.63%+ORÇAMENTO!G132</f>
        <v>8.0789939999999998</v>
      </c>
      <c r="F139" s="23">
        <f>ORÇAMENTO!F132</f>
        <v>35</v>
      </c>
      <c r="G139" s="22"/>
      <c r="H139" s="140">
        <f>G139+[1]BM_03!H139</f>
        <v>0</v>
      </c>
      <c r="I139" s="23">
        <f t="shared" si="4"/>
        <v>282.76</v>
      </c>
      <c r="J139" s="63">
        <f t="shared" si="5"/>
        <v>0</v>
      </c>
      <c r="K139" s="63">
        <f t="shared" si="6"/>
        <v>0</v>
      </c>
      <c r="L139" s="36">
        <f t="shared" si="7"/>
        <v>0</v>
      </c>
    </row>
    <row r="140" spans="1:12" ht="30">
      <c r="A140" s="32" t="str">
        <f>ORÇAMENTO!A133</f>
        <v>9.2.20</v>
      </c>
      <c r="B140" s="73" t="str">
        <f>ORÇAMENTO!D133</f>
        <v>TE, PVC, SOLDÁVEL, DN 50MM, INSTALADO EM PRUMADA DE ÁGUA - FORNECIMENTO E INSTALAÇÃO. AF_12/2014</v>
      </c>
      <c r="C140" s="22" t="str">
        <f>ORÇAMENTO!E133</f>
        <v>unid</v>
      </c>
      <c r="D140" s="22"/>
      <c r="E140" s="23">
        <f>ORÇAMENTO!G133*26.63%+ORÇAMENTO!G133</f>
        <v>25.098065999999999</v>
      </c>
      <c r="F140" s="23">
        <f>ORÇAMENTO!F133</f>
        <v>32</v>
      </c>
      <c r="G140" s="22"/>
      <c r="H140" s="140">
        <f>G140+[1]BM_03!H140</f>
        <v>0</v>
      </c>
      <c r="I140" s="23">
        <f t="shared" si="4"/>
        <v>803.14</v>
      </c>
      <c r="J140" s="63">
        <f t="shared" si="5"/>
        <v>0</v>
      </c>
      <c r="K140" s="63">
        <f t="shared" si="6"/>
        <v>0</v>
      </c>
      <c r="L140" s="36">
        <f t="shared" si="7"/>
        <v>0</v>
      </c>
    </row>
    <row r="141" spans="1:12" ht="30">
      <c r="A141" s="32" t="str">
        <f>ORÇAMENTO!A134</f>
        <v>9.2.21</v>
      </c>
      <c r="B141" s="73" t="str">
        <f>ORÇAMENTO!D134</f>
        <v>REGISTRO DE GAVETA BRUTO, LATÃO, ROSCÁVEL, 1 1/2", COM ACABAMENTO E CANOPLA CROMADOS - FORNECIMENTO E INSTALAÇÃO. AF_08/2021</v>
      </c>
      <c r="C141" s="22" t="str">
        <f>ORÇAMENTO!E134</f>
        <v>unid</v>
      </c>
      <c r="D141" s="22"/>
      <c r="E141" s="23">
        <f>ORÇAMENTO!G134*26.63%+ORÇAMENTO!G134</f>
        <v>218.39876099999998</v>
      </c>
      <c r="F141" s="23">
        <f>ORÇAMENTO!F134</f>
        <v>2</v>
      </c>
      <c r="G141" s="22"/>
      <c r="H141" s="140">
        <f>G141+[1]BM_03!H141</f>
        <v>0</v>
      </c>
      <c r="I141" s="23">
        <f t="shared" si="4"/>
        <v>436.8</v>
      </c>
      <c r="J141" s="63">
        <f t="shared" si="5"/>
        <v>0</v>
      </c>
      <c r="K141" s="63">
        <f t="shared" si="6"/>
        <v>0</v>
      </c>
      <c r="L141" s="36">
        <f t="shared" si="7"/>
        <v>0</v>
      </c>
    </row>
    <row r="142" spans="1:12" ht="30">
      <c r="A142" s="32" t="str">
        <f>ORÇAMENTO!A135</f>
        <v>9.2.22</v>
      </c>
      <c r="B142" s="73" t="str">
        <f>ORÇAMENTO!D135</f>
        <v>REGISTRO DE GAVETA BRUTO, LATÃO, ROSCÁVEL, 3/4", COM ACABAMENTO E CANOPLA CROMADOS - FORNECIMENTO E INSTALAÇÃO. AF_08/2021</v>
      </c>
      <c r="C142" s="22" t="str">
        <f>ORÇAMENTO!E135</f>
        <v>unid</v>
      </c>
      <c r="D142" s="22"/>
      <c r="E142" s="23">
        <f>ORÇAMENTO!G135*26.63%+ORÇAMENTO!G135</f>
        <v>127.554399</v>
      </c>
      <c r="F142" s="23">
        <f>ORÇAMENTO!F135</f>
        <v>33</v>
      </c>
      <c r="G142" s="22"/>
      <c r="H142" s="140">
        <f>G142+[1]BM_03!H142</f>
        <v>0</v>
      </c>
      <c r="I142" s="23">
        <f t="shared" si="4"/>
        <v>4209.3</v>
      </c>
      <c r="J142" s="63">
        <f t="shared" si="5"/>
        <v>0</v>
      </c>
      <c r="K142" s="63">
        <f t="shared" si="6"/>
        <v>0</v>
      </c>
      <c r="L142" s="36">
        <f t="shared" si="7"/>
        <v>0</v>
      </c>
    </row>
    <row r="143" spans="1:12" ht="30">
      <c r="A143" s="32" t="str">
        <f>ORÇAMENTO!A136</f>
        <v>9.2.23</v>
      </c>
      <c r="B143" s="73" t="str">
        <f>ORÇAMENTO!D136</f>
        <v>REGISTRO DE PRESSÃO BRUTO, LATÃO, ROSCÁVEL, 3/4", COM ACABAMENTO E CANOPLA CROMADOS - FORNECIMENTO E INSTALAÇÃO. AF_08/2021</v>
      </c>
      <c r="C143" s="22" t="str">
        <f>ORÇAMENTO!E136</f>
        <v>unid</v>
      </c>
      <c r="D143" s="22"/>
      <c r="E143" s="23">
        <f>ORÇAMENTO!G136*26.63%+ORÇAMENTO!G136</f>
        <v>116.58824099999998</v>
      </c>
      <c r="F143" s="23">
        <f>ORÇAMENTO!F136</f>
        <v>3</v>
      </c>
      <c r="G143" s="22"/>
      <c r="H143" s="140">
        <f>G143+[1]BM_03!H143</f>
        <v>0</v>
      </c>
      <c r="I143" s="23">
        <f t="shared" si="4"/>
        <v>349.76</v>
      </c>
      <c r="J143" s="63">
        <f t="shared" si="5"/>
        <v>0</v>
      </c>
      <c r="K143" s="63">
        <f t="shared" si="6"/>
        <v>0</v>
      </c>
      <c r="L143" s="36">
        <f t="shared" si="7"/>
        <v>0</v>
      </c>
    </row>
    <row r="144" spans="1:12" ht="45">
      <c r="A144" s="32" t="str">
        <f>ORÇAMENTO!A137</f>
        <v>9.2.24</v>
      </c>
      <c r="B144" s="73" t="str">
        <f>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C144" s="22" t="str">
        <f>ORÇAMENTO!E137</f>
        <v>unid</v>
      </c>
      <c r="D144" s="22"/>
      <c r="E144" s="23">
        <f>ORÇAMENTO!G137*26.63%+ORÇAMENTO!G137</f>
        <v>1483.483113</v>
      </c>
      <c r="F144" s="23">
        <f>ORÇAMENTO!F137</f>
        <v>1</v>
      </c>
      <c r="G144" s="22"/>
      <c r="H144" s="140">
        <f>G144+[1]BM_03!H144</f>
        <v>0</v>
      </c>
      <c r="I144" s="23">
        <f t="shared" si="4"/>
        <v>1483.48</v>
      </c>
      <c r="J144" s="63">
        <f t="shared" si="5"/>
        <v>0</v>
      </c>
      <c r="K144" s="63">
        <f t="shared" si="6"/>
        <v>0</v>
      </c>
      <c r="L144" s="36">
        <f t="shared" si="7"/>
        <v>0</v>
      </c>
    </row>
    <row r="145" spans="1:12">
      <c r="A145" s="32"/>
      <c r="B145" s="73"/>
      <c r="C145" s="22"/>
      <c r="D145" s="22"/>
      <c r="E145" s="23"/>
      <c r="F145" s="23"/>
      <c r="G145" s="22"/>
      <c r="H145" s="140">
        <f>G145+[1]BM_03!H145</f>
        <v>0</v>
      </c>
      <c r="I145" s="23"/>
      <c r="J145" s="63"/>
      <c r="K145" s="63"/>
      <c r="L145" s="36"/>
    </row>
    <row r="146" spans="1:12">
      <c r="A146" s="32" t="str">
        <f>ORÇAMENTO!A139</f>
        <v>9.3</v>
      </c>
      <c r="B146" s="74" t="s">
        <v>155</v>
      </c>
      <c r="C146" s="22"/>
      <c r="D146" s="22"/>
      <c r="E146" s="23"/>
      <c r="F146" s="23"/>
      <c r="G146" s="22"/>
      <c r="H146" s="140">
        <f>G146+[1]BM_03!H146</f>
        <v>0</v>
      </c>
      <c r="I146" s="23"/>
      <c r="J146" s="63"/>
      <c r="K146" s="63"/>
      <c r="L146" s="36"/>
    </row>
    <row r="147" spans="1:12" ht="30">
      <c r="A147" s="32" t="str">
        <f>ORÇAMENTO!A140</f>
        <v>9.3.1</v>
      </c>
      <c r="B147" s="73" t="str">
        <f>ORÇAMENTO!D140</f>
        <v>TUBO DE AÇO GALVANIZADO COM COSTURA, CLASSE MÉDIA, DN 65 (2 1/2"), CONEXÃO ROSQUEADA, INSTALADO EM REDE DE ALIMENTAÇÃO PARA HIDRANTE - FORNECIMENTO E INSTALAÇÃO. AF_10/2020</v>
      </c>
      <c r="C147" s="22" t="str">
        <f>ORÇAMENTO!E140</f>
        <v>m</v>
      </c>
      <c r="D147" s="22"/>
      <c r="E147" s="23">
        <f>ORÇAMENTO!G140*26.63%+ORÇAMENTO!G140</f>
        <v>153.10833299999999</v>
      </c>
      <c r="F147" s="23">
        <f>ORÇAMENTO!F140</f>
        <v>106</v>
      </c>
      <c r="G147" s="22"/>
      <c r="H147" s="140">
        <f>G147+[1]BM_03!H147</f>
        <v>0</v>
      </c>
      <c r="I147" s="23">
        <f t="shared" si="4"/>
        <v>16229.48</v>
      </c>
      <c r="J147" s="63">
        <f t="shared" si="5"/>
        <v>0</v>
      </c>
      <c r="K147" s="63">
        <f t="shared" si="6"/>
        <v>0</v>
      </c>
      <c r="L147" s="36">
        <f t="shared" si="7"/>
        <v>0</v>
      </c>
    </row>
    <row r="148" spans="1:12" ht="45">
      <c r="A148" s="32" t="str">
        <f>ORÇAMENTO!A141</f>
        <v>9.3.2</v>
      </c>
      <c r="B148" s="73" t="str">
        <f>ORÇAMENTO!D141</f>
        <v>COTOVELO 90 GRAUS, EM FERRO GALVANIZADO, CONEXÃO ROSQUEADA, DN 65 (2 1/2), INSTALADO EM RESERVAÇÃO DE ÁGUA DE EDIFICAÇÃO QUE POSSUA RESERVATÓRIO DE FIBRA/FIBROCIMENTO  FORNECIMENTO E INSTALAÇÃO. AF_06/2016</v>
      </c>
      <c r="C148" s="22" t="str">
        <f>ORÇAMENTO!E141</f>
        <v>unid</v>
      </c>
      <c r="D148" s="22"/>
      <c r="E148" s="23">
        <f>ORÇAMENTO!G141*26.63%+ORÇAMENTO!G141</f>
        <v>120.94431300000001</v>
      </c>
      <c r="F148" s="23">
        <f>ORÇAMENTO!F141</f>
        <v>25</v>
      </c>
      <c r="G148" s="22"/>
      <c r="H148" s="140">
        <f>G148+[1]BM_03!H148</f>
        <v>0</v>
      </c>
      <c r="I148" s="23">
        <f t="shared" ref="I148:I211" si="8">ROUND(E148*F148,2)</f>
        <v>3023.61</v>
      </c>
      <c r="J148" s="63">
        <f t="shared" ref="J148:J211" si="9">ROUND(E148*G148,2)</f>
        <v>0</v>
      </c>
      <c r="K148" s="63">
        <f t="shared" ref="K148:K211" si="10">ROUND(E148*H148,2)</f>
        <v>0</v>
      </c>
      <c r="L148" s="36">
        <f t="shared" ref="L148:L211" si="11">H148/F148</f>
        <v>0</v>
      </c>
    </row>
    <row r="149" spans="1:12" ht="45">
      <c r="A149" s="32" t="str">
        <f>ORÇAMENTO!A142</f>
        <v>9.3.3</v>
      </c>
      <c r="B149" s="73" t="str">
        <f>ORÇAMENTO!D142</f>
        <v>LUVA, EM FERRO GALVANIZADO, CONEXÃO ROSQUEADA, DN 65 (2 1/2), INSTALADO EM RESERVAÇÃO DE ÁGUA DE EDIFICAÇÃO QUE POSSUA RESERVATÓRIO DE FIBRA/FIBROCIMENTO  FORNECIMENTO E INSTALAÇÃO. AF_06/2016</v>
      </c>
      <c r="C149" s="22" t="str">
        <f>ORÇAMENTO!E142</f>
        <v>unid</v>
      </c>
      <c r="D149" s="22"/>
      <c r="E149" s="23">
        <f>ORÇAMENTO!G142*26.63%+ORÇAMENTO!G142</f>
        <v>84.664817999999997</v>
      </c>
      <c r="F149" s="23">
        <f>ORÇAMENTO!F142</f>
        <v>4</v>
      </c>
      <c r="G149" s="22"/>
      <c r="H149" s="140">
        <f>G149+[1]BM_03!H149</f>
        <v>0</v>
      </c>
      <c r="I149" s="23">
        <f t="shared" si="8"/>
        <v>338.66</v>
      </c>
      <c r="J149" s="63">
        <f t="shared" si="9"/>
        <v>0</v>
      </c>
      <c r="K149" s="63">
        <f t="shared" si="10"/>
        <v>0</v>
      </c>
      <c r="L149" s="36">
        <f t="shared" si="11"/>
        <v>0</v>
      </c>
    </row>
    <row r="150" spans="1:12" ht="45">
      <c r="A150" s="32" t="str">
        <f>ORÇAMENTO!A143</f>
        <v>9.3.4</v>
      </c>
      <c r="B150" s="73" t="str">
        <f>ORÇAMENTO!D143</f>
        <v>TÊ, EM FERRO GALVANIZADO, CONEXÃO ROSQUEADA, DN 65 (2 1/2), INSTALADO EM RESERVAÇÃO DE ÁGUA DE EDIFICAÇÃO QUE POSSUA RESERVATÓRIO DE FIBRA/FIBROCIMENTO  FORNECIMENTO E INSTALAÇÃO. AF_06/2016</v>
      </c>
      <c r="C150" s="22" t="str">
        <f>ORÇAMENTO!E143</f>
        <v>unid</v>
      </c>
      <c r="D150" s="22"/>
      <c r="E150" s="23">
        <f>ORÇAMENTO!G143*26.63%+ORÇAMENTO!G143</f>
        <v>166.67040600000001</v>
      </c>
      <c r="F150" s="23">
        <f>ORÇAMENTO!F143</f>
        <v>10</v>
      </c>
      <c r="G150" s="22"/>
      <c r="H150" s="140">
        <f>G150+[1]BM_03!H150</f>
        <v>0</v>
      </c>
      <c r="I150" s="23">
        <f t="shared" si="8"/>
        <v>1666.7</v>
      </c>
      <c r="J150" s="63">
        <f t="shared" si="9"/>
        <v>0</v>
      </c>
      <c r="K150" s="63">
        <f t="shared" si="10"/>
        <v>0</v>
      </c>
      <c r="L150" s="36">
        <f t="shared" si="11"/>
        <v>0</v>
      </c>
    </row>
    <row r="151" spans="1:12">
      <c r="A151" s="32" t="str">
        <f>ORÇAMENTO!A144</f>
        <v>9.3.5</v>
      </c>
      <c r="B151" s="73" t="str">
        <f>ORÇAMENTO!D144</f>
        <v>REGISTRO DE GAVETA BRUTO, LATÃO, ROSCÁVEL, 2 1/2" - FORNECIMENTO E INSTALAÇÃO. AF_08/2021</v>
      </c>
      <c r="C151" s="22" t="str">
        <f>ORÇAMENTO!E144</f>
        <v>unid</v>
      </c>
      <c r="D151" s="22"/>
      <c r="E151" s="23">
        <f>ORÇAMENTO!G144*26.63%+ORÇAMENTO!G144</f>
        <v>385.95557700000001</v>
      </c>
      <c r="F151" s="23">
        <f>ORÇAMENTO!F144</f>
        <v>5</v>
      </c>
      <c r="G151" s="22"/>
      <c r="H151" s="140">
        <f>G151+[1]BM_03!H151</f>
        <v>0</v>
      </c>
      <c r="I151" s="23">
        <f t="shared" si="8"/>
        <v>1929.78</v>
      </c>
      <c r="J151" s="63">
        <f t="shared" si="9"/>
        <v>0</v>
      </c>
      <c r="K151" s="63">
        <f t="shared" si="10"/>
        <v>0</v>
      </c>
      <c r="L151" s="36">
        <f t="shared" si="11"/>
        <v>0</v>
      </c>
    </row>
    <row r="152" spans="1:12" ht="30">
      <c r="A152" s="32" t="str">
        <f>ORÇAMENTO!A145</f>
        <v>9.3.6</v>
      </c>
      <c r="B152" s="73" t="str">
        <f>ORÇAMENTO!D145</f>
        <v>VÁLVULA DE RETENÇÃO HORIZONTAL, DE BRONZE, ROSCÁVEL, 2 1/2" - FORNECIMENTO E INSTALAÇÃO. AF_08/2021</v>
      </c>
      <c r="C152" s="22" t="str">
        <f>ORÇAMENTO!E145</f>
        <v>unid</v>
      </c>
      <c r="D152" s="22"/>
      <c r="E152" s="23">
        <f>ORÇAMENTO!G145*26.63%+ORÇAMENTO!G145</f>
        <v>516.473118</v>
      </c>
      <c r="F152" s="23">
        <f>ORÇAMENTO!F145</f>
        <v>3</v>
      </c>
      <c r="G152" s="22"/>
      <c r="H152" s="140">
        <f>G152+[1]BM_03!H152</f>
        <v>0</v>
      </c>
      <c r="I152" s="23">
        <f t="shared" si="8"/>
        <v>1549.42</v>
      </c>
      <c r="J152" s="63">
        <f t="shared" si="9"/>
        <v>0</v>
      </c>
      <c r="K152" s="63">
        <f t="shared" si="10"/>
        <v>0</v>
      </c>
      <c r="L152" s="36">
        <f t="shared" si="11"/>
        <v>0</v>
      </c>
    </row>
    <row r="153" spans="1:12">
      <c r="A153" s="32" t="str">
        <f>ORÇAMENTO!A146</f>
        <v>9.3.7</v>
      </c>
      <c r="B153" s="73" t="str">
        <f>ORÇAMENTO!D146</f>
        <v>Válvula de fluxo contínuo galvanizada (p/incêndio)</v>
      </c>
      <c r="C153" s="22" t="str">
        <f>ORÇAMENTO!E146</f>
        <v>unid</v>
      </c>
      <c r="D153" s="22"/>
      <c r="E153" s="23">
        <f>ORÇAMENTO!G146*26.63%+ORÇAMENTO!G146</f>
        <v>284.79086999999998</v>
      </c>
      <c r="F153" s="23">
        <f>ORÇAMENTO!F146</f>
        <v>2</v>
      </c>
      <c r="G153" s="22"/>
      <c r="H153" s="140">
        <f>G153+[1]BM_03!H153</f>
        <v>0</v>
      </c>
      <c r="I153" s="23">
        <f t="shared" si="8"/>
        <v>569.58000000000004</v>
      </c>
      <c r="J153" s="63">
        <f t="shared" si="9"/>
        <v>0</v>
      </c>
      <c r="K153" s="63">
        <f t="shared" si="10"/>
        <v>0</v>
      </c>
      <c r="L153" s="36">
        <f t="shared" si="11"/>
        <v>0</v>
      </c>
    </row>
    <row r="154" spans="1:12" ht="45">
      <c r="A154" s="32" t="str">
        <f>ORÇAMENTO!A147</f>
        <v>9.3.8</v>
      </c>
      <c r="B154" s="73" t="str">
        <f>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C154" s="22" t="str">
        <f>ORÇAMENTO!E147</f>
        <v>unid</v>
      </c>
      <c r="D154" s="22"/>
      <c r="E154" s="23">
        <f>ORÇAMENTO!G147*26.63%+ORÇAMENTO!G147</f>
        <v>1951.0263989999999</v>
      </c>
      <c r="F154" s="23">
        <f>ORÇAMENTO!F147</f>
        <v>3</v>
      </c>
      <c r="G154" s="22"/>
      <c r="H154" s="140">
        <f>G154+[1]BM_03!H154</f>
        <v>0</v>
      </c>
      <c r="I154" s="23">
        <f t="shared" si="8"/>
        <v>5853.08</v>
      </c>
      <c r="J154" s="63">
        <f t="shared" si="9"/>
        <v>0</v>
      </c>
      <c r="K154" s="63">
        <f t="shared" si="10"/>
        <v>0</v>
      </c>
      <c r="L154" s="36">
        <f t="shared" si="11"/>
        <v>0</v>
      </c>
    </row>
    <row r="155" spans="1:12" ht="30">
      <c r="A155" s="32" t="str">
        <f>ORÇAMENTO!A148</f>
        <v>9.3.9</v>
      </c>
      <c r="B155" s="73" t="str">
        <f>ORÇAMENTO!D148</f>
        <v>HIDRANTE SUBTERRÂNEO PREDIAL (COM CURVA LONGA E CAIXA), DN 75 MM - FORNECIMENTO E INSTALAÇÃO. AF_10/2020</v>
      </c>
      <c r="C155" s="22" t="str">
        <f>ORÇAMENTO!E148</f>
        <v>unid</v>
      </c>
      <c r="D155" s="22"/>
      <c r="E155" s="23">
        <f>ORÇAMENTO!G148*26.63%+ORÇAMENTO!G148</f>
        <v>3815.526519</v>
      </c>
      <c r="F155" s="23">
        <f>ORÇAMENTO!F148</f>
        <v>1</v>
      </c>
      <c r="G155" s="22"/>
      <c r="H155" s="140">
        <f>G155+[1]BM_03!H155</f>
        <v>0</v>
      </c>
      <c r="I155" s="23">
        <f t="shared" si="8"/>
        <v>3815.53</v>
      </c>
      <c r="J155" s="63">
        <f t="shared" si="9"/>
        <v>0</v>
      </c>
      <c r="K155" s="63">
        <f t="shared" si="10"/>
        <v>0</v>
      </c>
      <c r="L155" s="36">
        <f t="shared" si="11"/>
        <v>0</v>
      </c>
    </row>
    <row r="156" spans="1:12" ht="30">
      <c r="A156" s="32" t="str">
        <f>ORÇAMENTO!A149</f>
        <v>9.3.10</v>
      </c>
      <c r="B156" s="73" t="str">
        <f>ORÇAMENTO!D149</f>
        <v>EXTINTOR DE INCÊNDIO PORTÁTIL COM CARGA DE ÁGUA PRESSURIZADA DE 10 L, CLASSE A - FORNECIMENTO E INSTALAÇÃO. AF_10/2020_P</v>
      </c>
      <c r="C156" s="22" t="str">
        <f>ORÇAMENTO!E149</f>
        <v>unid</v>
      </c>
      <c r="D156" s="22"/>
      <c r="E156" s="23">
        <f>ORÇAMENTO!G149*26.63%+ORÇAMENTO!G149</f>
        <v>337.50693899999999</v>
      </c>
      <c r="F156" s="23">
        <f>ORÇAMENTO!F149</f>
        <v>7</v>
      </c>
      <c r="G156" s="22"/>
      <c r="H156" s="140">
        <f>G156+[1]BM_03!H156</f>
        <v>0</v>
      </c>
      <c r="I156" s="23">
        <f t="shared" si="8"/>
        <v>2362.5500000000002</v>
      </c>
      <c r="J156" s="63">
        <f t="shared" si="9"/>
        <v>0</v>
      </c>
      <c r="K156" s="63">
        <f t="shared" si="10"/>
        <v>0</v>
      </c>
      <c r="L156" s="36">
        <f t="shared" si="11"/>
        <v>0</v>
      </c>
    </row>
    <row r="157" spans="1:12" ht="30">
      <c r="A157" s="32" t="str">
        <f>ORÇAMENTO!A150</f>
        <v>9.3.11</v>
      </c>
      <c r="B157" s="73" t="str">
        <f>ORÇAMENTO!D150</f>
        <v>EXTINTOR DE INCÊNDIO PORTÁTIL COM CARGA DE CO2 DE 6 KG, CLASSE BC - FORNECIMENTO E INSTALAÇÃO. AF_10/2020_P</v>
      </c>
      <c r="C157" s="22" t="str">
        <f>ORÇAMENTO!E150</f>
        <v>unid</v>
      </c>
      <c r="D157" s="22"/>
      <c r="E157" s="23">
        <f>ORÇAMENTO!G150*26.63%+ORÇAMENTO!G150</f>
        <v>1110.0385799999999</v>
      </c>
      <c r="F157" s="23">
        <f>ORÇAMENTO!F150</f>
        <v>2</v>
      </c>
      <c r="G157" s="22"/>
      <c r="H157" s="140">
        <f>G157+[1]BM_03!H157</f>
        <v>0</v>
      </c>
      <c r="I157" s="23">
        <f t="shared" si="8"/>
        <v>2220.08</v>
      </c>
      <c r="J157" s="63">
        <f t="shared" si="9"/>
        <v>0</v>
      </c>
      <c r="K157" s="63">
        <f t="shared" si="10"/>
        <v>0</v>
      </c>
      <c r="L157" s="36">
        <f t="shared" si="11"/>
        <v>0</v>
      </c>
    </row>
    <row r="158" spans="1:12" ht="30">
      <c r="A158" s="32" t="str">
        <f>ORÇAMENTO!A151</f>
        <v>9.3.12</v>
      </c>
      <c r="B158" s="73" t="str">
        <f>ORÇAMENTO!D151</f>
        <v>EXTINTOR DE INCÊNDIO PORTÁTIL COM CARGA DE PQS DE 8 KG, CLASSE BC - FORNECIMENTO E INSTALAÇÃO. AF_10/2020_P</v>
      </c>
      <c r="C158" s="22" t="str">
        <f>ORÇAMENTO!E151</f>
        <v>unid</v>
      </c>
      <c r="D158" s="22"/>
      <c r="E158" s="23">
        <f>ORÇAMENTO!G151*26.63%+ORÇAMENTO!G151</f>
        <v>382.95444600000002</v>
      </c>
      <c r="F158" s="23">
        <f>ORÇAMENTO!F151</f>
        <v>7</v>
      </c>
      <c r="G158" s="22"/>
      <c r="H158" s="140">
        <f>G158+[1]BM_03!H158</f>
        <v>0</v>
      </c>
      <c r="I158" s="23">
        <f t="shared" si="8"/>
        <v>2680.68</v>
      </c>
      <c r="J158" s="63">
        <f t="shared" si="9"/>
        <v>0</v>
      </c>
      <c r="K158" s="63">
        <f t="shared" si="10"/>
        <v>0</v>
      </c>
      <c r="L158" s="36">
        <f t="shared" si="11"/>
        <v>0</v>
      </c>
    </row>
    <row r="159" spans="1:12" ht="30">
      <c r="A159" s="32" t="str">
        <f>ORÇAMENTO!A152</f>
        <v>9.3.13</v>
      </c>
      <c r="B159" s="73" t="str">
        <f>ORÇAMENTO!D152</f>
        <v>LUMINÁRIA DE EMERGÊNCIA, COM 30 LÂMPADAS LED DE 2 W, SEM REATOR - FORNECIMENTO E INSTALAÇÃO. AF_02/2020</v>
      </c>
      <c r="C159" s="22" t="str">
        <f>ORÇAMENTO!E152</f>
        <v>unid</v>
      </c>
      <c r="D159" s="22"/>
      <c r="E159" s="23">
        <f>ORÇAMENTO!G152*26.63%+ORÇAMENTO!G152</f>
        <v>28.339793999999998</v>
      </c>
      <c r="F159" s="23">
        <f>ORÇAMENTO!F152</f>
        <v>18</v>
      </c>
      <c r="G159" s="22"/>
      <c r="H159" s="140">
        <f>G159+[1]BM_03!H159</f>
        <v>0</v>
      </c>
      <c r="I159" s="23">
        <f t="shared" si="8"/>
        <v>510.12</v>
      </c>
      <c r="J159" s="63">
        <f t="shared" si="9"/>
        <v>0</v>
      </c>
      <c r="K159" s="63">
        <f t="shared" si="10"/>
        <v>0</v>
      </c>
      <c r="L159" s="36">
        <f t="shared" si="11"/>
        <v>0</v>
      </c>
    </row>
    <row r="160" spans="1:12" ht="30">
      <c r="A160" s="32" t="str">
        <f>ORÇAMENTO!A153</f>
        <v>9.3.14</v>
      </c>
      <c r="B160" s="73" t="str">
        <f>ORÇAMENTO!D153</f>
        <v>Placa de sinalização de segurança contra incêndio, fotoluminescente, retangular, (20x40)cm, em pvc de 2cm anti-chamas (simblos, cores, e pictograma conforme nbr 13434)</v>
      </c>
      <c r="C160" s="22" t="str">
        <f>ORÇAMENTO!E153</f>
        <v>unid</v>
      </c>
      <c r="D160" s="22"/>
      <c r="E160" s="23">
        <f>ORÇAMENTO!G153*26.63%+ORÇAMENTO!G153</f>
        <v>48.689235000000004</v>
      </c>
      <c r="F160" s="23">
        <f>ORÇAMENTO!F153</f>
        <v>21</v>
      </c>
      <c r="G160" s="22"/>
      <c r="H160" s="140">
        <f>G160+[1]BM_03!H160</f>
        <v>0</v>
      </c>
      <c r="I160" s="23">
        <f t="shared" si="8"/>
        <v>1022.47</v>
      </c>
      <c r="J160" s="63">
        <f t="shared" si="9"/>
        <v>0</v>
      </c>
      <c r="K160" s="63">
        <f t="shared" si="10"/>
        <v>0</v>
      </c>
      <c r="L160" s="36">
        <f t="shared" si="11"/>
        <v>0</v>
      </c>
    </row>
    <row r="161" spans="1:12">
      <c r="A161" s="32" t="str">
        <f>ORÇAMENTO!A154</f>
        <v>9.3.15</v>
      </c>
      <c r="B161" s="73" t="str">
        <f>ORÇAMENTO!D154</f>
        <v>Placa de sinalização, fotoluminescente, em pvc, com logotipo "Extintor de incêndio portátil"- Placa E5</v>
      </c>
      <c r="C161" s="22" t="str">
        <f>ORÇAMENTO!E154</f>
        <v>unid</v>
      </c>
      <c r="D161" s="22"/>
      <c r="E161" s="23">
        <f>ORÇAMENTO!G154*26.63%+ORÇAMENTO!G154</f>
        <v>19.007162999999998</v>
      </c>
      <c r="F161" s="23">
        <f>ORÇAMENTO!F154</f>
        <v>7</v>
      </c>
      <c r="G161" s="22"/>
      <c r="H161" s="140">
        <f>G161+[1]BM_03!H161</f>
        <v>0</v>
      </c>
      <c r="I161" s="23">
        <f t="shared" si="8"/>
        <v>133.05000000000001</v>
      </c>
      <c r="J161" s="63">
        <f t="shared" si="9"/>
        <v>0</v>
      </c>
      <c r="K161" s="63">
        <f t="shared" si="10"/>
        <v>0</v>
      </c>
      <c r="L161" s="36">
        <f t="shared" si="11"/>
        <v>0</v>
      </c>
    </row>
    <row r="162" spans="1:12">
      <c r="A162" s="32" t="str">
        <f>ORÇAMENTO!A155</f>
        <v>9.3.16</v>
      </c>
      <c r="B162" s="73" t="str">
        <f>ORÇAMENTO!D155</f>
        <v>Placa de sinalização, fotoluminescente, em pvc, com logotipo "Hidrante de incêndio"- Placa E9</v>
      </c>
      <c r="C162" s="22" t="str">
        <f>ORÇAMENTO!E155</f>
        <v>unid</v>
      </c>
      <c r="D162" s="22"/>
      <c r="E162" s="23">
        <f>ORÇAMENTO!G155*26.63%+ORÇAMENTO!G155</f>
        <v>19.007162999999998</v>
      </c>
      <c r="F162" s="23">
        <f>ORÇAMENTO!F155</f>
        <v>3</v>
      </c>
      <c r="G162" s="22"/>
      <c r="H162" s="140">
        <f>G162+[1]BM_03!H162</f>
        <v>0</v>
      </c>
      <c r="I162" s="23">
        <f t="shared" si="8"/>
        <v>57.02</v>
      </c>
      <c r="J162" s="63">
        <f t="shared" si="9"/>
        <v>0</v>
      </c>
      <c r="K162" s="63">
        <f t="shared" si="10"/>
        <v>0</v>
      </c>
      <c r="L162" s="36">
        <f t="shared" si="11"/>
        <v>0</v>
      </c>
    </row>
    <row r="163" spans="1:12">
      <c r="A163" s="32"/>
      <c r="B163" s="73"/>
      <c r="C163" s="22"/>
      <c r="D163" s="22"/>
      <c r="E163" s="23"/>
      <c r="F163" s="23"/>
      <c r="G163" s="22"/>
      <c r="H163" s="140">
        <f>G163+[1]BM_03!H163</f>
        <v>0</v>
      </c>
      <c r="I163" s="23"/>
      <c r="J163" s="63"/>
      <c r="K163" s="63"/>
      <c r="L163" s="36"/>
    </row>
    <row r="164" spans="1:12">
      <c r="A164" s="32">
        <f>ORÇAMENTO!A157</f>
        <v>10</v>
      </c>
      <c r="B164" s="74" t="s">
        <v>172</v>
      </c>
      <c r="C164" s="22"/>
      <c r="D164" s="22"/>
      <c r="E164" s="23"/>
      <c r="F164" s="23"/>
      <c r="G164" s="22"/>
      <c r="H164" s="140">
        <f>G164+[1]BM_03!H164</f>
        <v>0</v>
      </c>
      <c r="I164" s="23"/>
      <c r="J164" s="63"/>
      <c r="K164" s="63"/>
      <c r="L164" s="36"/>
    </row>
    <row r="165" spans="1:12" ht="30">
      <c r="A165" s="32" t="str">
        <f>ORÇAMENTO!A158</f>
        <v>10.1</v>
      </c>
      <c r="B165" s="73" t="str">
        <f>ORÇAMENTO!D158</f>
        <v>CAIXA RETANGULAR 4" X 2" MÉDIA (1,30 M DO PISO), PVC, INSTALADA EM PAREDE - FORNECIMENTO E INSTALAÇÃO. AF_12/20</v>
      </c>
      <c r="C165" s="22" t="str">
        <f>ORÇAMENTO!E158</f>
        <v>unid</v>
      </c>
      <c r="D165" s="22"/>
      <c r="E165" s="23">
        <f>ORÇAMENTO!G158*26.63%+ORÇAMENTO!G158</f>
        <v>12.409740000000001</v>
      </c>
      <c r="F165" s="23">
        <f>ORÇAMENTO!F158</f>
        <v>248</v>
      </c>
      <c r="G165" s="52"/>
      <c r="H165" s="140">
        <f>G165+[1]BM_03!H165</f>
        <v>72</v>
      </c>
      <c r="I165" s="23">
        <f t="shared" si="8"/>
        <v>3077.62</v>
      </c>
      <c r="J165" s="63">
        <f t="shared" si="9"/>
        <v>0</v>
      </c>
      <c r="K165" s="63">
        <f t="shared" si="10"/>
        <v>893.5</v>
      </c>
      <c r="L165" s="36">
        <f t="shared" si="11"/>
        <v>0.29032258064516131</v>
      </c>
    </row>
    <row r="166" spans="1:12" ht="30">
      <c r="A166" s="32" t="str">
        <f>ORÇAMENTO!A159</f>
        <v>10.2</v>
      </c>
      <c r="B166" s="73" t="str">
        <f>ORÇAMENTO!D159</f>
        <v>TOMADA MÉDIA DE EMBUTIR (1 MÓDULO), 2P+T 20 A, INCLUINDO SUPORTE E PLACA - FORNECIMENTO E INSTALAÇÃO. AF_12/2015</v>
      </c>
      <c r="C166" s="22" t="str">
        <f>ORÇAMENTO!E159</f>
        <v>unid</v>
      </c>
      <c r="D166" s="22"/>
      <c r="E166" s="23">
        <f>ORÇAMENTO!G159*26.63%+ORÇAMENTO!G159</f>
        <v>33.253038000000004</v>
      </c>
      <c r="F166" s="23">
        <f>ORÇAMENTO!F159</f>
        <v>29</v>
      </c>
      <c r="G166" s="22"/>
      <c r="H166" s="140">
        <f>G166+[1]BM_03!H166</f>
        <v>0</v>
      </c>
      <c r="I166" s="23">
        <f t="shared" si="8"/>
        <v>964.34</v>
      </c>
      <c r="J166" s="63">
        <f t="shared" si="9"/>
        <v>0</v>
      </c>
      <c r="K166" s="63">
        <f t="shared" si="10"/>
        <v>0</v>
      </c>
      <c r="L166" s="36">
        <f t="shared" si="11"/>
        <v>0</v>
      </c>
    </row>
    <row r="167" spans="1:12" ht="30">
      <c r="A167" s="32" t="str">
        <f>ORÇAMENTO!A160</f>
        <v>10.3</v>
      </c>
      <c r="B167" s="73" t="str">
        <f>ORÇAMENTO!D160</f>
        <v>TOMADA MÉDIA DE EMBUTIR (1 MÓDULO), 2P+T 10 A, INCLUINDO SUPORTE E PLACA - FORNECIMENTO E INSTALAÇÃO. AF_12/2015</v>
      </c>
      <c r="C167" s="22" t="str">
        <f>ORÇAMENTO!E160</f>
        <v>unid</v>
      </c>
      <c r="D167" s="22"/>
      <c r="E167" s="23">
        <f>ORÇAMENTO!G160*26.63%+ORÇAMENTO!G160</f>
        <v>30.492503999999997</v>
      </c>
      <c r="F167" s="23">
        <f>ORÇAMENTO!F160</f>
        <v>195</v>
      </c>
      <c r="G167" s="22"/>
      <c r="H167" s="140">
        <f>G167+[1]BM_03!H167</f>
        <v>0</v>
      </c>
      <c r="I167" s="23">
        <f t="shared" si="8"/>
        <v>5946.04</v>
      </c>
      <c r="J167" s="63">
        <f t="shared" si="9"/>
        <v>0</v>
      </c>
      <c r="K167" s="63">
        <f t="shared" si="10"/>
        <v>0</v>
      </c>
      <c r="L167" s="36">
        <f t="shared" si="11"/>
        <v>0</v>
      </c>
    </row>
    <row r="168" spans="1:12" ht="30">
      <c r="A168" s="32" t="str">
        <f>ORÇAMENTO!A161</f>
        <v>10.4</v>
      </c>
      <c r="B168" s="73" t="str">
        <f>ORÇAMENTO!D161</f>
        <v>INTERRUPTOR SIMPLES (1 MÓDULO), 10A/250V, INCLUINDO SUPORTE E PLACA - FORNECIMENTO E INSTALAÇÃO. AF_12/2015</v>
      </c>
      <c r="C168" s="22" t="str">
        <f>ORÇAMENTO!E161</f>
        <v>unid</v>
      </c>
      <c r="D168" s="22"/>
      <c r="E168" s="23">
        <f>ORÇAMENTO!G161*26.63%+ORÇAMENTO!G161</f>
        <v>25.984476000000001</v>
      </c>
      <c r="F168" s="23">
        <f>ORÇAMENTO!F161</f>
        <v>38</v>
      </c>
      <c r="G168" s="22"/>
      <c r="H168" s="140">
        <f>G168+[1]BM_03!H168</f>
        <v>0</v>
      </c>
      <c r="I168" s="23">
        <f t="shared" si="8"/>
        <v>987.41</v>
      </c>
      <c r="J168" s="63">
        <f t="shared" si="9"/>
        <v>0</v>
      </c>
      <c r="K168" s="63">
        <f t="shared" si="10"/>
        <v>0</v>
      </c>
      <c r="L168" s="36">
        <f t="shared" si="11"/>
        <v>0</v>
      </c>
    </row>
    <row r="169" spans="1:12" ht="30">
      <c r="A169" s="32" t="str">
        <f>ORÇAMENTO!A162</f>
        <v>10.5</v>
      </c>
      <c r="B169" s="73" t="str">
        <f>ORÇAMENTO!D162</f>
        <v>INTERRUPTOR SIMPLES (2 MÓDULOS), 10A/250V, INCLUINDO SUPORTE E PLACA - FORNECIMENTO E INSTALAÇÃO. AF_12/2015</v>
      </c>
      <c r="C169" s="22" t="str">
        <f>ORÇAMENTO!E162</f>
        <v>unid</v>
      </c>
      <c r="D169" s="22"/>
      <c r="E169" s="23">
        <f>ORÇAMENTO!G162*26.63%+ORÇAMENTO!G162</f>
        <v>41.218064999999996</v>
      </c>
      <c r="F169" s="23">
        <f>ORÇAMENTO!F162</f>
        <v>9</v>
      </c>
      <c r="G169" s="22"/>
      <c r="H169" s="140">
        <f>G169+[1]BM_03!H169</f>
        <v>0</v>
      </c>
      <c r="I169" s="23">
        <f t="shared" si="8"/>
        <v>370.96</v>
      </c>
      <c r="J169" s="63">
        <f t="shared" si="9"/>
        <v>0</v>
      </c>
      <c r="K169" s="63">
        <f t="shared" si="10"/>
        <v>0</v>
      </c>
      <c r="L169" s="36">
        <f t="shared" si="11"/>
        <v>0</v>
      </c>
    </row>
    <row r="170" spans="1:12">
      <c r="A170" s="32" t="str">
        <f>ORÇAMENTO!A163</f>
        <v>10.6</v>
      </c>
      <c r="B170" s="73" t="str">
        <f>ORÇAMENTO!D163</f>
        <v>CAIXA OCTOGONAL 4" X 4", PVC, INSTALADA EM LAJE - FORNECIMENTO E INSTALAÇÃO. AF_12/2015</v>
      </c>
      <c r="C170" s="22" t="str">
        <f>ORÇAMENTO!E163</f>
        <v>unid</v>
      </c>
      <c r="D170" s="22"/>
      <c r="E170" s="23">
        <f>ORÇAMENTO!G163*26.63%+ORÇAMENTO!G163</f>
        <v>11.054799000000001</v>
      </c>
      <c r="F170" s="23">
        <f>ORÇAMENTO!F163</f>
        <v>97</v>
      </c>
      <c r="G170" s="22"/>
      <c r="H170" s="140">
        <f>G170+[1]BM_03!H170</f>
        <v>0</v>
      </c>
      <c r="I170" s="23">
        <f t="shared" si="8"/>
        <v>1072.32</v>
      </c>
      <c r="J170" s="63">
        <f t="shared" si="9"/>
        <v>0</v>
      </c>
      <c r="K170" s="63">
        <f t="shared" si="10"/>
        <v>0</v>
      </c>
      <c r="L170" s="36">
        <f t="shared" si="11"/>
        <v>0</v>
      </c>
    </row>
    <row r="171" spans="1:12" ht="30">
      <c r="A171" s="32" t="str">
        <f>ORÇAMENTO!A164</f>
        <v>10.7</v>
      </c>
      <c r="B171" s="73" t="str">
        <f>ORÇAMENTO!D164</f>
        <v>LUVA PARA ELETRODUTO, PVC, ROSCÁVEL, DN 25 MM (3/4"), PARA CIRCUITOS TERMINAIS, INSTALADA EM FORRO - FORNECIMENTO E INSTALAÇÃO. AF_12/2015</v>
      </c>
      <c r="C171" s="22" t="str">
        <f>ORÇAMENTO!E164</f>
        <v>unid</v>
      </c>
      <c r="D171" s="22"/>
      <c r="E171" s="23">
        <f>ORÇAMENTO!G164*26.63%+ORÇAMENTO!G164</f>
        <v>5.2804710000000004</v>
      </c>
      <c r="F171" s="23">
        <f>ORÇAMENTO!F164</f>
        <v>103</v>
      </c>
      <c r="G171" s="22"/>
      <c r="H171" s="140">
        <f>G171+[1]BM_03!H171</f>
        <v>0</v>
      </c>
      <c r="I171" s="23">
        <f t="shared" si="8"/>
        <v>543.89</v>
      </c>
      <c r="J171" s="63">
        <f t="shared" si="9"/>
        <v>0</v>
      </c>
      <c r="K171" s="63">
        <f t="shared" si="10"/>
        <v>0</v>
      </c>
      <c r="L171" s="36">
        <f t="shared" si="11"/>
        <v>0</v>
      </c>
    </row>
    <row r="172" spans="1:12" ht="30">
      <c r="A172" s="32" t="str">
        <f>ORÇAMENTO!A165</f>
        <v>10.8</v>
      </c>
      <c r="B172" s="73" t="str">
        <f>ORÇAMENTO!D165</f>
        <v>ELETRODUTO FLEXÍVEL CORRUGADO, PVC, DN 25 MM (3/4"), PARA CIRCUITOS TERMINAIS, INSTALADO EM PAREDE - FORNECIMENTO E INSTALAÇÃO. AF_12/2015</v>
      </c>
      <c r="C172" s="22" t="str">
        <f>ORÇAMENTO!E165</f>
        <v>m</v>
      </c>
      <c r="D172" s="22"/>
      <c r="E172" s="23">
        <f>ORÇAMENTO!G165*26.63%+ORÇAMENTO!G165</f>
        <v>7.9776899999999999</v>
      </c>
      <c r="F172" s="23">
        <f>ORÇAMENTO!F165</f>
        <v>750</v>
      </c>
      <c r="G172" s="52"/>
      <c r="H172" s="140">
        <f>G172+[1]BM_03!H172</f>
        <v>100</v>
      </c>
      <c r="I172" s="23">
        <f t="shared" si="8"/>
        <v>5983.27</v>
      </c>
      <c r="J172" s="63">
        <f t="shared" si="9"/>
        <v>0</v>
      </c>
      <c r="K172" s="63">
        <f t="shared" si="10"/>
        <v>797.77</v>
      </c>
      <c r="L172" s="36">
        <f t="shared" si="11"/>
        <v>0.13333333333333333</v>
      </c>
    </row>
    <row r="173" spans="1:12" ht="30">
      <c r="A173" s="32" t="str">
        <f>ORÇAMENTO!A166</f>
        <v>10.9</v>
      </c>
      <c r="B173" s="73" t="str">
        <f>ORÇAMENTO!D166</f>
        <v>ELETRODUTO RÍGIDO SOLDÁVEL, PVC, DN 32 MM (1), APARENTE, INSTALADO EM PAREDE - FORNECIMENTO E INSTALAÇÃO. AF_11/2016_P</v>
      </c>
      <c r="C173" s="22" t="str">
        <f>ORÇAMENTO!E166</f>
        <v>m</v>
      </c>
      <c r="D173" s="22"/>
      <c r="E173" s="23">
        <f>ORÇAMENTO!G166*26.63%+ORÇAMENTO!G166</f>
        <v>10.928169</v>
      </c>
      <c r="F173" s="23">
        <f>ORÇAMENTO!F166</f>
        <v>210</v>
      </c>
      <c r="G173" s="22"/>
      <c r="H173" s="140">
        <f>G173+[1]BM_03!H173</f>
        <v>0</v>
      </c>
      <c r="I173" s="23">
        <f t="shared" si="8"/>
        <v>2294.92</v>
      </c>
      <c r="J173" s="63">
        <f t="shared" si="9"/>
        <v>0</v>
      </c>
      <c r="K173" s="63">
        <f t="shared" si="10"/>
        <v>0</v>
      </c>
      <c r="L173" s="36">
        <f t="shared" si="11"/>
        <v>0</v>
      </c>
    </row>
    <row r="174" spans="1:12" ht="30">
      <c r="A174" s="32" t="str">
        <f>ORÇAMENTO!A167</f>
        <v>10.10</v>
      </c>
      <c r="B174" s="73" t="str">
        <f>ORÇAMENTO!D167</f>
        <v>CURVA 90 GRAUS PARA ELETRODUTO, PVC, ROSCÁVEL, DN 32 MM (1"), PARA CIRCUITOS TERMINAIS, INSTALADA EM PAREDE - FORNECIMENTO E INSTALAÇÃO. AF_12/2015</v>
      </c>
      <c r="C174" s="22" t="str">
        <f>ORÇAMENTO!E167</f>
        <v>unid</v>
      </c>
      <c r="D174" s="22"/>
      <c r="E174" s="23">
        <f>ORÇAMENTO!G167*26.63%+ORÇAMENTO!G167</f>
        <v>14.499134999999999</v>
      </c>
      <c r="F174" s="23">
        <f>ORÇAMENTO!F167</f>
        <v>89</v>
      </c>
      <c r="G174" s="22"/>
      <c r="H174" s="140">
        <f>G174+[1]BM_03!H174</f>
        <v>0</v>
      </c>
      <c r="I174" s="23">
        <f t="shared" si="8"/>
        <v>1290.42</v>
      </c>
      <c r="J174" s="63">
        <f t="shared" si="9"/>
        <v>0</v>
      </c>
      <c r="K174" s="63">
        <f t="shared" si="10"/>
        <v>0</v>
      </c>
      <c r="L174" s="36">
        <f t="shared" si="11"/>
        <v>0</v>
      </c>
    </row>
    <row r="175" spans="1:12" ht="30">
      <c r="A175" s="32" t="str">
        <f>ORÇAMENTO!A168</f>
        <v>10.11</v>
      </c>
      <c r="B175" s="73" t="str">
        <f>ORÇAMENTO!D168</f>
        <v>LUVA PARA ELETRODUTO, PVC, SOLDÁVEL, DN 32 MM (1), APARENTE, INSTALADA EM PAREDE - FORNECIMENTO E INSTALAÇÃO. AF_11/2016_P</v>
      </c>
      <c r="C175" s="22" t="str">
        <f>ORÇAMENTO!E168</f>
        <v>unid</v>
      </c>
      <c r="D175" s="22"/>
      <c r="E175" s="23">
        <f>ORÇAMENTO!G168*26.63%+ORÇAMENTO!G168</f>
        <v>7.6231259999999992</v>
      </c>
      <c r="F175" s="23">
        <f>ORÇAMENTO!F168</f>
        <v>102</v>
      </c>
      <c r="G175" s="22"/>
      <c r="H175" s="140">
        <f>G175+[1]BM_03!H175</f>
        <v>0</v>
      </c>
      <c r="I175" s="23">
        <f t="shared" si="8"/>
        <v>777.56</v>
      </c>
      <c r="J175" s="63">
        <f t="shared" si="9"/>
        <v>0</v>
      </c>
      <c r="K175" s="63">
        <f t="shared" si="10"/>
        <v>0</v>
      </c>
      <c r="L175" s="36">
        <f t="shared" si="11"/>
        <v>0</v>
      </c>
    </row>
    <row r="176" spans="1:12" ht="30">
      <c r="A176" s="32" t="str">
        <f>ORÇAMENTO!A169</f>
        <v>10.12</v>
      </c>
      <c r="B176" s="73" t="str">
        <f>ORÇAMENTO!D169</f>
        <v>ENTRADA DE ENERGIA ELÉTRICA, AÉREA, TRIFÁSICA, COM CAIXA DE EMBUTIR, CABO DE 35 MM2 E DISJUNTOR DIN 50A (NÃO INCLUSO O POSTE DE CONCRETO). AF_07/2020</v>
      </c>
      <c r="C176" s="22" t="str">
        <f>ORÇAMENTO!E169</f>
        <v>unid</v>
      </c>
      <c r="D176" s="22"/>
      <c r="E176" s="23">
        <f>ORÇAMENTO!G169*26.63%+ORÇAMENTO!G169</f>
        <v>2640.2481630000002</v>
      </c>
      <c r="F176" s="23">
        <f>ORÇAMENTO!F169</f>
        <v>1</v>
      </c>
      <c r="G176" s="22"/>
      <c r="H176" s="140">
        <f>G176+[1]BM_03!H176</f>
        <v>0</v>
      </c>
      <c r="I176" s="23">
        <f t="shared" si="8"/>
        <v>2640.25</v>
      </c>
      <c r="J176" s="63">
        <f t="shared" si="9"/>
        <v>0</v>
      </c>
      <c r="K176" s="63">
        <f t="shared" si="10"/>
        <v>0</v>
      </c>
      <c r="L176" s="36">
        <f t="shared" si="11"/>
        <v>0</v>
      </c>
    </row>
    <row r="177" spans="1:12" ht="30">
      <c r="A177" s="32" t="str">
        <f>ORÇAMENTO!A170</f>
        <v>10.13</v>
      </c>
      <c r="B177" s="73" t="str">
        <f>ORÇAMENTO!D170</f>
        <v>LUMINÁRIA TIPO PLAFON EM PLÁSTICO, DE SOBREPOR, COM 1 LÂMPADA FLUORESCENTE DE 15 W, SEM REATOR - FORNECIMENTO E INSTALAÇÃO. AF_02/2020</v>
      </c>
      <c r="C177" s="22" t="str">
        <f>ORÇAMENTO!E170</f>
        <v>unid</v>
      </c>
      <c r="D177" s="22"/>
      <c r="E177" s="23">
        <f>ORÇAMENTO!G170*26.63%+ORÇAMENTO!G170</f>
        <v>51.816996000000003</v>
      </c>
      <c r="F177" s="23">
        <f>ORÇAMENTO!F170</f>
        <v>97</v>
      </c>
      <c r="G177" s="22"/>
      <c r="H177" s="140">
        <f>G177+[1]BM_03!H177</f>
        <v>0</v>
      </c>
      <c r="I177" s="23">
        <f t="shared" si="8"/>
        <v>5026.25</v>
      </c>
      <c r="J177" s="63">
        <f t="shared" si="9"/>
        <v>0</v>
      </c>
      <c r="K177" s="63">
        <f t="shared" si="10"/>
        <v>0</v>
      </c>
      <c r="L177" s="36">
        <f t="shared" si="11"/>
        <v>0</v>
      </c>
    </row>
    <row r="178" spans="1:12" ht="30">
      <c r="A178" s="32" t="str">
        <f>ORÇAMENTO!A171</f>
        <v>10.14</v>
      </c>
      <c r="B178" s="73" t="str">
        <f>ORÇAMENTO!D171</f>
        <v>CABO DE COBRE FLEXÍVEL ISOLADO, 2,5 MM², ANTI-CHAMA 0,6/1,0 KV, PARA CIRCUITOS TERMINAIS - FORNECIMENTO E INSTALAÇÃO. AF_12/2015</v>
      </c>
      <c r="C178" s="22" t="str">
        <f>ORÇAMENTO!E171</f>
        <v>m</v>
      </c>
      <c r="D178" s="22"/>
      <c r="E178" s="23">
        <f>ORÇAMENTO!G171*26.63%+ORÇAMENTO!G171</f>
        <v>6.0402509999999996</v>
      </c>
      <c r="F178" s="23">
        <f>ORÇAMENTO!F171</f>
        <v>1470</v>
      </c>
      <c r="G178" s="22"/>
      <c r="H178" s="140">
        <f>G178+[1]BM_03!H178</f>
        <v>0</v>
      </c>
      <c r="I178" s="23">
        <f t="shared" si="8"/>
        <v>8879.17</v>
      </c>
      <c r="J178" s="63">
        <f t="shared" si="9"/>
        <v>0</v>
      </c>
      <c r="K178" s="63">
        <f t="shared" si="10"/>
        <v>0</v>
      </c>
      <c r="L178" s="36">
        <f t="shared" si="11"/>
        <v>0</v>
      </c>
    </row>
    <row r="179" spans="1:12" ht="30">
      <c r="A179" s="32" t="str">
        <f>ORÇAMENTO!A172</f>
        <v>10.15</v>
      </c>
      <c r="B179" s="73" t="str">
        <f>ORÇAMENTO!D172</f>
        <v>CABO DE COBRE FLEXÍVEL ISOLADO, 4 MM², ANTI-CHAMA 0,6/1,0 KV, PARA CIRCUITOS TERMINAIS - FORNECIMENTO E INSTALAÇÃO. AF_12/2015</v>
      </c>
      <c r="C179" s="22" t="str">
        <f>ORÇAMENTO!E172</f>
        <v>m</v>
      </c>
      <c r="D179" s="22"/>
      <c r="E179" s="23">
        <f>ORÇAMENTO!G172*26.63%+ORÇAMENTO!G172</f>
        <v>8.5221990000000005</v>
      </c>
      <c r="F179" s="23">
        <f>ORÇAMENTO!F172</f>
        <v>1184</v>
      </c>
      <c r="G179" s="22"/>
      <c r="H179" s="140">
        <f>G179+[1]BM_03!H179</f>
        <v>0</v>
      </c>
      <c r="I179" s="23">
        <f t="shared" si="8"/>
        <v>10090.280000000001</v>
      </c>
      <c r="J179" s="63">
        <f t="shared" si="9"/>
        <v>0</v>
      </c>
      <c r="K179" s="63">
        <f t="shared" si="10"/>
        <v>0</v>
      </c>
      <c r="L179" s="36">
        <f t="shared" si="11"/>
        <v>0</v>
      </c>
    </row>
    <row r="180" spans="1:12" ht="30">
      <c r="A180" s="32" t="str">
        <f>ORÇAMENTO!A173</f>
        <v>10.16</v>
      </c>
      <c r="B180" s="73" t="str">
        <f>ORÇAMENTO!D173</f>
        <v>CORDOALHA DE COBRE NU 25 MM², NÃO ENTERRADA, COM ISOLADOR - FORNECIMENTO E INSTALAÇÃO. AF_12/2017</v>
      </c>
      <c r="C180" s="22" t="str">
        <f>ORÇAMENTO!E173</f>
        <v>m</v>
      </c>
      <c r="D180" s="22"/>
      <c r="E180" s="23">
        <f>ORÇAMENTO!G173*26.63%+ORÇAMENTO!G173</f>
        <v>52.880687999999999</v>
      </c>
      <c r="F180" s="23">
        <f>ORÇAMENTO!F173</f>
        <v>50</v>
      </c>
      <c r="G180" s="22"/>
      <c r="H180" s="140">
        <f>G180+[1]BM_03!H180</f>
        <v>0</v>
      </c>
      <c r="I180" s="23">
        <f t="shared" si="8"/>
        <v>2644.03</v>
      </c>
      <c r="J180" s="63">
        <f t="shared" si="9"/>
        <v>0</v>
      </c>
      <c r="K180" s="63">
        <f t="shared" si="10"/>
        <v>0</v>
      </c>
      <c r="L180" s="36">
        <f t="shared" si="11"/>
        <v>0</v>
      </c>
    </row>
    <row r="181" spans="1:12" ht="30">
      <c r="A181" s="32" t="str">
        <f>ORÇAMENTO!A174</f>
        <v>10.17</v>
      </c>
      <c r="B181" s="73" t="str">
        <f>ORÇAMENTO!D174</f>
        <v>QUADRO DE DISTRIBUIÇÃO DE ENERGIA EM CHAPA DE AÇO GALVANIZADO, DE EMBUTIR, COM BARRAMENTO TRIFÁSICO, PARA 40 DISJUNTORES DIN 100A - FORNECIMENTO E INSTALAÇÃO. AF_10/2020</v>
      </c>
      <c r="C181" s="22" t="str">
        <f>ORÇAMENTO!E174</f>
        <v>unid</v>
      </c>
      <c r="D181" s="22"/>
      <c r="E181" s="23">
        <f>ORÇAMENTO!G174*26.63%+ORÇAMENTO!G174</f>
        <v>1194.4501379999999</v>
      </c>
      <c r="F181" s="23">
        <f>ORÇAMENTO!F174</f>
        <v>2</v>
      </c>
      <c r="G181" s="22"/>
      <c r="H181" s="140">
        <f>G181+[1]BM_03!H181</f>
        <v>0</v>
      </c>
      <c r="I181" s="23">
        <f t="shared" si="8"/>
        <v>2388.9</v>
      </c>
      <c r="J181" s="63">
        <f t="shared" si="9"/>
        <v>0</v>
      </c>
      <c r="K181" s="63">
        <f t="shared" si="10"/>
        <v>0</v>
      </c>
      <c r="L181" s="36">
        <f t="shared" si="11"/>
        <v>0</v>
      </c>
    </row>
    <row r="182" spans="1:12" ht="30">
      <c r="A182" s="32" t="str">
        <f>ORÇAMENTO!A175</f>
        <v>10.18</v>
      </c>
      <c r="B182" s="73" t="str">
        <f>ORÇAMENTO!D175</f>
        <v>DISJUNTOR MONOPOLAR TIPO DIN, CORRENTE NOMINAL DE 10A - FORNECIMENTO E INSTALAÇÃO. AF_10/2020</v>
      </c>
      <c r="C182" s="22" t="str">
        <f>ORÇAMENTO!E175</f>
        <v>unid</v>
      </c>
      <c r="D182" s="22"/>
      <c r="E182" s="23">
        <f>ORÇAMENTO!G175*26.63%+ORÇAMENTO!G175</f>
        <v>12.321099</v>
      </c>
      <c r="F182" s="23">
        <f>ORÇAMENTO!F175</f>
        <v>1</v>
      </c>
      <c r="G182" s="22"/>
      <c r="H182" s="140">
        <f>G182+[1]BM_03!H182</f>
        <v>0</v>
      </c>
      <c r="I182" s="23">
        <f t="shared" si="8"/>
        <v>12.32</v>
      </c>
      <c r="J182" s="63">
        <f t="shared" si="9"/>
        <v>0</v>
      </c>
      <c r="K182" s="63">
        <f t="shared" si="10"/>
        <v>0</v>
      </c>
      <c r="L182" s="36">
        <f t="shared" si="11"/>
        <v>0</v>
      </c>
    </row>
    <row r="183" spans="1:12" ht="30">
      <c r="A183" s="32" t="str">
        <f>ORÇAMENTO!A176</f>
        <v>10.19</v>
      </c>
      <c r="B183" s="73" t="str">
        <f>ORÇAMENTO!D176</f>
        <v>DISJUNTOR MONOPOLAR TIPO DIN, CORRENTE NOMINAL DE 16A - FORNECIMENTO E INSTALAÇÃO. AF_10/2020</v>
      </c>
      <c r="C183" s="22" t="str">
        <f>ORÇAMENTO!E176</f>
        <v>unid</v>
      </c>
      <c r="D183" s="22"/>
      <c r="E183" s="23">
        <f>ORÇAMENTO!G176*26.63%+ORÇAMENTO!G176</f>
        <v>12.814955999999999</v>
      </c>
      <c r="F183" s="23">
        <f>ORÇAMENTO!F176</f>
        <v>21</v>
      </c>
      <c r="G183" s="22"/>
      <c r="H183" s="140">
        <f>G183+[1]BM_03!H183</f>
        <v>0</v>
      </c>
      <c r="I183" s="23">
        <f t="shared" si="8"/>
        <v>269.11</v>
      </c>
      <c r="J183" s="63">
        <f t="shared" si="9"/>
        <v>0</v>
      </c>
      <c r="K183" s="63">
        <f t="shared" si="10"/>
        <v>0</v>
      </c>
      <c r="L183" s="36">
        <f t="shared" si="11"/>
        <v>0</v>
      </c>
    </row>
    <row r="184" spans="1:12" ht="30">
      <c r="A184" s="32" t="str">
        <f>ORÇAMENTO!A177</f>
        <v>10.20</v>
      </c>
      <c r="B184" s="73" t="str">
        <f>ORÇAMENTO!D177</f>
        <v>DISJUNTOR MONOPOLAR TIPO DIN, CORRENTE NOMINAL DE 25A - FORNECIMENTO E INSTALAÇÃO. AF_10/2020</v>
      </c>
      <c r="C184" s="22" t="str">
        <f>ORÇAMENTO!E177</f>
        <v>unid</v>
      </c>
      <c r="D184" s="22"/>
      <c r="E184" s="23">
        <f>ORÇAMENTO!G177*26.63%+ORÇAMENTO!G177</f>
        <v>13.802670000000001</v>
      </c>
      <c r="F184" s="23">
        <f>ORÇAMENTO!F177</f>
        <v>9</v>
      </c>
      <c r="G184" s="22"/>
      <c r="H184" s="140">
        <f>G184+[1]BM_03!H184</f>
        <v>0</v>
      </c>
      <c r="I184" s="23">
        <f t="shared" si="8"/>
        <v>124.22</v>
      </c>
      <c r="J184" s="63">
        <f t="shared" si="9"/>
        <v>0</v>
      </c>
      <c r="K184" s="63">
        <f t="shared" si="10"/>
        <v>0</v>
      </c>
      <c r="L184" s="36">
        <f t="shared" si="11"/>
        <v>0</v>
      </c>
    </row>
    <row r="185" spans="1:12" ht="30">
      <c r="A185" s="32" t="str">
        <f>ORÇAMENTO!A178</f>
        <v>10.21</v>
      </c>
      <c r="B185" s="73" t="str">
        <f>ORÇAMENTO!D178</f>
        <v>DISJUNTOR TERMOMAGNÉTICO TRIPOLAR , CORRENTE NOMINAL DE 125A - FORNECIMENTO E INSTALAÇÃO. AF_10/2020</v>
      </c>
      <c r="C185" s="22" t="str">
        <f>ORÇAMENTO!E178</f>
        <v>unid</v>
      </c>
      <c r="D185" s="22"/>
      <c r="E185" s="23">
        <f>ORÇAMENTO!G178*26.63%+ORÇAMENTO!G178</f>
        <v>454.107843</v>
      </c>
      <c r="F185" s="23">
        <f>ORÇAMENTO!F178</f>
        <v>2</v>
      </c>
      <c r="G185" s="22"/>
      <c r="H185" s="140">
        <f>G185+[1]BM_03!H185</f>
        <v>0</v>
      </c>
      <c r="I185" s="23">
        <f t="shared" si="8"/>
        <v>908.22</v>
      </c>
      <c r="J185" s="63">
        <f t="shared" si="9"/>
        <v>0</v>
      </c>
      <c r="K185" s="63">
        <f t="shared" si="10"/>
        <v>0</v>
      </c>
      <c r="L185" s="36">
        <f t="shared" si="11"/>
        <v>0</v>
      </c>
    </row>
    <row r="186" spans="1:12">
      <c r="A186" s="32" t="str">
        <f>ORÇAMENTO!A179</f>
        <v>10.22</v>
      </c>
      <c r="B186" s="73" t="str">
        <f>ORÇAMENTO!D179</f>
        <v>Dispositivo DR tetrapolar 100A, tipo AC, 30MA</v>
      </c>
      <c r="C186" s="22" t="str">
        <f>ORÇAMENTO!E179</f>
        <v>unid</v>
      </c>
      <c r="D186" s="22"/>
      <c r="E186" s="23">
        <f>ORÇAMENTO!G179*26.63%+ORÇAMENTO!G179</f>
        <v>449.270577</v>
      </c>
      <c r="F186" s="23">
        <f>ORÇAMENTO!F179</f>
        <v>2</v>
      </c>
      <c r="G186" s="22"/>
      <c r="H186" s="140">
        <f>G186+[1]BM_03!H186</f>
        <v>0</v>
      </c>
      <c r="I186" s="23">
        <f t="shared" si="8"/>
        <v>898.54</v>
      </c>
      <c r="J186" s="63">
        <f t="shared" si="9"/>
        <v>0</v>
      </c>
      <c r="K186" s="63">
        <f t="shared" si="10"/>
        <v>0</v>
      </c>
      <c r="L186" s="36">
        <f t="shared" si="11"/>
        <v>0</v>
      </c>
    </row>
    <row r="187" spans="1:12">
      <c r="A187" s="32" t="str">
        <f>ORÇAMENTO!A180</f>
        <v>10.23</v>
      </c>
      <c r="B187" s="73" t="str">
        <f>ORÇAMENTO!D180</f>
        <v>Fornecimento e instalação de eletrocalha perfurada 200x70x3000mm (ref. Mopa ou similar).</v>
      </c>
      <c r="C187" s="22" t="str">
        <f>ORÇAMENTO!E180</f>
        <v>m</v>
      </c>
      <c r="D187" s="22"/>
      <c r="E187" s="23">
        <f>ORÇAMENTO!G180*26.63%+ORÇAMENTO!G180</f>
        <v>89.210835000000003</v>
      </c>
      <c r="F187" s="23">
        <f>ORÇAMENTO!F180</f>
        <v>25</v>
      </c>
      <c r="G187" s="22"/>
      <c r="H187" s="140">
        <f>G187+[1]BM_03!H187</f>
        <v>0</v>
      </c>
      <c r="I187" s="23">
        <f t="shared" si="8"/>
        <v>2230.27</v>
      </c>
      <c r="J187" s="63">
        <f t="shared" si="9"/>
        <v>0</v>
      </c>
      <c r="K187" s="63">
        <f t="shared" si="10"/>
        <v>0</v>
      </c>
      <c r="L187" s="36">
        <f t="shared" si="11"/>
        <v>0</v>
      </c>
    </row>
    <row r="188" spans="1:12" ht="45">
      <c r="A188" s="32" t="str">
        <f>ORÇAMENTO!A181</f>
        <v>10.24</v>
      </c>
      <c r="B188" s="73" t="str">
        <f>ORÇAMENTO!D181</f>
        <v>SUPORTE PARA ELETROCALHA LISA OU PERFURADA EM AÇO GALVANIZADO, LARGURA 200 OU 400 MM E ALTURA 50 MM, ESPAÇADO A CADA 1,5 M, EM PERFILADO DE SEÇÃO 38X76 MM, POR METRO DE ELETRECOLHA FIXADA. AF_07/2017</v>
      </c>
      <c r="C188" s="22" t="str">
        <f>ORÇAMENTO!E181</f>
        <v>m</v>
      </c>
      <c r="D188" s="22"/>
      <c r="E188" s="23">
        <f>ORÇAMENTO!G181*26.63%+ORÇAMENTO!G181</f>
        <v>23.249268000000001</v>
      </c>
      <c r="F188" s="23">
        <f>ORÇAMENTO!F181</f>
        <v>40</v>
      </c>
      <c r="G188" s="22"/>
      <c r="H188" s="140">
        <f>G188+[1]BM_03!H188</f>
        <v>0</v>
      </c>
      <c r="I188" s="23">
        <f t="shared" si="8"/>
        <v>929.97</v>
      </c>
      <c r="J188" s="63">
        <f t="shared" si="9"/>
        <v>0</v>
      </c>
      <c r="K188" s="63">
        <f t="shared" si="10"/>
        <v>0</v>
      </c>
      <c r="L188" s="36">
        <f t="shared" si="11"/>
        <v>0</v>
      </c>
    </row>
    <row r="189" spans="1:12">
      <c r="A189" s="32" t="str">
        <f>ORÇAMENTO!A182</f>
        <v>10.25</v>
      </c>
      <c r="B189" s="73" t="str">
        <f>ORÇAMENTO!D182</f>
        <v>Cantoneira "ZZ" para fixação de perfilado, ref. Mopa ou similar.</v>
      </c>
      <c r="C189" s="22" t="str">
        <f>ORÇAMENTO!E182</f>
        <v>unid</v>
      </c>
      <c r="D189" s="22"/>
      <c r="E189" s="23">
        <f>ORÇAMENTO!G182*26.63%+ORÇAMENTO!G182</f>
        <v>9.6871950000000009</v>
      </c>
      <c r="F189" s="23">
        <f>ORÇAMENTO!F182</f>
        <v>2</v>
      </c>
      <c r="G189" s="22"/>
      <c r="H189" s="140">
        <f>G189+[1]BM_03!H189</f>
        <v>0</v>
      </c>
      <c r="I189" s="23">
        <f t="shared" si="8"/>
        <v>19.37</v>
      </c>
      <c r="J189" s="63">
        <f t="shared" si="9"/>
        <v>0</v>
      </c>
      <c r="K189" s="63">
        <f t="shared" si="10"/>
        <v>0</v>
      </c>
      <c r="L189" s="36">
        <f t="shared" si="11"/>
        <v>0</v>
      </c>
    </row>
    <row r="190" spans="1:12">
      <c r="A190" s="32"/>
      <c r="B190" s="73"/>
      <c r="C190" s="22"/>
      <c r="D190" s="22"/>
      <c r="E190" s="23"/>
      <c r="F190" s="23"/>
      <c r="G190" s="22"/>
      <c r="H190" s="140">
        <f>G190+[1]BM_03!H190</f>
        <v>0</v>
      </c>
      <c r="I190" s="23"/>
      <c r="J190" s="63"/>
      <c r="K190" s="63"/>
      <c r="L190" s="36"/>
    </row>
    <row r="191" spans="1:12">
      <c r="A191" s="32">
        <f>ORÇAMENTO!A184</f>
        <v>11</v>
      </c>
      <c r="B191" s="74" t="s">
        <v>198</v>
      </c>
      <c r="C191" s="22"/>
      <c r="D191" s="22"/>
      <c r="E191" s="23"/>
      <c r="F191" s="23"/>
      <c r="G191" s="22"/>
      <c r="H191" s="140">
        <f>G191+[1]BM_03!H191</f>
        <v>0</v>
      </c>
      <c r="I191" s="23"/>
      <c r="J191" s="63"/>
      <c r="K191" s="63"/>
      <c r="L191" s="36"/>
    </row>
    <row r="192" spans="1:12">
      <c r="A192" s="32" t="str">
        <f>ORÇAMENTO!A185</f>
        <v>11.1</v>
      </c>
      <c r="B192" s="73" t="str">
        <f>ORÇAMENTO!D185</f>
        <v>APLICAÇÃO MANUAL DE PINTURA COM TINTA LÁTEX ACRÍLICA EM PAREDES, DUAS DEMÃOS. AF_06/2014</v>
      </c>
      <c r="C192" s="22" t="str">
        <f>ORÇAMENTO!E185</f>
        <v>m²</v>
      </c>
      <c r="D192" s="22"/>
      <c r="E192" s="23">
        <f>ORÇAMENTO!G185*26.63%+ORÇAMENTO!G185</f>
        <v>14.841036000000001</v>
      </c>
      <c r="F192" s="23">
        <f>ORÇAMENTO!F185</f>
        <v>3708.15</v>
      </c>
      <c r="G192" s="22"/>
      <c r="H192" s="140">
        <f>G192+[1]BM_03!H192</f>
        <v>0</v>
      </c>
      <c r="I192" s="23">
        <f t="shared" si="8"/>
        <v>55032.79</v>
      </c>
      <c r="J192" s="63">
        <f t="shared" si="9"/>
        <v>0</v>
      </c>
      <c r="K192" s="63">
        <f t="shared" si="10"/>
        <v>0</v>
      </c>
      <c r="L192" s="36">
        <f t="shared" si="11"/>
        <v>0</v>
      </c>
    </row>
    <row r="193" spans="1:12">
      <c r="A193" s="32" t="str">
        <f>ORÇAMENTO!A186</f>
        <v>11.2</v>
      </c>
      <c r="B193" s="73" t="str">
        <f>ORÇAMENTO!D186</f>
        <v>APLICAÇÃO MANUAL DE MASSA ACRÍLICA EM PAREDES EXTERNAS DE CASAS, DUAS DEMÃOS. AF_05/2017</v>
      </c>
      <c r="C193" s="22" t="str">
        <f>ORÇAMENTO!E186</f>
        <v>m²</v>
      </c>
      <c r="D193" s="22"/>
      <c r="E193" s="23">
        <f>ORÇAMENTO!G186*26.63%+ORÇAMENTO!G186</f>
        <v>26.250399000000002</v>
      </c>
      <c r="F193" s="23">
        <f>ORÇAMENTO!F186</f>
        <v>994.53</v>
      </c>
      <c r="G193" s="22"/>
      <c r="H193" s="140">
        <f>G193+[1]BM_03!H193</f>
        <v>0</v>
      </c>
      <c r="I193" s="23">
        <f t="shared" si="8"/>
        <v>26106.81</v>
      </c>
      <c r="J193" s="63">
        <f t="shared" si="9"/>
        <v>0</v>
      </c>
      <c r="K193" s="63">
        <f t="shared" si="10"/>
        <v>0</v>
      </c>
      <c r="L193" s="36">
        <f t="shared" si="11"/>
        <v>0</v>
      </c>
    </row>
    <row r="194" spans="1:12">
      <c r="A194" s="32" t="str">
        <f>ORÇAMENTO!A187</f>
        <v>11.3</v>
      </c>
      <c r="B194" s="73" t="str">
        <f>ORÇAMENTO!D187</f>
        <v>APLICAÇÃO DE FUNDO SELADOR ACRÍLICO EM PAREDES, UMA DEMÃO. AF_06/2014</v>
      </c>
      <c r="C194" s="22" t="str">
        <f>ORÇAMENTO!E187</f>
        <v>m²</v>
      </c>
      <c r="D194" s="22"/>
      <c r="E194" s="23">
        <f>ORÇAMENTO!G187*26.63%+ORÇAMENTO!G187</f>
        <v>2.65923</v>
      </c>
      <c r="F194" s="23">
        <f>ORÇAMENTO!F187</f>
        <v>418.9</v>
      </c>
      <c r="G194" s="22"/>
      <c r="H194" s="140">
        <f>G194+[1]BM_03!H194</f>
        <v>0</v>
      </c>
      <c r="I194" s="23">
        <f t="shared" si="8"/>
        <v>1113.95</v>
      </c>
      <c r="J194" s="63">
        <f t="shared" si="9"/>
        <v>0</v>
      </c>
      <c r="K194" s="63">
        <f t="shared" si="10"/>
        <v>0</v>
      </c>
      <c r="L194" s="36">
        <f t="shared" si="11"/>
        <v>0</v>
      </c>
    </row>
    <row r="195" spans="1:12">
      <c r="A195" s="32" t="str">
        <f>ORÇAMENTO!A188</f>
        <v>11.4</v>
      </c>
      <c r="B195" s="73" t="str">
        <f>ORÇAMENTO!D188</f>
        <v>APLICAÇÃO E LIXAMENTO DE MASSA LÁTEX EM PAREDES, DUAS DEMÃOS. AF_06/2014</v>
      </c>
      <c r="C195" s="22" t="str">
        <f>ORÇAMENTO!E188</f>
        <v>m²</v>
      </c>
      <c r="D195" s="22"/>
      <c r="E195" s="23">
        <f>ORÇAMENTO!G188*26.63%+ORÇAMENTO!G188</f>
        <v>15.144948000000001</v>
      </c>
      <c r="F195" s="23">
        <f>ORÇAMENTO!F188</f>
        <v>961.62</v>
      </c>
      <c r="G195" s="22"/>
      <c r="H195" s="140">
        <f>G195+[1]BM_03!H195</f>
        <v>0</v>
      </c>
      <c r="I195" s="23">
        <f t="shared" si="8"/>
        <v>14563.68</v>
      </c>
      <c r="J195" s="63">
        <f t="shared" si="9"/>
        <v>0</v>
      </c>
      <c r="K195" s="63">
        <f t="shared" si="10"/>
        <v>0</v>
      </c>
      <c r="L195" s="36">
        <f t="shared" si="11"/>
        <v>0</v>
      </c>
    </row>
    <row r="196" spans="1:12">
      <c r="A196" s="32" t="str">
        <f>ORÇAMENTO!A189</f>
        <v>11.5</v>
      </c>
      <c r="B196" s="73" t="str">
        <f>ORÇAMENTO!D189</f>
        <v>PINTURA VERNIZ (INCOLOR) ALQUÍDICO EM MADEIRA, USO INTERNO E EXTERNO, 1 DEMÃO. AF_01/2021</v>
      </c>
      <c r="C196" s="22" t="str">
        <f>ORÇAMENTO!E189</f>
        <v>m²</v>
      </c>
      <c r="D196" s="22"/>
      <c r="E196" s="23">
        <f>ORÇAMENTO!G189*26.63%+ORÇAMENTO!G189</f>
        <v>9.0920339999999999</v>
      </c>
      <c r="F196" s="23">
        <f>ORÇAMENTO!F189</f>
        <v>165.06</v>
      </c>
      <c r="G196" s="22"/>
      <c r="H196" s="140">
        <f>G196+[1]BM_03!H196</f>
        <v>0</v>
      </c>
      <c r="I196" s="23">
        <f t="shared" si="8"/>
        <v>1500.73</v>
      </c>
      <c r="J196" s="63">
        <f t="shared" si="9"/>
        <v>0</v>
      </c>
      <c r="K196" s="63">
        <f t="shared" si="10"/>
        <v>0</v>
      </c>
      <c r="L196" s="36">
        <f t="shared" si="11"/>
        <v>0</v>
      </c>
    </row>
    <row r="197" spans="1:12" ht="30">
      <c r="A197" s="32" t="str">
        <f>ORÇAMENTO!A190</f>
        <v>11.6</v>
      </c>
      <c r="B197" s="73" t="str">
        <f>ORÇAMENTO!D190</f>
        <v>PINTURA COM TINTA ALQUÍDICA DE FUNDO E ACABAMENTO (ESMALTE SINTÉTICO GRAFITE) PULVERIZADA SOBRE SUPERFÍCIES METÁLICAS (EXCETO PERFIL) EXECUTADO EM OBRA (POR DEMÃO). AF_01/2020_P</v>
      </c>
      <c r="C197" s="22" t="str">
        <f>ORÇAMENTO!E190</f>
        <v>m²</v>
      </c>
      <c r="D197" s="22"/>
      <c r="E197" s="23">
        <f>ORÇAMENTO!G190*26.63%+ORÇAMENTO!G190</f>
        <v>19.918899</v>
      </c>
      <c r="F197" s="23">
        <f>ORÇAMENTO!F190</f>
        <v>57.75</v>
      </c>
      <c r="G197" s="22"/>
      <c r="H197" s="140">
        <f>G197+[1]BM_03!H197</f>
        <v>0</v>
      </c>
      <c r="I197" s="23">
        <f t="shared" si="8"/>
        <v>1150.32</v>
      </c>
      <c r="J197" s="63">
        <f t="shared" si="9"/>
        <v>0</v>
      </c>
      <c r="K197" s="63">
        <f t="shared" si="10"/>
        <v>0</v>
      </c>
      <c r="L197" s="36">
        <f t="shared" si="11"/>
        <v>0</v>
      </c>
    </row>
    <row r="198" spans="1:12">
      <c r="A198" s="32"/>
      <c r="B198" s="73"/>
      <c r="C198" s="22"/>
      <c r="D198" s="22"/>
      <c r="E198" s="23"/>
      <c r="F198" s="23"/>
      <c r="G198" s="22"/>
      <c r="H198" s="140">
        <f>G198+[1]BM_03!H198</f>
        <v>0</v>
      </c>
      <c r="I198" s="23"/>
      <c r="J198" s="63"/>
      <c r="K198" s="63"/>
      <c r="L198" s="36"/>
    </row>
    <row r="199" spans="1:12">
      <c r="A199" s="32">
        <f>ORÇAMENTO!A192</f>
        <v>12</v>
      </c>
      <c r="B199" s="74" t="s">
        <v>205</v>
      </c>
      <c r="C199" s="22"/>
      <c r="D199" s="22"/>
      <c r="E199" s="23"/>
      <c r="F199" s="23"/>
      <c r="G199" s="22"/>
      <c r="H199" s="140">
        <f>G199+[1]BM_03!H199</f>
        <v>0</v>
      </c>
      <c r="I199" s="23"/>
      <c r="J199" s="63"/>
      <c r="K199" s="63"/>
      <c r="L199" s="36"/>
    </row>
    <row r="200" spans="1:12" ht="30">
      <c r="A200" s="32" t="str">
        <f>ORÇAMENTO!A193</f>
        <v>12.1</v>
      </c>
      <c r="B200" s="73" t="str">
        <f>ORÇAMENTO!D193</f>
        <v>Pia de cozinha com bancada em granito cinza andorinha, e=2cm, dim 3,40x0,60m, com duas cubas de aço inóx, sifão cromado, válvula cromada, torneira cromada 1/2", inclusive rodopia 10cm, assentada.</v>
      </c>
      <c r="C200" s="22" t="str">
        <f>ORÇAMENTO!E193</f>
        <v>unid</v>
      </c>
      <c r="D200" s="22"/>
      <c r="E200" s="23">
        <f>ORÇAMENTO!G193*26.63%+ORÇAMENTO!G193</f>
        <v>2916.972702</v>
      </c>
      <c r="F200" s="23">
        <f>ORÇAMENTO!F193</f>
        <v>2</v>
      </c>
      <c r="G200" s="22"/>
      <c r="H200" s="140">
        <f>G200+[1]BM_03!H200</f>
        <v>0</v>
      </c>
      <c r="I200" s="23">
        <f t="shared" si="8"/>
        <v>5833.95</v>
      </c>
      <c r="J200" s="63">
        <f t="shared" si="9"/>
        <v>0</v>
      </c>
      <c r="K200" s="63">
        <f t="shared" si="10"/>
        <v>0</v>
      </c>
      <c r="L200" s="36">
        <f t="shared" si="11"/>
        <v>0</v>
      </c>
    </row>
    <row r="201" spans="1:12" ht="30">
      <c r="A201" s="32" t="str">
        <f>ORÇAMENTO!A194</f>
        <v>12.2</v>
      </c>
      <c r="B201" s="73" t="str">
        <f>ORÇAMENTO!D194</f>
        <v>CUBA DE EMBUTIR OVAL EM LOUÇA BRANCA, 35 X 50CM OU EQUIVALENTE, INCLUSO VÁLVULA EM METAL CROMADO E SIFÃO FLEXÍVEL EM PVC - FORNECIMENTO E INSTALAÇÃO. AF_01/2020</v>
      </c>
      <c r="C201" s="22" t="str">
        <f>ORÇAMENTO!E194</f>
        <v>unid</v>
      </c>
      <c r="D201" s="22"/>
      <c r="E201" s="23">
        <f>ORÇAMENTO!G194*26.63%+ORÇAMENTO!G194</f>
        <v>227.02226400000001</v>
      </c>
      <c r="F201" s="23">
        <f>ORÇAMENTO!F194</f>
        <v>26</v>
      </c>
      <c r="G201" s="22"/>
      <c r="H201" s="140">
        <f>G201+[1]BM_03!H201</f>
        <v>0</v>
      </c>
      <c r="I201" s="23">
        <f t="shared" si="8"/>
        <v>5902.58</v>
      </c>
      <c r="J201" s="63">
        <f t="shared" si="9"/>
        <v>0</v>
      </c>
      <c r="K201" s="63">
        <f t="shared" si="10"/>
        <v>0</v>
      </c>
      <c r="L201" s="36">
        <f t="shared" si="11"/>
        <v>0</v>
      </c>
    </row>
    <row r="202" spans="1:12" ht="30">
      <c r="A202" s="32" t="str">
        <f>ORÇAMENTO!A195</f>
        <v>12.3</v>
      </c>
      <c r="B202" s="73" t="str">
        <f>ORÇAMENTO!D195</f>
        <v>TORNEIRA CROMADA DE MESA, 1/2 OU 3/4, PARA LAVATÓRIO, PADRÃO POPULAR - FORNECIMENTO E INSTALAÇÃO. AF_01/2020</v>
      </c>
      <c r="C202" s="22" t="str">
        <f>ORÇAMENTO!E195</f>
        <v>unid</v>
      </c>
      <c r="D202" s="22"/>
      <c r="E202" s="23">
        <f>ORÇAMENTO!G195*26.63%+ORÇAMENTO!G195</f>
        <v>74.762351999999993</v>
      </c>
      <c r="F202" s="23">
        <f>ORÇAMENTO!F195</f>
        <v>26</v>
      </c>
      <c r="G202" s="22"/>
      <c r="H202" s="140">
        <f>G202+[1]BM_03!H202</f>
        <v>0</v>
      </c>
      <c r="I202" s="23">
        <f t="shared" si="8"/>
        <v>1943.82</v>
      </c>
      <c r="J202" s="63">
        <f t="shared" si="9"/>
        <v>0</v>
      </c>
      <c r="K202" s="63">
        <f t="shared" si="10"/>
        <v>0</v>
      </c>
      <c r="L202" s="36">
        <f t="shared" si="11"/>
        <v>0</v>
      </c>
    </row>
    <row r="203" spans="1:12">
      <c r="A203" s="32" t="str">
        <f>ORÇAMENTO!A196</f>
        <v>12.4</v>
      </c>
      <c r="B203" s="73" t="str">
        <f>ORÇAMENTO!D196</f>
        <v>Bancada em granito cinza andorinha, e=2cm.</v>
      </c>
      <c r="C203" s="22" t="str">
        <f>ORÇAMENTO!E196</f>
        <v>m²</v>
      </c>
      <c r="D203" s="22"/>
      <c r="E203" s="23">
        <f>ORÇAMENTO!G196*26.63%+ORÇAMENTO!G196</f>
        <v>475.28037899999998</v>
      </c>
      <c r="F203" s="23">
        <f>ORÇAMENTO!F196</f>
        <v>28.2</v>
      </c>
      <c r="G203" s="22"/>
      <c r="H203" s="140">
        <f>G203+[1]BM_03!H203</f>
        <v>0</v>
      </c>
      <c r="I203" s="23">
        <f t="shared" si="8"/>
        <v>13402.91</v>
      </c>
      <c r="J203" s="63">
        <f t="shared" si="9"/>
        <v>0</v>
      </c>
      <c r="K203" s="63">
        <f t="shared" si="10"/>
        <v>0</v>
      </c>
      <c r="L203" s="36">
        <f t="shared" si="11"/>
        <v>0</v>
      </c>
    </row>
    <row r="204" spans="1:12" ht="45">
      <c r="A204" s="32" t="str">
        <f>ORÇAMENTO!A197</f>
        <v>12.5</v>
      </c>
      <c r="B204" s="73" t="str">
        <f>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04" s="22" t="str">
        <f>ORÇAMENTO!E197</f>
        <v>unid</v>
      </c>
      <c r="D204" s="22"/>
      <c r="E204" s="23">
        <f>ORÇAMENTO!G197*26.63%+ORÇAMENTO!G197</f>
        <v>265.09990499999998</v>
      </c>
      <c r="F204" s="23">
        <f>ORÇAMENTO!F197</f>
        <v>4</v>
      </c>
      <c r="G204" s="22"/>
      <c r="H204" s="140">
        <f>G204+[1]BM_03!H204</f>
        <v>0</v>
      </c>
      <c r="I204" s="23">
        <f t="shared" si="8"/>
        <v>1060.4000000000001</v>
      </c>
      <c r="J204" s="63">
        <f t="shared" si="9"/>
        <v>0</v>
      </c>
      <c r="K204" s="63">
        <f t="shared" si="10"/>
        <v>0</v>
      </c>
      <c r="L204" s="36">
        <f t="shared" si="11"/>
        <v>0</v>
      </c>
    </row>
    <row r="205" spans="1:12" ht="30">
      <c r="A205" s="32" t="str">
        <f>ORÇAMENTO!A198</f>
        <v>12.6</v>
      </c>
      <c r="B205" s="73" t="str">
        <f>ORÇAMENTO!D198</f>
        <v>BARRA DE APOIO RETA, EM ACO INOX POLIDO, COMPRIMENTO 90 CM,  FIXADA NA PAREDE - FORNECIMENTO E INSTALAÇÃO. AF_01/2020</v>
      </c>
      <c r="C205" s="22" t="str">
        <f>ORÇAMENTO!E198</f>
        <v>unid</v>
      </c>
      <c r="D205" s="22"/>
      <c r="E205" s="23">
        <f>ORÇAMENTO!G198*26.63%+ORÇAMENTO!G198</f>
        <v>404.40556800000002</v>
      </c>
      <c r="F205" s="23">
        <f>ORÇAMENTO!F198</f>
        <v>6</v>
      </c>
      <c r="G205" s="22"/>
      <c r="H205" s="140">
        <f>G205+[1]BM_03!H205</f>
        <v>0</v>
      </c>
      <c r="I205" s="23">
        <f t="shared" si="8"/>
        <v>2426.4299999999998</v>
      </c>
      <c r="J205" s="63">
        <f t="shared" si="9"/>
        <v>0</v>
      </c>
      <c r="K205" s="63">
        <f t="shared" si="10"/>
        <v>0</v>
      </c>
      <c r="L205" s="36">
        <f t="shared" si="11"/>
        <v>0</v>
      </c>
    </row>
    <row r="206" spans="1:12">
      <c r="A206" s="32" t="str">
        <f>ORÇAMENTO!A199</f>
        <v>12.7</v>
      </c>
      <c r="B206" s="73" t="str">
        <f>ORÇAMENTO!D199</f>
        <v>ASSENTO SANITÁRIO CONVENCIONAL - FORNECIMENTO E INSTALACAO. AF_01/2020</v>
      </c>
      <c r="C206" s="22" t="str">
        <f>ORÇAMENTO!E199</f>
        <v>unid</v>
      </c>
      <c r="D206" s="22"/>
      <c r="E206" s="23">
        <f>ORÇAMENTO!G199*26.63%+ORÇAMENTO!G199</f>
        <v>50.576021999999995</v>
      </c>
      <c r="F206" s="23">
        <f>ORÇAMENTO!F199</f>
        <v>16</v>
      </c>
      <c r="G206" s="22"/>
      <c r="H206" s="140">
        <f>G206+[1]BM_03!H206</f>
        <v>0</v>
      </c>
      <c r="I206" s="23">
        <f t="shared" si="8"/>
        <v>809.22</v>
      </c>
      <c r="J206" s="63">
        <f t="shared" si="9"/>
        <v>0</v>
      </c>
      <c r="K206" s="63">
        <f t="shared" si="10"/>
        <v>0</v>
      </c>
      <c r="L206" s="36">
        <f t="shared" si="11"/>
        <v>0</v>
      </c>
    </row>
    <row r="207" spans="1:12" ht="30">
      <c r="A207" s="32" t="str">
        <f>ORÇAMENTO!A200</f>
        <v>12.8</v>
      </c>
      <c r="B207" s="73" t="str">
        <f>ORÇAMENTO!D200</f>
        <v>VASO SANITÁRIO SIFONADO COM CAIXA ACOPLADA LOUÇA BRANCA, INCLUSO ENGATE FLEXÍVEL EM PLÁSTICO BRANCO, 1/2  X 40CM - FORNECIMENTO E INSTALAÇÃO. AF_01/2020</v>
      </c>
      <c r="C207" s="22" t="str">
        <f>ORÇAMENTO!E200</f>
        <v>unid</v>
      </c>
      <c r="D207" s="22"/>
      <c r="E207" s="23">
        <f>ORÇAMENTO!G200*26.63%+ORÇAMENTO!G200</f>
        <v>529.37671499999999</v>
      </c>
      <c r="F207" s="23">
        <f>ORÇAMENTO!F200</f>
        <v>16</v>
      </c>
      <c r="G207" s="22"/>
      <c r="H207" s="140">
        <f>G207+[1]BM_03!H207</f>
        <v>0</v>
      </c>
      <c r="I207" s="23">
        <f t="shared" si="8"/>
        <v>8470.0300000000007</v>
      </c>
      <c r="J207" s="63">
        <f t="shared" si="9"/>
        <v>0</v>
      </c>
      <c r="K207" s="63">
        <f t="shared" si="10"/>
        <v>0</v>
      </c>
      <c r="L207" s="36">
        <f t="shared" si="11"/>
        <v>0</v>
      </c>
    </row>
    <row r="208" spans="1:12" ht="45">
      <c r="A208" s="32" t="str">
        <f>ORÇAMENTO!A201</f>
        <v>12.9</v>
      </c>
      <c r="B208" s="73" t="str">
        <f>ORÇAMENTO!D201</f>
        <v>VASO SANITARIO SIFONADO CONVENCIONAL PARA PCD SEM FURO FRONTAL COM LOUÇA BRANCA SEM ASSENTO, INCLUSO CONJUNTO DE LIGAÇÃO PARA BACIA SANITÁRIA AJUSTÁVEL - FORNECIMENTO E INSTALAÇÃO. AF_01/2020</v>
      </c>
      <c r="C208" s="22" t="str">
        <f>ORÇAMENTO!E201</f>
        <v>unid</v>
      </c>
      <c r="D208" s="22"/>
      <c r="E208" s="23">
        <f>ORÇAMENTO!G201*26.63%+ORÇAMENTO!G201</f>
        <v>819.65066400000001</v>
      </c>
      <c r="F208" s="23">
        <f>ORÇAMENTO!F201</f>
        <v>1</v>
      </c>
      <c r="G208" s="22"/>
      <c r="H208" s="140">
        <f>G208+[1]BM_03!H208</f>
        <v>0</v>
      </c>
      <c r="I208" s="23">
        <f t="shared" si="8"/>
        <v>819.65</v>
      </c>
      <c r="J208" s="63">
        <f t="shared" si="9"/>
        <v>0</v>
      </c>
      <c r="K208" s="63">
        <f t="shared" si="10"/>
        <v>0</v>
      </c>
      <c r="L208" s="36">
        <f t="shared" si="11"/>
        <v>0</v>
      </c>
    </row>
    <row r="209" spans="1:12">
      <c r="A209" s="32" t="str">
        <f>ORÇAMENTO!A202</f>
        <v>12.10</v>
      </c>
      <c r="B209" s="73" t="str">
        <f>ORÇAMENTO!D202</f>
        <v>Chuveiro plástico sem registro.</v>
      </c>
      <c r="C209" s="22" t="str">
        <f>ORÇAMENTO!E202</f>
        <v>unid</v>
      </c>
      <c r="D209" s="22"/>
      <c r="E209" s="23">
        <f>ORÇAMENTO!G202*26.63%+ORÇAMENTO!G202</f>
        <v>38.951388000000001</v>
      </c>
      <c r="F209" s="23">
        <f>ORÇAMENTO!F202</f>
        <v>2</v>
      </c>
      <c r="G209" s="22"/>
      <c r="H209" s="140">
        <f>G209+[1]BM_03!H209</f>
        <v>0</v>
      </c>
      <c r="I209" s="23">
        <f t="shared" si="8"/>
        <v>77.900000000000006</v>
      </c>
      <c r="J209" s="63">
        <f t="shared" si="9"/>
        <v>0</v>
      </c>
      <c r="K209" s="63">
        <f t="shared" si="10"/>
        <v>0</v>
      </c>
      <c r="L209" s="36">
        <f t="shared" si="11"/>
        <v>0</v>
      </c>
    </row>
    <row r="210" spans="1:12">
      <c r="A210" s="32" t="str">
        <f>ORÇAMENTO!A203</f>
        <v>12.11</v>
      </c>
      <c r="B210" s="73" t="str">
        <f>ORÇAMENTO!D203</f>
        <v>KIT DE ACESSORIOS PARA BANHEIRO EM METAL CROMADO, 5 PECAS, INCLUSO FIXAÇÃO. AF_01/2020</v>
      </c>
      <c r="C210" s="22" t="str">
        <f>ORÇAMENTO!E203</f>
        <v>unid</v>
      </c>
      <c r="D210" s="22"/>
      <c r="E210" s="23">
        <f>ORÇAMENTO!G203*26.63%+ORÇAMENTO!G203</f>
        <v>111.117825</v>
      </c>
      <c r="F210" s="23">
        <f>ORÇAMENTO!F203</f>
        <v>14</v>
      </c>
      <c r="G210" s="22"/>
      <c r="H210" s="140">
        <f>G210+[1]BM_03!H210</f>
        <v>0</v>
      </c>
      <c r="I210" s="23">
        <f t="shared" si="8"/>
        <v>1555.65</v>
      </c>
      <c r="J210" s="63">
        <f t="shared" si="9"/>
        <v>0</v>
      </c>
      <c r="K210" s="63">
        <f t="shared" si="10"/>
        <v>0</v>
      </c>
      <c r="L210" s="36">
        <f t="shared" si="11"/>
        <v>0</v>
      </c>
    </row>
    <row r="211" spans="1:12" ht="45">
      <c r="A211" s="32" t="str">
        <f>ORÇAMENTO!A204</f>
        <v>12.12</v>
      </c>
      <c r="B211" s="73" t="str">
        <f>ORÇAMENTO!D204</f>
        <v>TANQUE DE MÁRMORE SINTÉTICO SUSPENSO, 22L OU EQUIVALENTE, INCLUSO SIFÃO FLEXÍVEL EM PVC, VÁLVULA PLÁSTICA E TORNEIRA DE METAL CROMADO PADRÃO POPULAR - FORNECIMENTO E INSTALAÇÃO. AF_01/2020</v>
      </c>
      <c r="C211" s="22" t="str">
        <f>ORÇAMENTO!E204</f>
        <v>unid</v>
      </c>
      <c r="D211" s="22"/>
      <c r="E211" s="23">
        <f>ORÇAMENTO!G204*26.63%+ORÇAMENTO!G204</f>
        <v>360.87017400000002</v>
      </c>
      <c r="F211" s="23">
        <f>ORÇAMENTO!F204</f>
        <v>2</v>
      </c>
      <c r="G211" s="22"/>
      <c r="H211" s="140">
        <f>G211+[1]BM_03!H211</f>
        <v>0</v>
      </c>
      <c r="I211" s="23">
        <f t="shared" si="8"/>
        <v>721.74</v>
      </c>
      <c r="J211" s="63">
        <f t="shared" si="9"/>
        <v>0</v>
      </c>
      <c r="K211" s="63">
        <f t="shared" si="10"/>
        <v>0</v>
      </c>
      <c r="L211" s="36">
        <f t="shared" si="11"/>
        <v>0</v>
      </c>
    </row>
    <row r="212" spans="1:12">
      <c r="A212" s="32"/>
      <c r="B212" s="73"/>
      <c r="C212" s="22"/>
      <c r="D212" s="22"/>
      <c r="E212" s="23"/>
      <c r="F212" s="23"/>
      <c r="G212" s="22"/>
      <c r="H212" s="140">
        <f>G212+[1]BM_03!H212</f>
        <v>0</v>
      </c>
      <c r="I212" s="23"/>
      <c r="J212" s="63"/>
      <c r="K212" s="63"/>
      <c r="L212" s="36"/>
    </row>
    <row r="213" spans="1:12">
      <c r="A213" s="32">
        <f>ORÇAMENTO!A206</f>
        <v>13</v>
      </c>
      <c r="B213" s="74" t="s">
        <v>218</v>
      </c>
      <c r="C213" s="22"/>
      <c r="D213" s="22"/>
      <c r="E213" s="23"/>
      <c r="F213" s="23"/>
      <c r="G213" s="22"/>
      <c r="H213" s="140">
        <f>G213+[1]BM_03!H213</f>
        <v>0</v>
      </c>
      <c r="I213" s="23"/>
      <c r="J213" s="63"/>
      <c r="K213" s="63"/>
      <c r="L213" s="36"/>
    </row>
    <row r="214" spans="1:12">
      <c r="A214" s="32" t="str">
        <f>ORÇAMENTO!A207</f>
        <v>13.1</v>
      </c>
      <c r="B214" s="73" t="str">
        <f>ORÇAMENTO!D207</f>
        <v>LIMPEZA DE PISO CERÂMICO OU PORCELANATO COM PANO ÚMIDO. AF_04/2019</v>
      </c>
      <c r="C214" s="22" t="str">
        <f>ORÇAMENTO!E207</f>
        <v>m²</v>
      </c>
      <c r="D214" s="22"/>
      <c r="E214" s="23">
        <f>ORÇAMENTO!G207*26.63%+ORÇAMENTO!G207</f>
        <v>1.7221680000000001</v>
      </c>
      <c r="F214" s="23">
        <f>ORÇAMENTO!F207</f>
        <v>774.83</v>
      </c>
      <c r="G214" s="22"/>
      <c r="H214" s="140">
        <f>G214+[1]BM_03!H214</f>
        <v>0</v>
      </c>
      <c r="I214" s="23">
        <f t="shared" ref="I214:I218" si="12">ROUND(E214*F214,2)</f>
        <v>1334.39</v>
      </c>
      <c r="J214" s="63">
        <f t="shared" ref="J214:J218" si="13">ROUND(E214*G214,2)</f>
        <v>0</v>
      </c>
      <c r="K214" s="63">
        <f t="shared" ref="K214:K218" si="14">ROUND(E214*H214,2)</f>
        <v>0</v>
      </c>
      <c r="L214" s="36">
        <f t="shared" ref="L214:L218" si="15">H214/F214</f>
        <v>0</v>
      </c>
    </row>
    <row r="215" spans="1:12" ht="30">
      <c r="A215" s="32" t="str">
        <f>ORÇAMENTO!A208</f>
        <v>13.2</v>
      </c>
      <c r="B215" s="73" t="str">
        <f>ORÇAMENTO!D208</f>
        <v>Corrimão em tubo de aço galvanizado (altura = 1,05 m), com barras verticais a cada 2,00m (1.1/2"), barra horizontal  superior (2"), barra horizontal intermediária (dupla) (1.1/2") e barra horizontal inferior (1").</v>
      </c>
      <c r="C215" s="22" t="str">
        <f>ORÇAMENTO!E208</f>
        <v>m</v>
      </c>
      <c r="D215" s="22"/>
      <c r="E215" s="23">
        <f>ORÇAMENTO!G208*26.63%+ORÇAMENTO!G208</f>
        <v>496.288296</v>
      </c>
      <c r="F215" s="23">
        <f>ORÇAMENTO!F208</f>
        <v>32.28</v>
      </c>
      <c r="G215" s="22"/>
      <c r="H215" s="140">
        <f>G215+[1]BM_03!H215</f>
        <v>0</v>
      </c>
      <c r="I215" s="23">
        <f t="shared" si="12"/>
        <v>16020.19</v>
      </c>
      <c r="J215" s="63">
        <f t="shared" si="13"/>
        <v>0</v>
      </c>
      <c r="K215" s="63">
        <f t="shared" si="14"/>
        <v>0</v>
      </c>
      <c r="L215" s="36">
        <f t="shared" si="15"/>
        <v>0</v>
      </c>
    </row>
    <row r="216" spans="1:12" ht="30">
      <c r="A216" s="32" t="str">
        <f>ORÇAMENTO!A209</f>
        <v>13.3</v>
      </c>
      <c r="B216" s="73" t="str">
        <f>ORÇAMENTO!D209</f>
        <v>Banco de concreto em alvenaria de tijolo maciço, assento em concreto simples, sem encosto, revestido em todas as faces com cerâmica Elizabeth 20x20cm ou similar.</v>
      </c>
      <c r="C216" s="22" t="str">
        <f>ORÇAMENTO!E209</f>
        <v>m</v>
      </c>
      <c r="D216" s="22"/>
      <c r="E216" s="23">
        <f>ORÇAMENTO!G209*26.63%+ORÇAMENTO!G209</f>
        <v>247.498335</v>
      </c>
      <c r="F216" s="23">
        <f>ORÇAMENTO!F209</f>
        <v>7.8</v>
      </c>
      <c r="G216" s="22"/>
      <c r="H216" s="140">
        <f>G216+[1]BM_03!H216</f>
        <v>0</v>
      </c>
      <c r="I216" s="23">
        <f t="shared" si="12"/>
        <v>1930.49</v>
      </c>
      <c r="J216" s="63">
        <f t="shared" si="13"/>
        <v>0</v>
      </c>
      <c r="K216" s="63">
        <f t="shared" si="14"/>
        <v>0</v>
      </c>
      <c r="L216" s="36">
        <f t="shared" si="15"/>
        <v>0</v>
      </c>
    </row>
    <row r="217" spans="1:12">
      <c r="A217" s="32" t="str">
        <f>ORÇAMENTO!A210</f>
        <v>13.4</v>
      </c>
      <c r="B217" s="73" t="str">
        <f>ORÇAMENTO!D210</f>
        <v>Letra em alumínio 50x50cm - instalado</v>
      </c>
      <c r="C217" s="22" t="str">
        <f>ORÇAMENTO!E210</f>
        <v>unid</v>
      </c>
      <c r="D217" s="22"/>
      <c r="E217" s="23">
        <f>ORÇAMENTO!G210*26.63%+ORÇAMENTO!G210</f>
        <v>262.68127199999998</v>
      </c>
      <c r="F217" s="23">
        <f>ORÇAMENTO!F210</f>
        <v>16</v>
      </c>
      <c r="G217" s="22"/>
      <c r="H217" s="140">
        <f>G217+[1]BM_03!H217</f>
        <v>0</v>
      </c>
      <c r="I217" s="23">
        <f t="shared" si="12"/>
        <v>4202.8999999999996</v>
      </c>
      <c r="J217" s="63">
        <f t="shared" si="13"/>
        <v>0</v>
      </c>
      <c r="K217" s="63">
        <f t="shared" si="14"/>
        <v>0</v>
      </c>
      <c r="L217" s="36">
        <f t="shared" si="15"/>
        <v>0</v>
      </c>
    </row>
    <row r="218" spans="1:12">
      <c r="A218" s="32" t="str">
        <f>ORÇAMENTO!A211</f>
        <v>13.5</v>
      </c>
      <c r="B218" s="73" t="str">
        <f>ORÇAMENTO!D211</f>
        <v>Letra em alumínio 25x25cm - instalado</v>
      </c>
      <c r="C218" s="22" t="str">
        <f>ORÇAMENTO!E211</f>
        <v>unid</v>
      </c>
      <c r="D218" s="22"/>
      <c r="E218" s="23">
        <f>ORÇAMENTO!G211*26.63%+ORÇAMENTO!G211</f>
        <v>135.798012</v>
      </c>
      <c r="F218" s="23">
        <f>ORÇAMENTO!F211</f>
        <v>50</v>
      </c>
      <c r="G218" s="22"/>
      <c r="H218" s="140">
        <f>G218+[1]BM_03!H218</f>
        <v>0</v>
      </c>
      <c r="I218" s="23">
        <f t="shared" si="12"/>
        <v>6789.9</v>
      </c>
      <c r="J218" s="63">
        <f t="shared" si="13"/>
        <v>0</v>
      </c>
      <c r="K218" s="63">
        <f t="shared" si="14"/>
        <v>0</v>
      </c>
      <c r="L218" s="36">
        <f t="shared" si="15"/>
        <v>0</v>
      </c>
    </row>
    <row r="219" spans="1:12">
      <c r="A219" s="31"/>
      <c r="B219" s="181" t="s">
        <v>521</v>
      </c>
      <c r="C219" s="175"/>
      <c r="D219" s="175"/>
      <c r="E219" s="176"/>
      <c r="F219" s="176"/>
      <c r="G219" s="175"/>
      <c r="H219" s="175"/>
      <c r="I219" s="177">
        <f>SUM(I19:I218)</f>
        <v>989890.37000000046</v>
      </c>
      <c r="J219" s="178">
        <f>SUM(J19:J218)</f>
        <v>45413.759999999995</v>
      </c>
      <c r="K219" s="179">
        <f>SUM(K19:K218)</f>
        <v>110762.08000000002</v>
      </c>
      <c r="L219" s="180">
        <f t="shared" ref="L219" si="16">K219/I219</f>
        <v>0.1118932796568169</v>
      </c>
    </row>
    <row r="220" spans="1:12">
      <c r="E220" s="1"/>
      <c r="F220" s="1"/>
      <c r="I220" s="1"/>
    </row>
    <row r="221" spans="1:12">
      <c r="E221" s="1"/>
      <c r="F221" s="1"/>
      <c r="I221" s="1"/>
    </row>
    <row r="222" spans="1:12">
      <c r="A222" t="s">
        <v>488</v>
      </c>
      <c r="E222" s="1"/>
      <c r="F222" s="1"/>
      <c r="I222" s="1"/>
    </row>
    <row r="223" spans="1:12">
      <c r="B223" s="106"/>
      <c r="E223" s="1"/>
    </row>
    <row r="224" spans="1:12" ht="21">
      <c r="A224" s="170" t="s">
        <v>488</v>
      </c>
      <c r="B224" s="171"/>
    </row>
    <row r="225" spans="1:2" ht="21">
      <c r="A225" s="172" t="s">
        <v>513</v>
      </c>
      <c r="B225" s="172"/>
    </row>
    <row r="226" spans="1:2" ht="21">
      <c r="A226" s="172" t="s">
        <v>514</v>
      </c>
      <c r="B226" s="171"/>
    </row>
    <row r="227" spans="1:2" ht="21">
      <c r="A227" s="171"/>
      <c r="B227" s="171"/>
    </row>
    <row r="228" spans="1:2" ht="21">
      <c r="A228" s="173" t="s">
        <v>524</v>
      </c>
      <c r="B228" s="171"/>
    </row>
    <row r="229" spans="1:2" ht="21">
      <c r="A229" s="173" t="s">
        <v>515</v>
      </c>
      <c r="B229" s="171"/>
    </row>
    <row r="230" spans="1:2" ht="21">
      <c r="A230" s="173" t="s">
        <v>516</v>
      </c>
      <c r="B230" s="171"/>
    </row>
    <row r="231" spans="1:2" ht="21">
      <c r="A231" s="174" t="s">
        <v>517</v>
      </c>
      <c r="B231" s="171"/>
    </row>
    <row r="232" spans="1:2" ht="21">
      <c r="A232" s="174" t="s">
        <v>525</v>
      </c>
    </row>
    <row r="233" spans="1:2">
      <c r="A233" s="75"/>
    </row>
    <row r="234" spans="1:2">
      <c r="A234" s="75" t="s">
        <v>520</v>
      </c>
    </row>
    <row r="235" spans="1:2">
      <c r="A235" s="75"/>
    </row>
    <row r="236" spans="1:2">
      <c r="A236" s="75" t="s">
        <v>518</v>
      </c>
    </row>
    <row r="237" spans="1:2">
      <c r="A237" s="75" t="s">
        <v>519</v>
      </c>
    </row>
  </sheetData>
  <mergeCells count="31"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  <mergeCell ref="B16:B17"/>
    <mergeCell ref="C16:C17"/>
    <mergeCell ref="D16:D17"/>
    <mergeCell ref="F16:H16"/>
    <mergeCell ref="I16:K16"/>
    <mergeCell ref="A15:L15"/>
    <mergeCell ref="A16:A17"/>
    <mergeCell ref="C12:F12"/>
    <mergeCell ref="C1:L5"/>
    <mergeCell ref="A6:F6"/>
    <mergeCell ref="G6:J6"/>
    <mergeCell ref="A7:F8"/>
    <mergeCell ref="G7:J8"/>
    <mergeCell ref="K10:K11"/>
    <mergeCell ref="A13:B14"/>
    <mergeCell ref="C13:F14"/>
    <mergeCell ref="G13:H14"/>
    <mergeCell ref="I13:J14"/>
    <mergeCell ref="K13:L14"/>
    <mergeCell ref="A12:B12"/>
    <mergeCell ref="L16:L17"/>
  </mergeCells>
  <conditionalFormatting sqref="G19:G21 G23:G218">
    <cfRule type="cellIs" dxfId="7" priority="5" operator="greaterThan">
      <formula>0</formula>
    </cfRule>
    <cfRule type="cellIs" dxfId="6" priority="2" operator="lessThan">
      <formula>0</formula>
    </cfRule>
    <cfRule type="cellIs" dxfId="5" priority="1" operator="lessThan">
      <formula>0</formula>
    </cfRule>
  </conditionalFormatting>
  <conditionalFormatting sqref="L1:L1048576">
    <cfRule type="cellIs" dxfId="4" priority="4" operator="greaterThan">
      <formula>1</formula>
    </cfRule>
  </conditionalFormatting>
  <pageMargins left="0.511811024" right="0.511811024" top="0.78740157499999996" bottom="0.78740157499999996" header="0.31496062000000002" footer="0.31496062000000002"/>
  <pageSetup paperSize="9" scale="42" fitToHeight="0" orientation="portrait" horizontalDpi="300" verticalDpi="300" r:id="rId1"/>
  <rowBreaks count="1" manualBreakCount="1">
    <brk id="216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532"/>
  <sheetViews>
    <sheetView view="pageBreakPreview" topLeftCell="A7" zoomScaleNormal="100" zoomScaleSheetLayoutView="100" workbookViewId="0">
      <selection activeCell="K369" sqref="K369"/>
    </sheetView>
  </sheetViews>
  <sheetFormatPr defaultRowHeight="15"/>
  <cols>
    <col min="1" max="1" width="9.140625" style="88"/>
    <col min="2" max="2" width="12.42578125" customWidth="1"/>
    <col min="3" max="3" width="34.85546875" customWidth="1"/>
    <col min="5" max="5" width="11.85546875" bestFit="1" customWidth="1"/>
    <col min="6" max="6" width="15" bestFit="1" customWidth="1"/>
    <col min="7" max="7" width="13.28515625" style="53" bestFit="1" customWidth="1"/>
  </cols>
  <sheetData>
    <row r="1" spans="1:13" ht="16.5" thickBot="1">
      <c r="A1" s="274"/>
      <c r="B1" s="275"/>
      <c r="C1" s="280" t="s">
        <v>410</v>
      </c>
      <c r="D1" s="281"/>
      <c r="E1" s="281"/>
      <c r="F1" s="281"/>
      <c r="G1" s="281"/>
      <c r="H1" s="281"/>
      <c r="I1" s="281"/>
      <c r="J1" s="281"/>
      <c r="K1" s="281"/>
      <c r="L1" s="281"/>
      <c r="M1" s="282"/>
    </row>
    <row r="2" spans="1:13">
      <c r="A2" s="276"/>
      <c r="B2" s="277"/>
      <c r="C2" s="283" t="s">
        <v>411</v>
      </c>
      <c r="D2" s="284"/>
      <c r="E2" s="284"/>
      <c r="F2" s="284"/>
      <c r="G2" s="285"/>
      <c r="H2" s="283" t="s">
        <v>412</v>
      </c>
      <c r="I2" s="284"/>
      <c r="J2" s="284"/>
      <c r="K2" s="284"/>
      <c r="L2" s="284"/>
      <c r="M2" s="285"/>
    </row>
    <row r="3" spans="1:13" ht="15.75" thickBot="1">
      <c r="A3" s="276"/>
      <c r="B3" s="277"/>
      <c r="C3" s="286" t="s">
        <v>432</v>
      </c>
      <c r="D3" s="287"/>
      <c r="E3" s="287"/>
      <c r="F3" s="287"/>
      <c r="G3" s="288"/>
      <c r="H3" s="289" t="s">
        <v>413</v>
      </c>
      <c r="I3" s="290"/>
      <c r="J3" s="290"/>
      <c r="K3" s="290"/>
      <c r="L3" s="290"/>
      <c r="M3" s="291"/>
    </row>
    <row r="4" spans="1:13">
      <c r="A4" s="276"/>
      <c r="B4" s="277"/>
      <c r="C4" s="283" t="s">
        <v>414</v>
      </c>
      <c r="D4" s="284"/>
      <c r="E4" s="284"/>
      <c r="F4" s="284"/>
      <c r="G4" s="285"/>
      <c r="H4" s="292" t="s">
        <v>415</v>
      </c>
      <c r="I4" s="293"/>
      <c r="J4" s="293"/>
      <c r="K4" s="294"/>
      <c r="L4" s="37"/>
      <c r="M4" s="38"/>
    </row>
    <row r="5" spans="1:13" ht="15.75" thickBot="1">
      <c r="A5" s="278"/>
      <c r="B5" s="279"/>
      <c r="C5" s="295" t="s">
        <v>433</v>
      </c>
      <c r="D5" s="296"/>
      <c r="E5" s="296"/>
      <c r="F5" s="296"/>
      <c r="G5" s="297"/>
      <c r="H5" s="298"/>
      <c r="I5" s="299"/>
      <c r="J5" s="299"/>
      <c r="K5" s="300"/>
      <c r="L5" s="39"/>
      <c r="M5" s="40"/>
    </row>
    <row r="6" spans="1:13" ht="15.75" thickBot="1">
      <c r="A6" s="87"/>
      <c r="B6" s="41"/>
      <c r="C6" s="41"/>
      <c r="D6" s="41"/>
      <c r="E6" s="41"/>
      <c r="F6" s="41"/>
      <c r="G6" s="95"/>
      <c r="H6" s="41"/>
      <c r="I6" s="41"/>
      <c r="J6" s="41"/>
      <c r="K6" s="41"/>
      <c r="L6" s="41"/>
      <c r="M6" s="42"/>
    </row>
    <row r="7" spans="1:13">
      <c r="A7" s="301" t="s">
        <v>416</v>
      </c>
      <c r="B7" s="303" t="s">
        <v>417</v>
      </c>
      <c r="C7" s="304"/>
      <c r="D7" s="307" t="s">
        <v>418</v>
      </c>
      <c r="E7" s="309" t="s">
        <v>419</v>
      </c>
      <c r="F7" s="310"/>
      <c r="G7" s="310"/>
      <c r="H7" s="310"/>
      <c r="I7" s="310"/>
      <c r="J7" s="311"/>
      <c r="K7" s="309" t="s">
        <v>420</v>
      </c>
      <c r="L7" s="311"/>
      <c r="M7" s="272" t="s">
        <v>421</v>
      </c>
    </row>
    <row r="8" spans="1:13" ht="15.75" thickBot="1">
      <c r="A8" s="302"/>
      <c r="B8" s="305"/>
      <c r="C8" s="306"/>
      <c r="D8" s="308"/>
      <c r="E8" s="43" t="s">
        <v>422</v>
      </c>
      <c r="F8" s="43" t="s">
        <v>423</v>
      </c>
      <c r="G8" s="43" t="s">
        <v>424</v>
      </c>
      <c r="H8" s="43" t="s">
        <v>425</v>
      </c>
      <c r="I8" s="43" t="s">
        <v>426</v>
      </c>
      <c r="J8" s="43" t="s">
        <v>427</v>
      </c>
      <c r="K8" s="43" t="s">
        <v>428</v>
      </c>
      <c r="L8" s="43" t="s">
        <v>429</v>
      </c>
      <c r="M8" s="273"/>
    </row>
    <row r="9" spans="1:13" ht="15.75" thickBot="1"/>
    <row r="10" spans="1:13" ht="14.45" customHeight="1" thickBot="1">
      <c r="A10" s="77"/>
      <c r="B10" s="312" t="s">
        <v>333</v>
      </c>
      <c r="C10" s="313"/>
      <c r="D10" s="313"/>
      <c r="E10" s="313"/>
      <c r="F10" s="313"/>
      <c r="G10" s="313"/>
      <c r="H10" s="313"/>
      <c r="I10" s="313"/>
      <c r="J10" s="313"/>
      <c r="K10" s="313"/>
      <c r="L10" s="78"/>
      <c r="M10" s="46"/>
    </row>
    <row r="11" spans="1:13">
      <c r="A11" s="79"/>
      <c r="B11" s="314"/>
      <c r="C11" s="315"/>
      <c r="D11" s="315"/>
      <c r="E11" s="315"/>
      <c r="F11" s="315"/>
      <c r="G11" s="315"/>
      <c r="H11" s="315"/>
      <c r="I11" s="315"/>
      <c r="J11" s="315"/>
      <c r="K11" s="316"/>
      <c r="L11" s="80"/>
      <c r="M11" s="48"/>
    </row>
    <row r="12" spans="1:13">
      <c r="A12" s="85" t="s">
        <v>3</v>
      </c>
      <c r="B12" s="317" t="str">
        <f>BM_04!B20</f>
        <v>DEMOLIÇÃO DE ALVENARIA DE BLOCOFURADO, DE FORMA MANUAL, SEM REAPROVEITAMENTO</v>
      </c>
      <c r="C12" s="317"/>
      <c r="D12" s="317"/>
      <c r="E12" s="317"/>
      <c r="F12" s="317"/>
      <c r="G12" s="317"/>
      <c r="H12" s="317"/>
      <c r="I12" s="317"/>
      <c r="J12" s="317"/>
      <c r="K12" s="317"/>
      <c r="L12" s="82"/>
      <c r="M12" s="55"/>
    </row>
    <row r="13" spans="1:13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147">
        <f>SUM(L14)</f>
        <v>3.0625</v>
      </c>
      <c r="M13" s="55"/>
    </row>
    <row r="14" spans="1:13">
      <c r="A14" s="47"/>
      <c r="B14" s="318" t="s">
        <v>504</v>
      </c>
      <c r="C14" s="318"/>
      <c r="D14" s="47">
        <v>1</v>
      </c>
      <c r="E14" s="47">
        <v>3.5</v>
      </c>
      <c r="F14" s="47"/>
      <c r="G14" s="47">
        <v>2.5</v>
      </c>
      <c r="H14" s="47"/>
      <c r="I14" s="47">
        <v>0.35</v>
      </c>
      <c r="J14" s="47"/>
      <c r="K14" s="47">
        <f>E14*G14*I14</f>
        <v>3.0625</v>
      </c>
      <c r="L14" s="48">
        <f t="shared" ref="L14" si="0">K14*D14</f>
        <v>3.0625</v>
      </c>
      <c r="M14" s="55"/>
    </row>
    <row r="15" spans="1:13">
      <c r="A15" s="79"/>
      <c r="B15" s="107"/>
      <c r="C15" s="108"/>
      <c r="D15" s="108"/>
      <c r="E15" s="108"/>
      <c r="F15" s="108"/>
      <c r="G15" s="108"/>
      <c r="H15" s="108"/>
      <c r="I15" s="108"/>
      <c r="J15" s="108"/>
      <c r="K15" s="109"/>
      <c r="L15" s="80"/>
      <c r="M15" s="55"/>
    </row>
    <row r="16" spans="1:13">
      <c r="A16" s="85" t="s">
        <v>4</v>
      </c>
      <c r="B16" s="317" t="str">
        <f>BM_04!B21</f>
        <v>Demolição de piso de alta resistência</v>
      </c>
      <c r="C16" s="317"/>
      <c r="D16" s="317"/>
      <c r="E16" s="317"/>
      <c r="F16" s="317"/>
      <c r="G16" s="317"/>
      <c r="H16" s="317"/>
      <c r="I16" s="317"/>
      <c r="J16" s="317"/>
      <c r="K16" s="317"/>
      <c r="L16" s="82"/>
      <c r="M16" s="81" t="s">
        <v>430</v>
      </c>
    </row>
    <row r="17" spans="1:13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147">
        <f>SUM(L18:L23)</f>
        <v>202.27999999999997</v>
      </c>
      <c r="M17" s="55"/>
    </row>
    <row r="18" spans="1:13">
      <c r="A18" s="47"/>
      <c r="B18" s="318" t="s">
        <v>500</v>
      </c>
      <c r="C18" s="318"/>
      <c r="D18" s="47">
        <v>1</v>
      </c>
      <c r="E18" s="47">
        <v>5.2</v>
      </c>
      <c r="F18" s="47"/>
      <c r="G18" s="47">
        <v>5.6</v>
      </c>
      <c r="H18" s="47"/>
      <c r="I18" s="47"/>
      <c r="J18" s="47"/>
      <c r="K18" s="47">
        <f t="shared" ref="K18:K23" si="1">E18*G18</f>
        <v>29.119999999999997</v>
      </c>
      <c r="L18" s="48">
        <f t="shared" ref="L18:L23" si="2">K18*D18</f>
        <v>29.119999999999997</v>
      </c>
      <c r="M18" s="48"/>
    </row>
    <row r="19" spans="1:13">
      <c r="A19" s="47"/>
      <c r="B19" s="318" t="s">
        <v>501</v>
      </c>
      <c r="C19" s="318"/>
      <c r="D19" s="47">
        <v>1</v>
      </c>
      <c r="E19" s="47">
        <v>5.2</v>
      </c>
      <c r="F19" s="47"/>
      <c r="G19" s="47">
        <v>5.6</v>
      </c>
      <c r="H19" s="47"/>
      <c r="I19" s="47"/>
      <c r="J19" s="47"/>
      <c r="K19" s="47">
        <f t="shared" si="1"/>
        <v>29.119999999999997</v>
      </c>
      <c r="L19" s="48">
        <f t="shared" si="2"/>
        <v>29.119999999999997</v>
      </c>
      <c r="M19" s="48"/>
    </row>
    <row r="20" spans="1:13">
      <c r="A20" s="47"/>
      <c r="B20" s="318" t="s">
        <v>502</v>
      </c>
      <c r="C20" s="318"/>
      <c r="D20" s="47">
        <v>1</v>
      </c>
      <c r="E20" s="47">
        <v>5.2</v>
      </c>
      <c r="F20" s="47"/>
      <c r="G20" s="47">
        <v>5.6</v>
      </c>
      <c r="H20" s="47"/>
      <c r="I20" s="47"/>
      <c r="J20" s="47"/>
      <c r="K20" s="47">
        <f t="shared" si="1"/>
        <v>29.119999999999997</v>
      </c>
      <c r="L20" s="48">
        <f t="shared" si="2"/>
        <v>29.119999999999997</v>
      </c>
      <c r="M20" s="48"/>
    </row>
    <row r="21" spans="1:13">
      <c r="A21" s="47"/>
      <c r="B21" s="318" t="s">
        <v>502</v>
      </c>
      <c r="C21" s="318"/>
      <c r="D21" s="47">
        <v>1</v>
      </c>
      <c r="E21" s="47">
        <v>5.2</v>
      </c>
      <c r="F21" s="47"/>
      <c r="G21" s="47">
        <v>5.6</v>
      </c>
      <c r="H21" s="47"/>
      <c r="I21" s="47"/>
      <c r="J21" s="47"/>
      <c r="K21" s="47">
        <f t="shared" si="1"/>
        <v>29.119999999999997</v>
      </c>
      <c r="L21" s="48">
        <f t="shared" si="2"/>
        <v>29.119999999999997</v>
      </c>
      <c r="M21" s="48"/>
    </row>
    <row r="22" spans="1:13">
      <c r="A22" s="47"/>
      <c r="B22" s="318" t="s">
        <v>503</v>
      </c>
      <c r="C22" s="318"/>
      <c r="D22" s="47">
        <v>1</v>
      </c>
      <c r="E22" s="47">
        <v>2</v>
      </c>
      <c r="F22" s="47"/>
      <c r="G22" s="47">
        <v>22.9</v>
      </c>
      <c r="H22" s="47"/>
      <c r="I22" s="47"/>
      <c r="J22" s="47"/>
      <c r="K22" s="47">
        <f t="shared" si="1"/>
        <v>45.8</v>
      </c>
      <c r="L22" s="48">
        <f t="shared" si="2"/>
        <v>45.8</v>
      </c>
      <c r="M22" s="48"/>
    </row>
    <row r="23" spans="1:13" s="55" customFormat="1" ht="14.45" customHeight="1">
      <c r="A23" s="47"/>
      <c r="B23" s="318" t="s">
        <v>503</v>
      </c>
      <c r="C23" s="318"/>
      <c r="D23" s="47">
        <v>1</v>
      </c>
      <c r="E23" s="47">
        <v>2</v>
      </c>
      <c r="F23" s="48"/>
      <c r="G23" s="47">
        <v>20</v>
      </c>
      <c r="H23" s="48"/>
      <c r="I23" s="48"/>
      <c r="J23" s="48"/>
      <c r="K23" s="47">
        <f t="shared" si="1"/>
        <v>40</v>
      </c>
      <c r="L23" s="48">
        <f t="shared" si="2"/>
        <v>40</v>
      </c>
    </row>
    <row r="24" spans="1:13" ht="15.75" thickBo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5"/>
      <c r="M24" s="55"/>
    </row>
    <row r="25" spans="1:13" ht="15.75" thickBot="1">
      <c r="A25" s="77"/>
      <c r="B25" s="312" t="str">
        <f>BM_04!B25</f>
        <v>INFRA ESTRUTURA E SUPERESTRUTURA</v>
      </c>
      <c r="C25" s="313"/>
      <c r="D25" s="313"/>
      <c r="E25" s="313"/>
      <c r="F25" s="313"/>
      <c r="G25" s="313"/>
      <c r="H25" s="313"/>
      <c r="I25" s="313"/>
      <c r="J25" s="313"/>
      <c r="K25" s="313"/>
      <c r="L25" s="78"/>
      <c r="M25" s="46"/>
    </row>
    <row r="26" spans="1:13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5"/>
      <c r="M26" s="55"/>
    </row>
    <row r="27" spans="1:13" ht="25.9" customHeight="1">
      <c r="A27" s="85" t="s">
        <v>17</v>
      </c>
      <c r="B27" s="317" t="str">
        <f>BM_04!B28</f>
        <v>LASTRO DE CONCRETO MAGRO, APLICADO EM BLOCOS DE COROAMENTO OU SAPATAS, ESPESSURA DE 5 CM. AF_08/2017</v>
      </c>
      <c r="C27" s="317"/>
      <c r="D27" s="317"/>
      <c r="E27" s="317"/>
      <c r="F27" s="317"/>
      <c r="G27" s="317"/>
      <c r="H27" s="317"/>
      <c r="I27" s="317"/>
      <c r="J27" s="317"/>
      <c r="K27" s="317"/>
      <c r="L27" s="82" t="s">
        <v>479</v>
      </c>
      <c r="M27" s="83"/>
    </row>
    <row r="28" spans="1:13" ht="24.6" customHeight="1">
      <c r="A28" s="253" t="s">
        <v>511</v>
      </c>
      <c r="B28" s="253"/>
      <c r="C28" s="253"/>
      <c r="D28" s="253"/>
      <c r="E28" s="253"/>
      <c r="F28" s="253"/>
      <c r="G28" s="253"/>
      <c r="H28" s="253"/>
      <c r="I28" s="253"/>
      <c r="J28" s="253"/>
      <c r="K28" s="157">
        <f>19.24-21.16</f>
        <v>-1.9200000000000017</v>
      </c>
      <c r="L28" s="158"/>
      <c r="M28" s="156"/>
    </row>
    <row r="29" spans="1:13" ht="24.6" customHeight="1">
      <c r="A29" s="159"/>
      <c r="B29" s="159"/>
      <c r="C29" s="159"/>
      <c r="D29" s="159"/>
      <c r="E29" s="159"/>
      <c r="F29" s="159"/>
      <c r="G29" s="159"/>
      <c r="H29" s="159"/>
      <c r="I29" s="159"/>
      <c r="J29" s="159"/>
      <c r="K29" s="157"/>
      <c r="L29" s="160">
        <f>K28+L30</f>
        <v>-1.7763568394002505E-15</v>
      </c>
      <c r="M29" s="156"/>
    </row>
    <row r="30" spans="1:13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145">
        <f>SUM(L31:L33)</f>
        <v>1.92</v>
      </c>
      <c r="M30" s="48"/>
    </row>
    <row r="31" spans="1:13">
      <c r="A31" s="76"/>
      <c r="B31" s="236" t="s">
        <v>475</v>
      </c>
      <c r="C31" s="236"/>
      <c r="D31" s="60">
        <v>1</v>
      </c>
      <c r="E31" s="47">
        <v>0.8</v>
      </c>
      <c r="F31" s="47"/>
      <c r="G31" s="47">
        <v>0.8</v>
      </c>
      <c r="H31" s="47"/>
      <c r="I31" s="47"/>
      <c r="J31" s="47"/>
      <c r="K31" s="47">
        <f t="shared" ref="K31:K33" si="3">ROUND(E31*G31,2)</f>
        <v>0.64</v>
      </c>
      <c r="L31" s="48">
        <f t="shared" ref="L31:L33" si="4">K31*D31</f>
        <v>0.64</v>
      </c>
      <c r="M31" s="48"/>
    </row>
    <row r="32" spans="1:13">
      <c r="A32" s="76"/>
      <c r="B32" s="236" t="s">
        <v>498</v>
      </c>
      <c r="C32" s="236"/>
      <c r="D32" s="60">
        <v>1</v>
      </c>
      <c r="E32" s="47">
        <v>0.8</v>
      </c>
      <c r="F32" s="47"/>
      <c r="G32" s="47">
        <v>0.8</v>
      </c>
      <c r="H32" s="47"/>
      <c r="I32" s="47"/>
      <c r="J32" s="47"/>
      <c r="K32" s="47">
        <f t="shared" si="3"/>
        <v>0.64</v>
      </c>
      <c r="L32" s="48">
        <f t="shared" si="4"/>
        <v>0.64</v>
      </c>
      <c r="M32" s="48"/>
    </row>
    <row r="33" spans="1:16">
      <c r="A33" s="76"/>
      <c r="B33" s="236" t="s">
        <v>499</v>
      </c>
      <c r="C33" s="236"/>
      <c r="D33" s="60">
        <v>1</v>
      </c>
      <c r="E33" s="47">
        <v>0.8</v>
      </c>
      <c r="F33" s="47"/>
      <c r="G33" s="47">
        <v>0.8</v>
      </c>
      <c r="H33" s="47"/>
      <c r="I33" s="47"/>
      <c r="J33" s="47"/>
      <c r="K33" s="47">
        <f t="shared" si="3"/>
        <v>0.64</v>
      </c>
      <c r="L33" s="48">
        <f t="shared" si="4"/>
        <v>0.64</v>
      </c>
      <c r="M33" s="48"/>
    </row>
    <row r="34" spans="1:16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8"/>
      <c r="M34" s="48"/>
    </row>
    <row r="35" spans="1:16" ht="23.45" customHeight="1">
      <c r="A35" s="84" t="s">
        <v>18</v>
      </c>
      <c r="B35" s="261" t="str">
        <f>BM_04!B29</f>
        <v>CONCRETO FCK = 25MPA, TRAÇO 1:2,3:2,7 (EM MASSA SECA DE CIMENTO/ AREIA MÉDIA/ BRITA 1) - PREPARO MECÂNICO COM BETONEIRA 600 L. AF_05/2021</v>
      </c>
      <c r="C35" s="262"/>
      <c r="D35" s="262"/>
      <c r="E35" s="262"/>
      <c r="F35" s="262"/>
      <c r="G35" s="262"/>
      <c r="H35" s="262"/>
      <c r="I35" s="262"/>
      <c r="J35" s="262"/>
      <c r="K35" s="263"/>
      <c r="L35" s="57" t="s">
        <v>480</v>
      </c>
      <c r="M35" s="58"/>
    </row>
    <row r="36" spans="1:16">
      <c r="A36" s="47"/>
      <c r="B36" s="319" t="s">
        <v>481</v>
      </c>
      <c r="C36" s="320"/>
      <c r="D36" s="47"/>
      <c r="E36" s="47"/>
      <c r="F36" s="47"/>
      <c r="G36" s="47"/>
      <c r="H36" s="47"/>
      <c r="I36" s="47"/>
      <c r="J36" s="47"/>
      <c r="K36" s="47"/>
      <c r="L36" s="145">
        <f>SUM(L37:L39)</f>
        <v>0.36</v>
      </c>
      <c r="M36" s="48"/>
    </row>
    <row r="37" spans="1:16">
      <c r="A37" s="76"/>
      <c r="B37" s="236" t="s">
        <v>475</v>
      </c>
      <c r="C37" s="236"/>
      <c r="D37" s="60">
        <v>1</v>
      </c>
      <c r="E37" s="47">
        <v>0.7</v>
      </c>
      <c r="F37" s="47"/>
      <c r="G37" s="47">
        <v>0.7</v>
      </c>
      <c r="H37" s="47"/>
      <c r="I37" s="47">
        <v>0.25</v>
      </c>
      <c r="J37" s="47"/>
      <c r="K37" s="47">
        <f t="shared" ref="K37:K39" si="5">ROUND(E37*G37*I37,2)</f>
        <v>0.12</v>
      </c>
      <c r="L37" s="48">
        <f t="shared" ref="L37:L39" si="6">K37*D37</f>
        <v>0.12</v>
      </c>
      <c r="M37" s="48"/>
    </row>
    <row r="38" spans="1:16">
      <c r="A38" s="76"/>
      <c r="B38" s="236" t="s">
        <v>498</v>
      </c>
      <c r="C38" s="236"/>
      <c r="D38" s="60">
        <v>1</v>
      </c>
      <c r="E38" s="47">
        <v>0.7</v>
      </c>
      <c r="F38" s="47"/>
      <c r="G38" s="47">
        <v>0.7</v>
      </c>
      <c r="H38" s="47"/>
      <c r="I38" s="47">
        <v>0.25</v>
      </c>
      <c r="J38" s="47"/>
      <c r="K38" s="47">
        <f t="shared" si="5"/>
        <v>0.12</v>
      </c>
      <c r="L38" s="48">
        <f t="shared" si="6"/>
        <v>0.12</v>
      </c>
      <c r="M38" s="48"/>
    </row>
    <row r="39" spans="1:16">
      <c r="A39" s="76"/>
      <c r="B39" s="236" t="s">
        <v>499</v>
      </c>
      <c r="C39" s="236"/>
      <c r="D39" s="60">
        <v>1</v>
      </c>
      <c r="E39" s="47">
        <v>0.7</v>
      </c>
      <c r="F39" s="47"/>
      <c r="G39" s="47">
        <v>0.7</v>
      </c>
      <c r="H39" s="47"/>
      <c r="I39" s="47">
        <v>0.25</v>
      </c>
      <c r="J39" s="47"/>
      <c r="K39" s="47">
        <f t="shared" si="5"/>
        <v>0.12</v>
      </c>
      <c r="L39" s="48">
        <f t="shared" si="6"/>
        <v>0.12</v>
      </c>
      <c r="M39" s="48"/>
    </row>
    <row r="40" spans="1:16">
      <c r="A40" s="76"/>
      <c r="B40" s="236"/>
      <c r="C40" s="236"/>
      <c r="D40" s="60"/>
      <c r="E40" s="47"/>
      <c r="F40" s="47"/>
      <c r="G40" s="47"/>
      <c r="H40" s="47"/>
      <c r="I40" s="47"/>
      <c r="J40" s="47"/>
      <c r="K40" s="47"/>
      <c r="L40" s="48"/>
      <c r="M40" s="48"/>
    </row>
    <row r="41" spans="1:16" ht="25.15" customHeight="1">
      <c r="A41" s="85" t="s">
        <v>32</v>
      </c>
      <c r="B41" s="317" t="str">
        <f>BM_04!B37</f>
        <v>ARMAÇÃO DE PILAR OU VIGA DE UMA ESTRUTURA CONVENCIONAL DE CONCRETO ARMADO EM UM EDIFÍCIO DE MÚLTIPLOS PAVIMENTOS UTILIZANDO AÇO CA-60 DE 5,0 MM - MONTAGEM. AF_12/2015</v>
      </c>
      <c r="C41" s="317"/>
      <c r="D41" s="317"/>
      <c r="E41" s="317"/>
      <c r="F41" s="317"/>
      <c r="G41" s="317"/>
      <c r="H41" s="317"/>
      <c r="I41" s="317"/>
      <c r="J41" s="317"/>
      <c r="K41" s="317"/>
      <c r="L41" s="86"/>
      <c r="M41" s="81"/>
    </row>
    <row r="42" spans="1:16">
      <c r="E42" s="89" t="s">
        <v>484</v>
      </c>
      <c r="F42" s="89" t="s">
        <v>483</v>
      </c>
      <c r="L42" s="146">
        <f>SUM(L43:L106)</f>
        <v>216.26999999999998</v>
      </c>
    </row>
    <row r="43" spans="1:16">
      <c r="A43" s="88">
        <v>1</v>
      </c>
      <c r="B43" s="236" t="s">
        <v>435</v>
      </c>
      <c r="C43" s="236"/>
      <c r="D43" s="60">
        <v>1</v>
      </c>
      <c r="E43" s="66">
        <v>2.6</v>
      </c>
      <c r="F43" s="91"/>
      <c r="G43" s="90">
        <f>0.15+0.15+0.35+0.35+0.05</f>
        <v>1.0499999999999998</v>
      </c>
      <c r="H43" s="60"/>
      <c r="I43" s="60"/>
      <c r="J43" s="60"/>
      <c r="K43" s="90">
        <f>ROUND((E43+F43)/0.15,2)*G43</f>
        <v>18.196499999999997</v>
      </c>
      <c r="L43" s="60">
        <f>ROUND(K43*0.154,2)</f>
        <v>2.8</v>
      </c>
      <c r="N43" s="269" t="s">
        <v>467</v>
      </c>
      <c r="O43" s="269"/>
      <c r="P43" s="56">
        <v>1</v>
      </c>
    </row>
    <row r="44" spans="1:16">
      <c r="A44" s="88">
        <v>2</v>
      </c>
      <c r="B44" s="236" t="s">
        <v>436</v>
      </c>
      <c r="C44" s="236"/>
      <c r="D44" s="60">
        <v>1</v>
      </c>
      <c r="E44" s="66">
        <v>2.6</v>
      </c>
      <c r="F44" s="91"/>
      <c r="G44" s="90">
        <f>0.15+0.15+0.35+0.35+0.05</f>
        <v>1.0499999999999998</v>
      </c>
      <c r="H44" s="60"/>
      <c r="I44" s="60"/>
      <c r="J44" s="60"/>
      <c r="K44" s="90">
        <f>ROUND((E44+F44)/0.15,2)*G44</f>
        <v>18.196499999999997</v>
      </c>
      <c r="L44" s="60">
        <f t="shared" ref="L44:L90" si="7">ROUND(K44*0.154,2)</f>
        <v>2.8</v>
      </c>
      <c r="N44" s="269" t="s">
        <v>468</v>
      </c>
      <c r="O44" s="269"/>
      <c r="P44" s="56">
        <v>1</v>
      </c>
    </row>
    <row r="45" spans="1:16">
      <c r="A45" s="88">
        <v>4</v>
      </c>
      <c r="B45" s="236" t="s">
        <v>437</v>
      </c>
      <c r="C45" s="236"/>
      <c r="D45" s="60">
        <v>1</v>
      </c>
      <c r="E45" s="66">
        <v>2.6</v>
      </c>
      <c r="F45" s="91"/>
      <c r="G45" s="90">
        <f>0.25+0.25+0.07+0.07+0.05</f>
        <v>0.69000000000000017</v>
      </c>
      <c r="H45" s="60"/>
      <c r="I45" s="60"/>
      <c r="J45" s="60"/>
      <c r="K45" s="90">
        <f t="shared" ref="K45:K74" si="8">ROUND((E45+F45)/0.15,2)*G45</f>
        <v>11.957700000000001</v>
      </c>
      <c r="L45" s="60">
        <f t="shared" si="7"/>
        <v>1.84</v>
      </c>
      <c r="N45" s="269" t="s">
        <v>469</v>
      </c>
      <c r="O45" s="269"/>
      <c r="P45" s="56">
        <v>1</v>
      </c>
    </row>
    <row r="46" spans="1:16" ht="13.9" customHeight="1">
      <c r="A46" s="88">
        <v>5</v>
      </c>
      <c r="B46" s="236" t="s">
        <v>438</v>
      </c>
      <c r="C46" s="236"/>
      <c r="D46" s="60">
        <v>1</v>
      </c>
      <c r="E46" s="66">
        <v>2.6</v>
      </c>
      <c r="F46" s="91"/>
      <c r="G46" s="90">
        <f t="shared" ref="G46:G51" si="9">0.25+0.25+0.07+0.07+0.05</f>
        <v>0.69000000000000017</v>
      </c>
      <c r="H46" s="60"/>
      <c r="I46" s="60"/>
      <c r="J46" s="60"/>
      <c r="K46" s="90">
        <f t="shared" si="8"/>
        <v>11.957700000000001</v>
      </c>
      <c r="L46" s="60">
        <f t="shared" si="7"/>
        <v>1.84</v>
      </c>
      <c r="N46" s="269" t="s">
        <v>470</v>
      </c>
      <c r="O46" s="269"/>
      <c r="P46" s="56">
        <v>1</v>
      </c>
    </row>
    <row r="47" spans="1:16">
      <c r="A47" s="88">
        <v>6</v>
      </c>
      <c r="B47" s="236" t="s">
        <v>439</v>
      </c>
      <c r="C47" s="236"/>
      <c r="D47" s="60">
        <v>1</v>
      </c>
      <c r="E47" s="66">
        <v>2.6</v>
      </c>
      <c r="F47" s="91"/>
      <c r="G47" s="90">
        <f t="shared" si="9"/>
        <v>0.69000000000000017</v>
      </c>
      <c r="H47" s="60"/>
      <c r="I47" s="60"/>
      <c r="J47" s="60"/>
      <c r="K47" s="90">
        <f t="shared" si="8"/>
        <v>11.957700000000001</v>
      </c>
      <c r="L47" s="60">
        <f t="shared" si="7"/>
        <v>1.84</v>
      </c>
      <c r="N47" s="269" t="s">
        <v>471</v>
      </c>
      <c r="O47" s="269"/>
      <c r="P47" s="56">
        <v>1</v>
      </c>
    </row>
    <row r="48" spans="1:16">
      <c r="A48" s="88">
        <v>7</v>
      </c>
      <c r="B48" s="236" t="s">
        <v>440</v>
      </c>
      <c r="C48" s="236"/>
      <c r="D48" s="60">
        <v>1</v>
      </c>
      <c r="E48" s="66">
        <v>2.6</v>
      </c>
      <c r="F48" s="91"/>
      <c r="G48" s="90">
        <f>0.25+0.25+0.15+0.15+0.05</f>
        <v>0.85000000000000009</v>
      </c>
      <c r="H48" s="60"/>
      <c r="I48" s="60"/>
      <c r="J48" s="60"/>
      <c r="K48" s="90">
        <f t="shared" si="8"/>
        <v>14.730499999999999</v>
      </c>
      <c r="L48" s="60">
        <f t="shared" si="7"/>
        <v>2.27</v>
      </c>
      <c r="N48" s="269" t="s">
        <v>472</v>
      </c>
      <c r="O48" s="269"/>
      <c r="P48" s="56">
        <v>1</v>
      </c>
    </row>
    <row r="49" spans="1:16">
      <c r="A49" s="88">
        <v>8</v>
      </c>
      <c r="B49" s="236" t="s">
        <v>441</v>
      </c>
      <c r="C49" s="236"/>
      <c r="D49" s="60">
        <v>1</v>
      </c>
      <c r="E49" s="66">
        <v>2.6</v>
      </c>
      <c r="F49" s="90"/>
      <c r="G49" s="90">
        <f t="shared" si="9"/>
        <v>0.69000000000000017</v>
      </c>
      <c r="H49" s="60"/>
      <c r="I49" s="60"/>
      <c r="J49" s="60"/>
      <c r="K49" s="90">
        <f t="shared" si="8"/>
        <v>11.957700000000001</v>
      </c>
      <c r="L49" s="60">
        <f t="shared" si="7"/>
        <v>1.84</v>
      </c>
      <c r="N49" s="269" t="s">
        <v>473</v>
      </c>
      <c r="O49" s="269"/>
      <c r="P49" s="56">
        <v>1</v>
      </c>
    </row>
    <row r="50" spans="1:16">
      <c r="A50" s="88">
        <v>9</v>
      </c>
      <c r="B50" s="236" t="s">
        <v>442</v>
      </c>
      <c r="C50" s="236"/>
      <c r="D50" s="60">
        <v>1</v>
      </c>
      <c r="E50" s="66">
        <v>2.6</v>
      </c>
      <c r="F50" s="90"/>
      <c r="G50" s="90">
        <f t="shared" si="9"/>
        <v>0.69000000000000017</v>
      </c>
      <c r="H50" s="60"/>
      <c r="I50" s="60"/>
      <c r="J50" s="60"/>
      <c r="K50" s="90">
        <f t="shared" si="8"/>
        <v>11.957700000000001</v>
      </c>
      <c r="L50" s="60">
        <f t="shared" si="7"/>
        <v>1.84</v>
      </c>
      <c r="N50" s="269" t="s">
        <v>474</v>
      </c>
      <c r="O50" s="269"/>
      <c r="P50" s="56">
        <v>1</v>
      </c>
    </row>
    <row r="51" spans="1:16">
      <c r="A51" s="88">
        <v>15</v>
      </c>
      <c r="B51" s="236" t="s">
        <v>443</v>
      </c>
      <c r="C51" s="236"/>
      <c r="D51" s="60">
        <v>1</v>
      </c>
      <c r="E51" s="66">
        <v>2.6</v>
      </c>
      <c r="F51" s="91"/>
      <c r="G51" s="90">
        <f t="shared" si="9"/>
        <v>0.69000000000000017</v>
      </c>
      <c r="H51" s="60"/>
      <c r="I51" s="60"/>
      <c r="J51" s="60"/>
      <c r="K51" s="90">
        <f t="shared" si="8"/>
        <v>11.957700000000001</v>
      </c>
      <c r="L51" s="60">
        <f t="shared" si="7"/>
        <v>1.84</v>
      </c>
    </row>
    <row r="52" spans="1:16">
      <c r="A52" s="88">
        <v>16</v>
      </c>
      <c r="B52" s="236" t="s">
        <v>444</v>
      </c>
      <c r="C52" s="236"/>
      <c r="D52" s="60">
        <v>1</v>
      </c>
      <c r="E52" s="66">
        <v>2.6</v>
      </c>
      <c r="F52" s="90"/>
      <c r="G52" s="90">
        <f>0.35+0.35+0.09+0.09+0.05</f>
        <v>0.92999999999999994</v>
      </c>
      <c r="H52" s="60"/>
      <c r="I52" s="60"/>
      <c r="J52" s="60"/>
      <c r="K52" s="90">
        <f t="shared" si="8"/>
        <v>16.116899999999998</v>
      </c>
      <c r="L52" s="60">
        <f t="shared" si="7"/>
        <v>2.48</v>
      </c>
    </row>
    <row r="53" spans="1:16">
      <c r="A53" s="88">
        <v>17</v>
      </c>
      <c r="B53" s="236" t="s">
        <v>445</v>
      </c>
      <c r="C53" s="236"/>
      <c r="D53" s="60">
        <v>1</v>
      </c>
      <c r="E53" s="66">
        <v>2.6</v>
      </c>
      <c r="F53" s="90"/>
      <c r="G53" s="90">
        <f>0.35+0.35+0.09+0.09+0.05</f>
        <v>0.92999999999999994</v>
      </c>
      <c r="H53" s="60"/>
      <c r="I53" s="60"/>
      <c r="J53" s="60"/>
      <c r="K53" s="90">
        <f t="shared" si="8"/>
        <v>16.116899999999998</v>
      </c>
      <c r="L53" s="60">
        <f t="shared" si="7"/>
        <v>2.48</v>
      </c>
    </row>
    <row r="54" spans="1:16">
      <c r="A54" s="88">
        <v>18</v>
      </c>
      <c r="B54" s="236" t="s">
        <v>446</v>
      </c>
      <c r="C54" s="236"/>
      <c r="D54" s="60">
        <v>1</v>
      </c>
      <c r="E54" s="66">
        <v>2.6</v>
      </c>
      <c r="F54" s="90"/>
      <c r="G54" s="90">
        <f t="shared" ref="G54:G57" si="10">0.25+0.25+0.07+0.07+0.05</f>
        <v>0.69000000000000017</v>
      </c>
      <c r="H54" s="60"/>
      <c r="I54" s="60"/>
      <c r="J54" s="60"/>
      <c r="K54" s="90">
        <f t="shared" si="8"/>
        <v>11.957700000000001</v>
      </c>
      <c r="L54" s="60">
        <f t="shared" si="7"/>
        <v>1.84</v>
      </c>
    </row>
    <row r="55" spans="1:16">
      <c r="A55" s="88">
        <v>19</v>
      </c>
      <c r="B55" s="236" t="s">
        <v>447</v>
      </c>
      <c r="C55" s="236"/>
      <c r="D55" s="60">
        <v>1</v>
      </c>
      <c r="E55" s="66">
        <v>2.6</v>
      </c>
      <c r="F55" s="90"/>
      <c r="G55" s="90">
        <f t="shared" si="10"/>
        <v>0.69000000000000017</v>
      </c>
      <c r="H55" s="60"/>
      <c r="I55" s="60"/>
      <c r="J55" s="60"/>
      <c r="K55" s="90">
        <f t="shared" si="8"/>
        <v>11.957700000000001</v>
      </c>
      <c r="L55" s="60">
        <f t="shared" si="7"/>
        <v>1.84</v>
      </c>
    </row>
    <row r="56" spans="1:16" ht="14.45" customHeight="1">
      <c r="A56" s="88">
        <v>20</v>
      </c>
      <c r="B56" s="236" t="s">
        <v>448</v>
      </c>
      <c r="C56" s="236"/>
      <c r="D56" s="60">
        <v>1</v>
      </c>
      <c r="E56" s="66">
        <v>2.6</v>
      </c>
      <c r="F56" s="91"/>
      <c r="G56" s="90">
        <f t="shared" si="10"/>
        <v>0.69000000000000017</v>
      </c>
      <c r="H56" s="60"/>
      <c r="I56" s="60"/>
      <c r="J56" s="60"/>
      <c r="K56" s="90">
        <f t="shared" si="8"/>
        <v>11.957700000000001</v>
      </c>
      <c r="L56" s="60">
        <f t="shared" si="7"/>
        <v>1.84</v>
      </c>
    </row>
    <row r="57" spans="1:16">
      <c r="A57" s="88">
        <v>21</v>
      </c>
      <c r="B57" s="236" t="s">
        <v>449</v>
      </c>
      <c r="C57" s="236"/>
      <c r="D57" s="60">
        <v>1</v>
      </c>
      <c r="E57" s="66">
        <v>2.6</v>
      </c>
      <c r="F57" s="90"/>
      <c r="G57" s="90">
        <f t="shared" si="10"/>
        <v>0.69000000000000017</v>
      </c>
      <c r="H57" s="60"/>
      <c r="I57" s="60"/>
      <c r="J57" s="60"/>
      <c r="K57" s="90">
        <f t="shared" si="8"/>
        <v>11.957700000000001</v>
      </c>
      <c r="L57" s="60">
        <f t="shared" si="7"/>
        <v>1.84</v>
      </c>
    </row>
    <row r="58" spans="1:16">
      <c r="A58" s="88">
        <v>22</v>
      </c>
      <c r="B58" s="236" t="s">
        <v>450</v>
      </c>
      <c r="C58" s="236"/>
      <c r="D58" s="60">
        <v>1</v>
      </c>
      <c r="E58" s="66">
        <v>2.6</v>
      </c>
      <c r="F58" s="90"/>
      <c r="G58" s="90">
        <f>0.35+0.35+0.09+0.09+0.05</f>
        <v>0.92999999999999994</v>
      </c>
      <c r="H58" s="60"/>
      <c r="I58" s="60"/>
      <c r="J58" s="60"/>
      <c r="K58" s="90">
        <f t="shared" si="8"/>
        <v>16.116899999999998</v>
      </c>
      <c r="L58" s="60">
        <f t="shared" si="7"/>
        <v>2.48</v>
      </c>
    </row>
    <row r="59" spans="1:16">
      <c r="A59" s="88">
        <v>23</v>
      </c>
      <c r="B59" s="236" t="s">
        <v>451</v>
      </c>
      <c r="C59" s="236"/>
      <c r="D59" s="60">
        <v>1</v>
      </c>
      <c r="E59" s="66">
        <v>2.6</v>
      </c>
      <c r="F59" s="90"/>
      <c r="G59" s="90">
        <f t="shared" ref="G59:G62" si="11">0.25+0.25+0.07+0.07+0.05</f>
        <v>0.69000000000000017</v>
      </c>
      <c r="H59" s="60"/>
      <c r="I59" s="60"/>
      <c r="J59" s="60"/>
      <c r="K59" s="90">
        <f t="shared" si="8"/>
        <v>11.957700000000001</v>
      </c>
      <c r="L59" s="60">
        <f t="shared" si="7"/>
        <v>1.84</v>
      </c>
    </row>
    <row r="60" spans="1:16">
      <c r="A60" s="88">
        <v>24</v>
      </c>
      <c r="B60" s="236" t="s">
        <v>452</v>
      </c>
      <c r="C60" s="236"/>
      <c r="D60" s="60">
        <v>1</v>
      </c>
      <c r="E60" s="66">
        <v>2.6</v>
      </c>
      <c r="F60" s="90"/>
      <c r="G60" s="90">
        <f t="shared" si="11"/>
        <v>0.69000000000000017</v>
      </c>
      <c r="H60" s="60"/>
      <c r="I60" s="60"/>
      <c r="J60" s="60"/>
      <c r="K60" s="90">
        <f t="shared" si="8"/>
        <v>11.957700000000001</v>
      </c>
      <c r="L60" s="60">
        <f t="shared" si="7"/>
        <v>1.84</v>
      </c>
    </row>
    <row r="61" spans="1:16">
      <c r="A61" s="88">
        <v>25</v>
      </c>
      <c r="B61" s="236" t="s">
        <v>453</v>
      </c>
      <c r="C61" s="236"/>
      <c r="D61" s="60">
        <v>1</v>
      </c>
      <c r="E61" s="66">
        <v>2.6</v>
      </c>
      <c r="F61" s="90"/>
      <c r="G61" s="90">
        <f t="shared" si="11"/>
        <v>0.69000000000000017</v>
      </c>
      <c r="H61" s="60"/>
      <c r="I61" s="60"/>
      <c r="J61" s="60"/>
      <c r="K61" s="90">
        <f t="shared" si="8"/>
        <v>11.957700000000001</v>
      </c>
      <c r="L61" s="60">
        <f t="shared" si="7"/>
        <v>1.84</v>
      </c>
    </row>
    <row r="62" spans="1:16">
      <c r="A62" s="88">
        <v>26</v>
      </c>
      <c r="B62" s="236" t="s">
        <v>454</v>
      </c>
      <c r="C62" s="236"/>
      <c r="D62" s="60">
        <v>1</v>
      </c>
      <c r="E62" s="66">
        <v>2.6</v>
      </c>
      <c r="F62" s="90"/>
      <c r="G62" s="90">
        <f t="shared" si="11"/>
        <v>0.69000000000000017</v>
      </c>
      <c r="H62" s="60"/>
      <c r="I62" s="60"/>
      <c r="J62" s="60"/>
      <c r="K62" s="90">
        <f t="shared" si="8"/>
        <v>11.957700000000001</v>
      </c>
      <c r="L62" s="60">
        <f t="shared" si="7"/>
        <v>1.84</v>
      </c>
    </row>
    <row r="63" spans="1:16">
      <c r="A63" s="88">
        <v>27</v>
      </c>
      <c r="B63" s="236" t="s">
        <v>455</v>
      </c>
      <c r="C63" s="236"/>
      <c r="D63" s="60">
        <v>1</v>
      </c>
      <c r="E63" s="66">
        <v>2.6</v>
      </c>
      <c r="F63" s="90"/>
      <c r="G63" s="90">
        <f>0.35+0.35+0.09+0.09+0.05</f>
        <v>0.92999999999999994</v>
      </c>
      <c r="H63" s="60"/>
      <c r="I63" s="60"/>
      <c r="J63" s="60"/>
      <c r="K63" s="90">
        <f t="shared" si="8"/>
        <v>16.116899999999998</v>
      </c>
      <c r="L63" s="60">
        <f t="shared" si="7"/>
        <v>2.48</v>
      </c>
    </row>
    <row r="64" spans="1:16" ht="16.149999999999999" customHeight="1">
      <c r="A64" s="88">
        <v>28</v>
      </c>
      <c r="B64" s="236" t="s">
        <v>456</v>
      </c>
      <c r="C64" s="236"/>
      <c r="D64" s="60">
        <v>1</v>
      </c>
      <c r="E64" s="66">
        <v>2.6</v>
      </c>
      <c r="F64" s="90"/>
      <c r="G64" s="90">
        <f t="shared" ref="G64:G71" si="12">0.35+0.35+0.09+0.09+0.05</f>
        <v>0.92999999999999994</v>
      </c>
      <c r="H64" s="60"/>
      <c r="I64" s="60"/>
      <c r="J64" s="60"/>
      <c r="K64" s="90">
        <f t="shared" si="8"/>
        <v>16.116899999999998</v>
      </c>
      <c r="L64" s="60">
        <f t="shared" si="7"/>
        <v>2.48</v>
      </c>
    </row>
    <row r="65" spans="1:12">
      <c r="A65" s="88">
        <v>29</v>
      </c>
      <c r="B65" s="236" t="s">
        <v>457</v>
      </c>
      <c r="C65" s="236"/>
      <c r="D65" s="60">
        <v>1</v>
      </c>
      <c r="E65" s="66">
        <v>2.6</v>
      </c>
      <c r="F65" s="90"/>
      <c r="G65" s="90">
        <f t="shared" si="12"/>
        <v>0.92999999999999994</v>
      </c>
      <c r="H65" s="60"/>
      <c r="I65" s="60"/>
      <c r="J65" s="60"/>
      <c r="K65" s="90">
        <f t="shared" si="8"/>
        <v>16.116899999999998</v>
      </c>
      <c r="L65" s="60">
        <f t="shared" si="7"/>
        <v>2.48</v>
      </c>
    </row>
    <row r="66" spans="1:12">
      <c r="A66" s="88">
        <v>30</v>
      </c>
      <c r="B66" s="236" t="s">
        <v>458</v>
      </c>
      <c r="C66" s="236"/>
      <c r="D66" s="60">
        <v>1</v>
      </c>
      <c r="E66" s="66">
        <v>2.6</v>
      </c>
      <c r="F66" s="90"/>
      <c r="G66" s="90">
        <f t="shared" si="12"/>
        <v>0.92999999999999994</v>
      </c>
      <c r="H66" s="60"/>
      <c r="I66" s="60"/>
      <c r="J66" s="60"/>
      <c r="K66" s="90">
        <f t="shared" si="8"/>
        <v>16.116899999999998</v>
      </c>
      <c r="L66" s="60">
        <f t="shared" si="7"/>
        <v>2.48</v>
      </c>
    </row>
    <row r="67" spans="1:12">
      <c r="A67" s="88">
        <v>31</v>
      </c>
      <c r="B67" s="236" t="s">
        <v>459</v>
      </c>
      <c r="C67" s="236"/>
      <c r="D67" s="60">
        <v>1</v>
      </c>
      <c r="E67" s="66">
        <v>2.6</v>
      </c>
      <c r="F67" s="90"/>
      <c r="G67" s="90">
        <f t="shared" si="12"/>
        <v>0.92999999999999994</v>
      </c>
      <c r="H67" s="60"/>
      <c r="I67" s="60"/>
      <c r="J67" s="60"/>
      <c r="K67" s="90">
        <f t="shared" si="8"/>
        <v>16.116899999999998</v>
      </c>
      <c r="L67" s="60">
        <f t="shared" si="7"/>
        <v>2.48</v>
      </c>
    </row>
    <row r="68" spans="1:12">
      <c r="A68" s="88">
        <v>32</v>
      </c>
      <c r="B68" s="236" t="s">
        <v>460</v>
      </c>
      <c r="C68" s="236"/>
      <c r="D68" s="60">
        <v>1</v>
      </c>
      <c r="E68" s="66">
        <v>2.6</v>
      </c>
      <c r="F68" s="90"/>
      <c r="G68" s="90">
        <f t="shared" si="12"/>
        <v>0.92999999999999994</v>
      </c>
      <c r="H68" s="60"/>
      <c r="I68" s="60"/>
      <c r="J68" s="60"/>
      <c r="K68" s="90">
        <f t="shared" si="8"/>
        <v>16.116899999999998</v>
      </c>
      <c r="L68" s="60">
        <f t="shared" si="7"/>
        <v>2.48</v>
      </c>
    </row>
    <row r="69" spans="1:12">
      <c r="A69" s="88">
        <v>33</v>
      </c>
      <c r="B69" s="236" t="s">
        <v>461</v>
      </c>
      <c r="C69" s="236"/>
      <c r="D69" s="60">
        <v>1</v>
      </c>
      <c r="E69" s="66">
        <v>2.6</v>
      </c>
      <c r="F69" s="90"/>
      <c r="G69" s="90">
        <f t="shared" si="12"/>
        <v>0.92999999999999994</v>
      </c>
      <c r="H69" s="60"/>
      <c r="I69" s="60"/>
      <c r="J69" s="60"/>
      <c r="K69" s="90">
        <f t="shared" si="8"/>
        <v>16.116899999999998</v>
      </c>
      <c r="L69" s="60">
        <f t="shared" si="7"/>
        <v>2.48</v>
      </c>
    </row>
    <row r="70" spans="1:12">
      <c r="A70" s="88">
        <v>34</v>
      </c>
      <c r="B70" s="236" t="s">
        <v>462</v>
      </c>
      <c r="C70" s="236"/>
      <c r="D70" s="60">
        <v>1</v>
      </c>
      <c r="E70" s="66">
        <v>2.6</v>
      </c>
      <c r="F70" s="91"/>
      <c r="G70" s="90">
        <f t="shared" si="12"/>
        <v>0.92999999999999994</v>
      </c>
      <c r="H70" s="60"/>
      <c r="I70" s="60"/>
      <c r="J70" s="60"/>
      <c r="K70" s="90">
        <f t="shared" si="8"/>
        <v>16.116899999999998</v>
      </c>
      <c r="L70" s="60">
        <f t="shared" si="7"/>
        <v>2.48</v>
      </c>
    </row>
    <row r="71" spans="1:12">
      <c r="A71" s="88">
        <v>37</v>
      </c>
      <c r="B71" s="236" t="s">
        <v>465</v>
      </c>
      <c r="C71" s="236"/>
      <c r="D71" s="60">
        <v>1</v>
      </c>
      <c r="E71" s="110">
        <v>3</v>
      </c>
      <c r="F71" s="91"/>
      <c r="G71" s="90">
        <f t="shared" si="12"/>
        <v>0.92999999999999994</v>
      </c>
      <c r="H71" s="60"/>
      <c r="I71" s="60"/>
      <c r="J71" s="60"/>
      <c r="K71" s="90">
        <f t="shared" si="8"/>
        <v>18.599999999999998</v>
      </c>
      <c r="L71" s="60">
        <f t="shared" si="7"/>
        <v>2.86</v>
      </c>
    </row>
    <row r="72" spans="1:12">
      <c r="A72" s="111"/>
      <c r="B72" s="243" t="s">
        <v>466</v>
      </c>
      <c r="C72" s="243"/>
      <c r="D72" s="112">
        <v>1</v>
      </c>
      <c r="E72" s="113">
        <v>2.6</v>
      </c>
      <c r="F72" s="114">
        <v>1.5</v>
      </c>
      <c r="G72" s="115">
        <f t="shared" ref="G72:G74" si="13">0.25+0.25+0.07+0.07+0.05</f>
        <v>0.69000000000000017</v>
      </c>
      <c r="H72" s="112"/>
      <c r="I72" s="112"/>
      <c r="J72" s="112"/>
      <c r="K72" s="115">
        <f t="shared" si="8"/>
        <v>18.857700000000005</v>
      </c>
      <c r="L72" s="112">
        <f t="shared" si="7"/>
        <v>2.9</v>
      </c>
    </row>
    <row r="73" spans="1:12">
      <c r="A73" s="111"/>
      <c r="B73" s="243" t="s">
        <v>467</v>
      </c>
      <c r="C73" s="243"/>
      <c r="D73" s="112">
        <v>1</v>
      </c>
      <c r="E73" s="113">
        <v>2.6</v>
      </c>
      <c r="F73" s="114">
        <v>1.5</v>
      </c>
      <c r="G73" s="115">
        <f t="shared" si="13"/>
        <v>0.69000000000000017</v>
      </c>
      <c r="H73" s="112"/>
      <c r="I73" s="112"/>
      <c r="J73" s="112"/>
      <c r="K73" s="115">
        <f t="shared" si="8"/>
        <v>18.857700000000005</v>
      </c>
      <c r="L73" s="112">
        <f t="shared" si="7"/>
        <v>2.9</v>
      </c>
    </row>
    <row r="74" spans="1:12">
      <c r="A74" s="111"/>
      <c r="B74" s="243" t="s">
        <v>468</v>
      </c>
      <c r="C74" s="243"/>
      <c r="D74" s="112">
        <v>1</v>
      </c>
      <c r="E74" s="113">
        <v>2.6</v>
      </c>
      <c r="F74" s="114">
        <v>1.5</v>
      </c>
      <c r="G74" s="115">
        <f t="shared" si="13"/>
        <v>0.69000000000000017</v>
      </c>
      <c r="H74" s="112"/>
      <c r="I74" s="112"/>
      <c r="J74" s="112"/>
      <c r="K74" s="115">
        <f t="shared" si="8"/>
        <v>18.857700000000005</v>
      </c>
      <c r="L74" s="112">
        <f t="shared" si="7"/>
        <v>2.9</v>
      </c>
    </row>
    <row r="75" spans="1:12">
      <c r="B75" s="236"/>
      <c r="C75" s="236"/>
      <c r="D75" s="60"/>
      <c r="E75" s="60"/>
      <c r="F75" s="60"/>
      <c r="G75" s="90"/>
      <c r="H75" s="60"/>
      <c r="I75" s="60"/>
      <c r="J75" s="60"/>
      <c r="K75" s="60"/>
      <c r="L75" s="60"/>
    </row>
    <row r="76" spans="1:12">
      <c r="B76" s="239" t="s">
        <v>493</v>
      </c>
      <c r="C76" s="240"/>
      <c r="D76" s="60"/>
      <c r="E76" s="60"/>
      <c r="F76" s="60"/>
      <c r="G76" s="90"/>
      <c r="H76" s="60"/>
      <c r="I76" s="60"/>
      <c r="J76" s="60"/>
      <c r="K76" s="60"/>
      <c r="L76" s="60"/>
    </row>
    <row r="77" spans="1:12">
      <c r="B77" s="242"/>
      <c r="C77" s="242"/>
      <c r="D77" s="60">
        <v>1</v>
      </c>
      <c r="E77" s="60">
        <v>4.2</v>
      </c>
      <c r="F77" s="60"/>
      <c r="G77" s="90">
        <f>0.15+0.15+0.15+0.15+0.05</f>
        <v>0.65</v>
      </c>
      <c r="H77" s="60"/>
      <c r="I77" s="60"/>
      <c r="J77" s="60"/>
      <c r="K77" s="60">
        <f>ROUND(E77/0.15,2)*G77</f>
        <v>18.2</v>
      </c>
      <c r="L77" s="60">
        <f t="shared" si="7"/>
        <v>2.8</v>
      </c>
    </row>
    <row r="78" spans="1:12">
      <c r="B78" s="242"/>
      <c r="C78" s="242"/>
      <c r="D78" s="60">
        <v>2</v>
      </c>
      <c r="E78" s="60">
        <v>2.5</v>
      </c>
      <c r="F78" s="60"/>
      <c r="G78" s="90">
        <f t="shared" ref="G78:G94" si="14">0.15+0.15+0.15+0.15+0.05</f>
        <v>0.65</v>
      </c>
      <c r="H78" s="60"/>
      <c r="I78" s="60"/>
      <c r="J78" s="60"/>
      <c r="K78" s="60">
        <f t="shared" ref="K78:K94" si="15">ROUND(E78/0.15,2)*G78</f>
        <v>10.835500000000001</v>
      </c>
      <c r="L78" s="60">
        <f t="shared" si="7"/>
        <v>1.67</v>
      </c>
    </row>
    <row r="79" spans="1:12">
      <c r="B79" s="242"/>
      <c r="C79" s="242"/>
      <c r="D79" s="60">
        <v>1</v>
      </c>
      <c r="E79" s="60">
        <v>6</v>
      </c>
      <c r="F79" s="60"/>
      <c r="G79" s="90">
        <f t="shared" si="14"/>
        <v>0.65</v>
      </c>
      <c r="H79" s="60"/>
      <c r="I79" s="60"/>
      <c r="J79" s="60"/>
      <c r="K79" s="60">
        <f t="shared" si="15"/>
        <v>26</v>
      </c>
      <c r="L79" s="60">
        <f t="shared" si="7"/>
        <v>4</v>
      </c>
    </row>
    <row r="80" spans="1:12">
      <c r="B80" s="242"/>
      <c r="C80" s="242"/>
      <c r="D80" s="60">
        <v>1</v>
      </c>
      <c r="E80" s="60">
        <v>6</v>
      </c>
      <c r="F80" s="60"/>
      <c r="G80" s="90">
        <f t="shared" si="14"/>
        <v>0.65</v>
      </c>
      <c r="H80" s="60"/>
      <c r="I80" s="60"/>
      <c r="J80" s="60"/>
      <c r="K80" s="60">
        <f t="shared" si="15"/>
        <v>26</v>
      </c>
      <c r="L80" s="60">
        <f t="shared" si="7"/>
        <v>4</v>
      </c>
    </row>
    <row r="81" spans="2:12">
      <c r="B81" s="242"/>
      <c r="C81" s="242"/>
      <c r="D81" s="60">
        <v>1</v>
      </c>
      <c r="E81" s="60">
        <v>2.1</v>
      </c>
      <c r="F81" s="60"/>
      <c r="G81" s="90">
        <f t="shared" si="14"/>
        <v>0.65</v>
      </c>
      <c r="H81" s="60"/>
      <c r="I81" s="60"/>
      <c r="J81" s="60"/>
      <c r="K81" s="60">
        <f t="shared" si="15"/>
        <v>9.1</v>
      </c>
      <c r="L81" s="60">
        <f t="shared" si="7"/>
        <v>1.4</v>
      </c>
    </row>
    <row r="82" spans="2:12">
      <c r="B82" s="242"/>
      <c r="C82" s="242"/>
      <c r="D82" s="60">
        <v>1</v>
      </c>
      <c r="E82" s="60">
        <v>2.1</v>
      </c>
      <c r="F82" s="60"/>
      <c r="G82" s="90">
        <f t="shared" si="14"/>
        <v>0.65</v>
      </c>
      <c r="H82" s="60"/>
      <c r="I82" s="60"/>
      <c r="J82" s="60"/>
      <c r="K82" s="60">
        <f t="shared" si="15"/>
        <v>9.1</v>
      </c>
      <c r="L82" s="60">
        <f t="shared" si="7"/>
        <v>1.4</v>
      </c>
    </row>
    <row r="83" spans="2:12">
      <c r="B83" s="242"/>
      <c r="C83" s="242"/>
      <c r="D83" s="60">
        <v>1</v>
      </c>
      <c r="E83" s="60">
        <v>2.1</v>
      </c>
      <c r="F83" s="60"/>
      <c r="G83" s="90">
        <f t="shared" si="14"/>
        <v>0.65</v>
      </c>
      <c r="H83" s="60"/>
      <c r="I83" s="60"/>
      <c r="J83" s="60"/>
      <c r="K83" s="60">
        <f t="shared" si="15"/>
        <v>9.1</v>
      </c>
      <c r="L83" s="60">
        <f t="shared" si="7"/>
        <v>1.4</v>
      </c>
    </row>
    <row r="84" spans="2:12">
      <c r="B84" s="242"/>
      <c r="C84" s="242"/>
      <c r="D84" s="60">
        <v>1</v>
      </c>
      <c r="E84" s="60">
        <v>4.5</v>
      </c>
      <c r="F84" s="60"/>
      <c r="G84" s="90">
        <f t="shared" si="14"/>
        <v>0.65</v>
      </c>
      <c r="H84" s="60"/>
      <c r="I84" s="60"/>
      <c r="J84" s="60"/>
      <c r="K84" s="60">
        <f t="shared" si="15"/>
        <v>19.5</v>
      </c>
      <c r="L84" s="60">
        <f t="shared" si="7"/>
        <v>3</v>
      </c>
    </row>
    <row r="85" spans="2:12">
      <c r="B85" s="242"/>
      <c r="C85" s="242"/>
      <c r="D85" s="60">
        <v>1</v>
      </c>
      <c r="E85" s="60">
        <v>4</v>
      </c>
      <c r="F85" s="60"/>
      <c r="G85" s="90">
        <f t="shared" si="14"/>
        <v>0.65</v>
      </c>
      <c r="H85" s="60"/>
      <c r="I85" s="60"/>
      <c r="J85" s="60"/>
      <c r="K85" s="60">
        <f t="shared" si="15"/>
        <v>17.335500000000003</v>
      </c>
      <c r="L85" s="60">
        <f t="shared" si="7"/>
        <v>2.67</v>
      </c>
    </row>
    <row r="86" spans="2:12">
      <c r="B86" s="236"/>
      <c r="C86" s="236"/>
      <c r="D86" s="60">
        <v>1</v>
      </c>
      <c r="E86" s="60">
        <v>2.2999999999999998</v>
      </c>
      <c r="F86" s="60"/>
      <c r="G86" s="90">
        <f t="shared" si="14"/>
        <v>0.65</v>
      </c>
      <c r="H86" s="60"/>
      <c r="I86" s="60"/>
      <c r="J86" s="60"/>
      <c r="K86" s="60">
        <f t="shared" si="15"/>
        <v>9.964500000000001</v>
      </c>
      <c r="L86" s="60">
        <f t="shared" si="7"/>
        <v>1.53</v>
      </c>
    </row>
    <row r="87" spans="2:12">
      <c r="B87" s="236"/>
      <c r="C87" s="236"/>
      <c r="D87" s="60">
        <v>1</v>
      </c>
      <c r="E87" s="60">
        <v>2.75</v>
      </c>
      <c r="F87" s="60"/>
      <c r="G87" s="90">
        <f t="shared" si="14"/>
        <v>0.65</v>
      </c>
      <c r="H87" s="60"/>
      <c r="I87" s="60"/>
      <c r="J87" s="60"/>
      <c r="K87" s="60">
        <f t="shared" si="15"/>
        <v>11.914499999999999</v>
      </c>
      <c r="L87" s="60">
        <f t="shared" si="7"/>
        <v>1.83</v>
      </c>
    </row>
    <row r="88" spans="2:12">
      <c r="B88" s="236"/>
      <c r="C88" s="236"/>
      <c r="D88" s="60">
        <v>1</v>
      </c>
      <c r="E88" s="60">
        <v>2.75</v>
      </c>
      <c r="F88" s="60"/>
      <c r="G88" s="90">
        <f t="shared" si="14"/>
        <v>0.65</v>
      </c>
      <c r="H88" s="60"/>
      <c r="I88" s="60"/>
      <c r="J88" s="60"/>
      <c r="K88" s="60">
        <f t="shared" si="15"/>
        <v>11.914499999999999</v>
      </c>
      <c r="L88" s="60">
        <f t="shared" si="7"/>
        <v>1.83</v>
      </c>
    </row>
    <row r="89" spans="2:12">
      <c r="B89" s="236"/>
      <c r="C89" s="236"/>
      <c r="D89" s="60">
        <v>1</v>
      </c>
      <c r="E89" s="60">
        <v>4.45</v>
      </c>
      <c r="F89" s="60"/>
      <c r="G89" s="90">
        <f t="shared" si="14"/>
        <v>0.65</v>
      </c>
      <c r="H89" s="60"/>
      <c r="I89" s="60"/>
      <c r="J89" s="60"/>
      <c r="K89" s="60">
        <f t="shared" si="15"/>
        <v>19.285500000000003</v>
      </c>
      <c r="L89" s="60">
        <f t="shared" si="7"/>
        <v>2.97</v>
      </c>
    </row>
    <row r="90" spans="2:12">
      <c r="B90" s="236"/>
      <c r="C90" s="236"/>
      <c r="D90" s="60">
        <v>1</v>
      </c>
      <c r="E90" s="60">
        <v>5.9</v>
      </c>
      <c r="F90" s="60"/>
      <c r="G90" s="90">
        <f t="shared" si="14"/>
        <v>0.65</v>
      </c>
      <c r="H90" s="60"/>
      <c r="I90" s="60"/>
      <c r="J90" s="60"/>
      <c r="K90" s="60">
        <f t="shared" si="15"/>
        <v>25.564499999999999</v>
      </c>
      <c r="L90" s="60">
        <f t="shared" si="7"/>
        <v>3.94</v>
      </c>
    </row>
    <row r="91" spans="2:12">
      <c r="B91" s="236"/>
      <c r="C91" s="236"/>
      <c r="D91" s="60">
        <v>1</v>
      </c>
      <c r="E91" s="60">
        <v>5.9</v>
      </c>
      <c r="F91" s="60"/>
      <c r="G91" s="90">
        <f t="shared" si="14"/>
        <v>0.65</v>
      </c>
      <c r="H91" s="60"/>
      <c r="I91" s="60"/>
      <c r="J91" s="60"/>
      <c r="K91" s="60">
        <f t="shared" si="15"/>
        <v>25.564499999999999</v>
      </c>
      <c r="L91" s="60">
        <f t="shared" ref="L91:L106" si="16">ROUND(K91*0.154,2)</f>
        <v>3.94</v>
      </c>
    </row>
    <row r="92" spans="2:12">
      <c r="B92" s="236"/>
      <c r="C92" s="236"/>
      <c r="D92" s="60">
        <v>1</v>
      </c>
      <c r="E92" s="60">
        <v>2.4</v>
      </c>
      <c r="F92" s="60"/>
      <c r="G92" s="90">
        <f t="shared" si="14"/>
        <v>0.65</v>
      </c>
      <c r="H92" s="60"/>
      <c r="I92" s="60"/>
      <c r="J92" s="60"/>
      <c r="K92" s="60">
        <f t="shared" si="15"/>
        <v>10.4</v>
      </c>
      <c r="L92" s="60">
        <f t="shared" si="16"/>
        <v>1.6</v>
      </c>
    </row>
    <row r="93" spans="2:12">
      <c r="B93" s="236"/>
      <c r="C93" s="236"/>
      <c r="D93" s="60">
        <v>1</v>
      </c>
      <c r="E93" s="60">
        <v>2.4</v>
      </c>
      <c r="F93" s="60"/>
      <c r="G93" s="90">
        <f t="shared" si="14"/>
        <v>0.65</v>
      </c>
      <c r="H93" s="60"/>
      <c r="I93" s="60"/>
      <c r="J93" s="60"/>
      <c r="K93" s="60">
        <f t="shared" si="15"/>
        <v>10.4</v>
      </c>
      <c r="L93" s="60">
        <f t="shared" si="16"/>
        <v>1.6</v>
      </c>
    </row>
    <row r="94" spans="2:12">
      <c r="B94" s="236"/>
      <c r="C94" s="236"/>
      <c r="D94" s="60">
        <v>1</v>
      </c>
      <c r="E94" s="60">
        <v>2.4</v>
      </c>
      <c r="F94" s="60"/>
      <c r="G94" s="90">
        <f t="shared" si="14"/>
        <v>0.65</v>
      </c>
      <c r="H94" s="60"/>
      <c r="I94" s="60"/>
      <c r="J94" s="60"/>
      <c r="K94" s="60">
        <f t="shared" si="15"/>
        <v>10.4</v>
      </c>
      <c r="L94" s="60">
        <f t="shared" si="16"/>
        <v>1.6</v>
      </c>
    </row>
    <row r="95" spans="2:12">
      <c r="B95" s="239" t="s">
        <v>504</v>
      </c>
      <c r="C95" s="240"/>
      <c r="D95" s="64"/>
      <c r="E95" s="64"/>
      <c r="F95" s="64"/>
      <c r="G95" s="116"/>
      <c r="H95" s="64"/>
      <c r="I95" s="64"/>
      <c r="J95" s="64"/>
      <c r="K95" s="117"/>
      <c r="L95" s="117"/>
    </row>
    <row r="96" spans="2:12">
      <c r="B96" s="236" t="s">
        <v>494</v>
      </c>
      <c r="C96" s="236"/>
      <c r="D96" s="60">
        <v>1</v>
      </c>
      <c r="E96" s="60">
        <v>4.4000000000000004</v>
      </c>
      <c r="F96" s="60"/>
      <c r="G96" s="90">
        <v>1.27</v>
      </c>
      <c r="H96" s="60"/>
      <c r="I96" s="60"/>
      <c r="J96" s="60"/>
      <c r="K96" s="60">
        <f>ROUND(E96/0.12,2)*G96</f>
        <v>46.570900000000002</v>
      </c>
      <c r="L96" s="60">
        <f t="shared" si="16"/>
        <v>7.17</v>
      </c>
    </row>
    <row r="97" spans="1:13">
      <c r="B97" s="236" t="s">
        <v>478</v>
      </c>
      <c r="C97" s="236"/>
      <c r="D97" s="60">
        <v>1</v>
      </c>
      <c r="E97" s="60">
        <v>3.95</v>
      </c>
      <c r="F97" s="60"/>
      <c r="G97" s="90">
        <v>1.27</v>
      </c>
      <c r="H97" s="60"/>
      <c r="I97" s="60"/>
      <c r="J97" s="60"/>
      <c r="K97" s="60">
        <f t="shared" ref="K97:K106" si="17">ROUND(E97/0.12,2)*G97</f>
        <v>41.808400000000006</v>
      </c>
      <c r="L97" s="60">
        <f t="shared" si="16"/>
        <v>6.44</v>
      </c>
    </row>
    <row r="98" spans="1:13">
      <c r="B98" s="236" t="s">
        <v>476</v>
      </c>
      <c r="C98" s="236"/>
      <c r="D98" s="60">
        <v>1</v>
      </c>
      <c r="E98" s="60">
        <v>20</v>
      </c>
      <c r="F98" s="60"/>
      <c r="G98" s="90">
        <v>1.27</v>
      </c>
      <c r="H98" s="60"/>
      <c r="I98" s="60"/>
      <c r="J98" s="60"/>
      <c r="K98" s="60">
        <f t="shared" si="17"/>
        <v>211.67089999999999</v>
      </c>
      <c r="L98" s="60">
        <f t="shared" si="16"/>
        <v>32.6</v>
      </c>
    </row>
    <row r="99" spans="1:13">
      <c r="B99" s="236" t="s">
        <v>477</v>
      </c>
      <c r="C99" s="236"/>
      <c r="D99" s="60">
        <v>1</v>
      </c>
      <c r="E99" s="60">
        <v>6.62</v>
      </c>
      <c r="F99" s="60"/>
      <c r="G99" s="90">
        <v>1.27</v>
      </c>
      <c r="H99" s="60"/>
      <c r="I99" s="60"/>
      <c r="J99" s="60"/>
      <c r="K99" s="60">
        <f t="shared" si="17"/>
        <v>70.065899999999999</v>
      </c>
      <c r="L99" s="60">
        <f t="shared" si="16"/>
        <v>10.79</v>
      </c>
    </row>
    <row r="100" spans="1:13">
      <c r="B100" s="236" t="s">
        <v>495</v>
      </c>
      <c r="C100" s="236"/>
      <c r="D100" s="60">
        <v>1</v>
      </c>
      <c r="E100" s="60">
        <v>4.5599999999999996</v>
      </c>
      <c r="F100" s="60"/>
      <c r="G100" s="90">
        <v>1.27</v>
      </c>
      <c r="H100" s="60"/>
      <c r="I100" s="60"/>
      <c r="J100" s="60"/>
      <c r="K100" s="60">
        <f t="shared" si="17"/>
        <v>48.26</v>
      </c>
      <c r="L100" s="60">
        <f t="shared" si="16"/>
        <v>7.43</v>
      </c>
    </row>
    <row r="101" spans="1:13">
      <c r="B101" s="236" t="s">
        <v>497</v>
      </c>
      <c r="C101" s="236"/>
      <c r="D101" s="60">
        <v>1</v>
      </c>
      <c r="E101" s="60">
        <v>4.4800000000000004</v>
      </c>
      <c r="F101" s="60"/>
      <c r="G101" s="90">
        <v>1.27</v>
      </c>
      <c r="H101" s="60"/>
      <c r="I101" s="60"/>
      <c r="J101" s="60"/>
      <c r="K101" s="60">
        <f t="shared" si="17"/>
        <v>47.409099999999995</v>
      </c>
      <c r="L101" s="60">
        <f t="shared" si="16"/>
        <v>7.3</v>
      </c>
    </row>
    <row r="102" spans="1:13">
      <c r="B102" s="236" t="s">
        <v>496</v>
      </c>
      <c r="C102" s="236"/>
      <c r="D102" s="60">
        <v>1</v>
      </c>
      <c r="E102" s="60">
        <v>6.7</v>
      </c>
      <c r="F102" s="60"/>
      <c r="G102" s="90">
        <v>1.27</v>
      </c>
      <c r="H102" s="60"/>
      <c r="I102" s="60"/>
      <c r="J102" s="60"/>
      <c r="K102" s="60">
        <f t="shared" si="17"/>
        <v>70.9041</v>
      </c>
      <c r="L102" s="60">
        <f t="shared" si="16"/>
        <v>10.92</v>
      </c>
    </row>
    <row r="103" spans="1:13">
      <c r="B103" s="236"/>
      <c r="C103" s="236"/>
      <c r="D103" s="60">
        <v>1</v>
      </c>
      <c r="E103" s="60">
        <v>2.5</v>
      </c>
      <c r="F103" s="60"/>
      <c r="G103" s="90">
        <v>1.27</v>
      </c>
      <c r="H103" s="60"/>
      <c r="I103" s="60"/>
      <c r="J103" s="60"/>
      <c r="K103" s="60">
        <f t="shared" si="17"/>
        <v>26.454099999999997</v>
      </c>
      <c r="L103" s="60">
        <f t="shared" si="16"/>
        <v>4.07</v>
      </c>
    </row>
    <row r="104" spans="1:13">
      <c r="B104" s="236"/>
      <c r="C104" s="236"/>
      <c r="D104" s="60">
        <v>1</v>
      </c>
      <c r="E104" s="60">
        <v>6.4</v>
      </c>
      <c r="F104" s="60"/>
      <c r="G104" s="90">
        <v>1.27</v>
      </c>
      <c r="H104" s="60"/>
      <c r="I104" s="60"/>
      <c r="J104" s="60"/>
      <c r="K104" s="60">
        <f t="shared" si="17"/>
        <v>67.729100000000003</v>
      </c>
      <c r="L104" s="60">
        <f t="shared" si="16"/>
        <v>10.43</v>
      </c>
    </row>
    <row r="105" spans="1:13">
      <c r="B105" s="236"/>
      <c r="C105" s="236"/>
      <c r="D105" s="60">
        <v>1</v>
      </c>
      <c r="E105" s="60">
        <v>4.0999999999999996</v>
      </c>
      <c r="F105" s="60"/>
      <c r="G105" s="90">
        <v>0.47</v>
      </c>
      <c r="H105" s="60"/>
      <c r="I105" s="60"/>
      <c r="J105" s="60"/>
      <c r="K105" s="60">
        <f t="shared" si="17"/>
        <v>16.059899999999999</v>
      </c>
      <c r="L105" s="60">
        <f t="shared" si="16"/>
        <v>2.4700000000000002</v>
      </c>
    </row>
    <row r="106" spans="1:13">
      <c r="B106" s="236" t="s">
        <v>509</v>
      </c>
      <c r="C106" s="236"/>
      <c r="D106" s="60">
        <v>1</v>
      </c>
      <c r="E106" s="60">
        <v>1.65</v>
      </c>
      <c r="F106" s="60"/>
      <c r="G106" s="90">
        <v>0.47</v>
      </c>
      <c r="H106" s="60"/>
      <c r="I106" s="60"/>
      <c r="J106" s="60"/>
      <c r="K106" s="60">
        <f t="shared" si="17"/>
        <v>6.4624999999999995</v>
      </c>
      <c r="L106" s="60">
        <f t="shared" si="16"/>
        <v>1</v>
      </c>
    </row>
    <row r="107" spans="1:13">
      <c r="B107" s="53"/>
      <c r="C107" s="53"/>
      <c r="D107" s="56"/>
    </row>
    <row r="108" spans="1:13" ht="23.45" customHeight="1">
      <c r="A108" s="85" t="s">
        <v>30</v>
      </c>
      <c r="B108" s="317" t="str">
        <f>BM_04!B35</f>
        <v>ARMAÇÃO DE PILAR OU VIGA DE UMA ESTRUTURA CONVENCIONAL DE CONCRETO ARMADO EM UM EDIFÍCIO DE MÚLTIPLOS PAVIMENTOS UTILIZANDO AÇO CA-50 DE 10,0 MM - MONTAGEM. AF_12/2015</v>
      </c>
      <c r="C108" s="317"/>
      <c r="D108" s="317"/>
      <c r="E108" s="317"/>
      <c r="F108" s="317"/>
      <c r="G108" s="317"/>
      <c r="H108" s="317"/>
      <c r="I108" s="317"/>
      <c r="J108" s="317"/>
      <c r="K108" s="317"/>
      <c r="L108" s="82"/>
      <c r="M108" s="81"/>
    </row>
    <row r="109" spans="1:13">
      <c r="E109" s="89" t="s">
        <v>485</v>
      </c>
      <c r="F109" s="89" t="s">
        <v>486</v>
      </c>
      <c r="G109" s="89" t="s">
        <v>482</v>
      </c>
      <c r="L109" s="143">
        <f>SUM(L110:L176)</f>
        <v>554.43000000000018</v>
      </c>
    </row>
    <row r="110" spans="1:13">
      <c r="A110" s="88">
        <v>1</v>
      </c>
      <c r="B110" s="237" t="s">
        <v>435</v>
      </c>
      <c r="C110" s="237"/>
      <c r="D110" s="66">
        <v>1</v>
      </c>
      <c r="E110" s="66">
        <v>2.6</v>
      </c>
      <c r="F110" s="91"/>
      <c r="G110" s="63">
        <v>4</v>
      </c>
      <c r="H110" s="66"/>
      <c r="I110" s="66"/>
      <c r="J110" s="66"/>
      <c r="K110" s="66">
        <f>ROUND((E110+F110)*G110,2)</f>
        <v>10.4</v>
      </c>
      <c r="L110" s="66">
        <f>ROUND(K110*0.617,2)</f>
        <v>6.42</v>
      </c>
    </row>
    <row r="111" spans="1:13">
      <c r="A111" s="88">
        <v>2</v>
      </c>
      <c r="B111" s="237" t="s">
        <v>436</v>
      </c>
      <c r="C111" s="237"/>
      <c r="D111" s="66">
        <v>1</v>
      </c>
      <c r="E111" s="66">
        <v>2.6</v>
      </c>
      <c r="F111" s="91"/>
      <c r="G111" s="63">
        <v>6</v>
      </c>
      <c r="H111" s="66"/>
      <c r="I111" s="66"/>
      <c r="J111" s="66"/>
      <c r="K111" s="66">
        <f t="shared" ref="K111:K141" si="18">ROUND((E111+F111)*G111,2)</f>
        <v>15.6</v>
      </c>
      <c r="L111" s="66">
        <f t="shared" ref="L111:L141" si="19">ROUND(K111*0.617,2)</f>
        <v>9.6300000000000008</v>
      </c>
    </row>
    <row r="112" spans="1:13" ht="12.6" customHeight="1">
      <c r="A112" s="88">
        <v>4</v>
      </c>
      <c r="B112" s="237" t="s">
        <v>437</v>
      </c>
      <c r="C112" s="237"/>
      <c r="D112" s="66">
        <v>1</v>
      </c>
      <c r="E112" s="66">
        <v>2.6</v>
      </c>
      <c r="F112" s="91"/>
      <c r="G112" s="63">
        <v>4</v>
      </c>
      <c r="H112" s="66"/>
      <c r="I112" s="66"/>
      <c r="J112" s="66"/>
      <c r="K112" s="66">
        <f t="shared" si="18"/>
        <v>10.4</v>
      </c>
      <c r="L112" s="66">
        <f t="shared" si="19"/>
        <v>6.42</v>
      </c>
    </row>
    <row r="113" spans="1:12">
      <c r="A113" s="88">
        <v>5</v>
      </c>
      <c r="B113" s="237" t="s">
        <v>438</v>
      </c>
      <c r="C113" s="237"/>
      <c r="D113" s="66">
        <v>1</v>
      </c>
      <c r="E113" s="66">
        <v>2.6</v>
      </c>
      <c r="F113" s="91"/>
      <c r="G113" s="63">
        <v>4</v>
      </c>
      <c r="H113" s="66"/>
      <c r="I113" s="66"/>
      <c r="J113" s="66"/>
      <c r="K113" s="66">
        <f t="shared" si="18"/>
        <v>10.4</v>
      </c>
      <c r="L113" s="66">
        <f t="shared" si="19"/>
        <v>6.42</v>
      </c>
    </row>
    <row r="114" spans="1:12">
      <c r="A114" s="88">
        <v>6</v>
      </c>
      <c r="B114" s="237" t="s">
        <v>439</v>
      </c>
      <c r="C114" s="237"/>
      <c r="D114" s="66">
        <v>1</v>
      </c>
      <c r="E114" s="66">
        <v>2.6</v>
      </c>
      <c r="F114" s="91"/>
      <c r="G114" s="63">
        <v>4</v>
      </c>
      <c r="H114" s="66"/>
      <c r="I114" s="66"/>
      <c r="J114" s="66"/>
      <c r="K114" s="66">
        <f t="shared" si="18"/>
        <v>10.4</v>
      </c>
      <c r="L114" s="66">
        <f t="shared" si="19"/>
        <v>6.42</v>
      </c>
    </row>
    <row r="115" spans="1:12">
      <c r="A115" s="88">
        <v>7</v>
      </c>
      <c r="B115" s="237" t="s">
        <v>440</v>
      </c>
      <c r="C115" s="237"/>
      <c r="D115" s="66">
        <v>1</v>
      </c>
      <c r="E115" s="66">
        <v>2.6</v>
      </c>
      <c r="F115" s="91"/>
      <c r="G115" s="63">
        <v>6</v>
      </c>
      <c r="H115" s="66"/>
      <c r="I115" s="66"/>
      <c r="J115" s="66"/>
      <c r="K115" s="66">
        <f t="shared" si="18"/>
        <v>15.6</v>
      </c>
      <c r="L115" s="66">
        <f t="shared" si="19"/>
        <v>9.6300000000000008</v>
      </c>
    </row>
    <row r="116" spans="1:12">
      <c r="A116" s="88">
        <v>8</v>
      </c>
      <c r="B116" s="237" t="s">
        <v>441</v>
      </c>
      <c r="C116" s="237"/>
      <c r="D116" s="66">
        <v>1</v>
      </c>
      <c r="E116" s="66">
        <v>2.6</v>
      </c>
      <c r="F116" s="90"/>
      <c r="G116" s="63">
        <v>4</v>
      </c>
      <c r="H116" s="66"/>
      <c r="I116" s="66"/>
      <c r="J116" s="66"/>
      <c r="K116" s="66">
        <f t="shared" si="18"/>
        <v>10.4</v>
      </c>
      <c r="L116" s="66">
        <f t="shared" si="19"/>
        <v>6.42</v>
      </c>
    </row>
    <row r="117" spans="1:12">
      <c r="A117" s="88">
        <v>9</v>
      </c>
      <c r="B117" s="237" t="s">
        <v>442</v>
      </c>
      <c r="C117" s="237"/>
      <c r="D117" s="66">
        <v>1</v>
      </c>
      <c r="E117" s="66">
        <v>2.6</v>
      </c>
      <c r="F117" s="90"/>
      <c r="G117" s="63">
        <v>4</v>
      </c>
      <c r="H117" s="66"/>
      <c r="I117" s="66"/>
      <c r="J117" s="66"/>
      <c r="K117" s="66">
        <f t="shared" si="18"/>
        <v>10.4</v>
      </c>
      <c r="L117" s="66">
        <f t="shared" si="19"/>
        <v>6.42</v>
      </c>
    </row>
    <row r="118" spans="1:12">
      <c r="A118" s="88">
        <v>15</v>
      </c>
      <c r="B118" s="237" t="s">
        <v>443</v>
      </c>
      <c r="C118" s="237"/>
      <c r="D118" s="66">
        <v>1</v>
      </c>
      <c r="E118" s="66">
        <v>2.6</v>
      </c>
      <c r="F118" s="91"/>
      <c r="G118" s="63">
        <v>4</v>
      </c>
      <c r="H118" s="66"/>
      <c r="I118" s="66"/>
      <c r="J118" s="66"/>
      <c r="K118" s="66">
        <f t="shared" si="18"/>
        <v>10.4</v>
      </c>
      <c r="L118" s="66">
        <f t="shared" si="19"/>
        <v>6.42</v>
      </c>
    </row>
    <row r="119" spans="1:12">
      <c r="A119" s="88">
        <v>16</v>
      </c>
      <c r="B119" s="237" t="s">
        <v>444</v>
      </c>
      <c r="C119" s="237"/>
      <c r="D119" s="66">
        <v>1</v>
      </c>
      <c r="E119" s="66">
        <v>2.6</v>
      </c>
      <c r="F119" s="90"/>
      <c r="G119" s="63">
        <v>6</v>
      </c>
      <c r="H119" s="66"/>
      <c r="I119" s="66"/>
      <c r="J119" s="66"/>
      <c r="K119" s="66">
        <f t="shared" si="18"/>
        <v>15.6</v>
      </c>
      <c r="L119" s="66">
        <f t="shared" si="19"/>
        <v>9.6300000000000008</v>
      </c>
    </row>
    <row r="120" spans="1:12">
      <c r="A120" s="88">
        <v>17</v>
      </c>
      <c r="B120" s="237" t="s">
        <v>445</v>
      </c>
      <c r="C120" s="237"/>
      <c r="D120" s="66">
        <v>1</v>
      </c>
      <c r="E120" s="66">
        <v>2.6</v>
      </c>
      <c r="F120" s="90"/>
      <c r="G120" s="63">
        <v>6</v>
      </c>
      <c r="H120" s="66"/>
      <c r="I120" s="66"/>
      <c r="J120" s="66"/>
      <c r="K120" s="66">
        <f t="shared" si="18"/>
        <v>15.6</v>
      </c>
      <c r="L120" s="66">
        <f t="shared" si="19"/>
        <v>9.6300000000000008</v>
      </c>
    </row>
    <row r="121" spans="1:12">
      <c r="A121" s="88">
        <v>18</v>
      </c>
      <c r="B121" s="237" t="s">
        <v>446</v>
      </c>
      <c r="C121" s="237"/>
      <c r="D121" s="66">
        <v>1</v>
      </c>
      <c r="E121" s="66">
        <v>2.6</v>
      </c>
      <c r="F121" s="90"/>
      <c r="G121" s="63">
        <v>4</v>
      </c>
      <c r="H121" s="66"/>
      <c r="I121" s="66"/>
      <c r="J121" s="66"/>
      <c r="K121" s="66">
        <f t="shared" si="18"/>
        <v>10.4</v>
      </c>
      <c r="L121" s="66">
        <f t="shared" si="19"/>
        <v>6.42</v>
      </c>
    </row>
    <row r="122" spans="1:12">
      <c r="A122" s="88">
        <v>19</v>
      </c>
      <c r="B122" s="237" t="s">
        <v>447</v>
      </c>
      <c r="C122" s="237"/>
      <c r="D122" s="66">
        <v>1</v>
      </c>
      <c r="E122" s="66">
        <v>2.6</v>
      </c>
      <c r="F122" s="90"/>
      <c r="G122" s="63">
        <v>4</v>
      </c>
      <c r="H122" s="66"/>
      <c r="I122" s="66"/>
      <c r="J122" s="66"/>
      <c r="K122" s="66">
        <f t="shared" si="18"/>
        <v>10.4</v>
      </c>
      <c r="L122" s="66">
        <f t="shared" si="19"/>
        <v>6.42</v>
      </c>
    </row>
    <row r="123" spans="1:12">
      <c r="A123" s="88">
        <v>20</v>
      </c>
      <c r="B123" s="237" t="s">
        <v>449</v>
      </c>
      <c r="C123" s="237"/>
      <c r="D123" s="66">
        <v>1</v>
      </c>
      <c r="E123" s="66">
        <v>2.6</v>
      </c>
      <c r="F123" s="91"/>
      <c r="G123" s="63">
        <v>4</v>
      </c>
      <c r="H123" s="66"/>
      <c r="I123" s="66"/>
      <c r="J123" s="66"/>
      <c r="K123" s="66">
        <f t="shared" si="18"/>
        <v>10.4</v>
      </c>
      <c r="L123" s="66">
        <f t="shared" si="19"/>
        <v>6.42</v>
      </c>
    </row>
    <row r="124" spans="1:12">
      <c r="A124" s="88">
        <v>21</v>
      </c>
      <c r="B124" s="237" t="s">
        <v>450</v>
      </c>
      <c r="C124" s="237"/>
      <c r="D124" s="66">
        <v>1</v>
      </c>
      <c r="E124" s="66">
        <v>2.6</v>
      </c>
      <c r="F124" s="90"/>
      <c r="G124" s="63">
        <v>4</v>
      </c>
      <c r="H124" s="66"/>
      <c r="I124" s="66"/>
      <c r="J124" s="66"/>
      <c r="K124" s="66">
        <f t="shared" si="18"/>
        <v>10.4</v>
      </c>
      <c r="L124" s="66">
        <f t="shared" si="19"/>
        <v>6.42</v>
      </c>
    </row>
    <row r="125" spans="1:12">
      <c r="A125" s="88">
        <v>22</v>
      </c>
      <c r="B125" s="237" t="s">
        <v>451</v>
      </c>
      <c r="C125" s="237"/>
      <c r="D125" s="66">
        <v>1</v>
      </c>
      <c r="E125" s="66">
        <v>2.6</v>
      </c>
      <c r="F125" s="90"/>
      <c r="G125" s="63">
        <v>6</v>
      </c>
      <c r="H125" s="66"/>
      <c r="I125" s="66"/>
      <c r="J125" s="66"/>
      <c r="K125" s="66">
        <f t="shared" si="18"/>
        <v>15.6</v>
      </c>
      <c r="L125" s="66">
        <f t="shared" si="19"/>
        <v>9.6300000000000008</v>
      </c>
    </row>
    <row r="126" spans="1:12">
      <c r="A126" s="88">
        <v>23</v>
      </c>
      <c r="B126" s="237" t="s">
        <v>452</v>
      </c>
      <c r="C126" s="237"/>
      <c r="D126" s="66">
        <v>1</v>
      </c>
      <c r="E126" s="66">
        <v>2.6</v>
      </c>
      <c r="F126" s="90"/>
      <c r="G126" s="63">
        <v>4</v>
      </c>
      <c r="H126" s="66"/>
      <c r="I126" s="66"/>
      <c r="J126" s="66"/>
      <c r="K126" s="66">
        <f t="shared" si="18"/>
        <v>10.4</v>
      </c>
      <c r="L126" s="66">
        <f t="shared" si="19"/>
        <v>6.42</v>
      </c>
    </row>
    <row r="127" spans="1:12">
      <c r="A127" s="88">
        <v>24</v>
      </c>
      <c r="B127" s="237" t="s">
        <v>453</v>
      </c>
      <c r="C127" s="237"/>
      <c r="D127" s="66">
        <v>1</v>
      </c>
      <c r="E127" s="66">
        <v>2.6</v>
      </c>
      <c r="F127" s="90"/>
      <c r="G127" s="63">
        <v>4</v>
      </c>
      <c r="H127" s="66"/>
      <c r="I127" s="66"/>
      <c r="J127" s="66"/>
      <c r="K127" s="66">
        <f t="shared" si="18"/>
        <v>10.4</v>
      </c>
      <c r="L127" s="66">
        <f t="shared" si="19"/>
        <v>6.42</v>
      </c>
    </row>
    <row r="128" spans="1:12">
      <c r="A128" s="88">
        <v>25</v>
      </c>
      <c r="B128" s="237" t="s">
        <v>454</v>
      </c>
      <c r="C128" s="237"/>
      <c r="D128" s="66">
        <v>1</v>
      </c>
      <c r="E128" s="66">
        <v>2.6</v>
      </c>
      <c r="F128" s="90"/>
      <c r="G128" s="63">
        <v>4</v>
      </c>
      <c r="H128" s="66"/>
      <c r="I128" s="66"/>
      <c r="J128" s="66"/>
      <c r="K128" s="66">
        <f t="shared" si="18"/>
        <v>10.4</v>
      </c>
      <c r="L128" s="66">
        <f t="shared" si="19"/>
        <v>6.42</v>
      </c>
    </row>
    <row r="129" spans="1:12">
      <c r="A129" s="88">
        <v>26</v>
      </c>
      <c r="B129" s="237" t="s">
        <v>455</v>
      </c>
      <c r="C129" s="237"/>
      <c r="D129" s="66">
        <v>1</v>
      </c>
      <c r="E129" s="66">
        <v>2.6</v>
      </c>
      <c r="F129" s="90"/>
      <c r="G129" s="63">
        <v>4</v>
      </c>
      <c r="H129" s="66"/>
      <c r="I129" s="66"/>
      <c r="J129" s="66"/>
      <c r="K129" s="66">
        <f t="shared" si="18"/>
        <v>10.4</v>
      </c>
      <c r="L129" s="66">
        <f t="shared" si="19"/>
        <v>6.42</v>
      </c>
    </row>
    <row r="130" spans="1:12">
      <c r="A130" s="88">
        <v>27</v>
      </c>
      <c r="B130" s="237" t="s">
        <v>457</v>
      </c>
      <c r="C130" s="237"/>
      <c r="D130" s="66">
        <v>1</v>
      </c>
      <c r="E130" s="66">
        <v>2.6</v>
      </c>
      <c r="F130" s="90"/>
      <c r="G130" s="63">
        <v>6</v>
      </c>
      <c r="H130" s="66"/>
      <c r="I130" s="66"/>
      <c r="J130" s="66"/>
      <c r="K130" s="66">
        <f t="shared" si="18"/>
        <v>15.6</v>
      </c>
      <c r="L130" s="66">
        <f t="shared" si="19"/>
        <v>9.6300000000000008</v>
      </c>
    </row>
    <row r="131" spans="1:12">
      <c r="A131" s="88">
        <v>28</v>
      </c>
      <c r="B131" s="237" t="s">
        <v>458</v>
      </c>
      <c r="C131" s="237"/>
      <c r="D131" s="66">
        <v>1</v>
      </c>
      <c r="E131" s="66">
        <v>2.6</v>
      </c>
      <c r="F131" s="90"/>
      <c r="G131" s="63">
        <v>4</v>
      </c>
      <c r="H131" s="66"/>
      <c r="I131" s="66"/>
      <c r="J131" s="66"/>
      <c r="K131" s="66">
        <f t="shared" si="18"/>
        <v>10.4</v>
      </c>
      <c r="L131" s="66">
        <f t="shared" si="19"/>
        <v>6.42</v>
      </c>
    </row>
    <row r="132" spans="1:12">
      <c r="A132" s="88">
        <v>29</v>
      </c>
      <c r="B132" s="237" t="s">
        <v>461</v>
      </c>
      <c r="C132" s="237"/>
      <c r="D132" s="66">
        <v>1</v>
      </c>
      <c r="E132" s="66">
        <v>2.6</v>
      </c>
      <c r="F132" s="90"/>
      <c r="G132" s="63">
        <v>4</v>
      </c>
      <c r="H132" s="66"/>
      <c r="I132" s="66"/>
      <c r="J132" s="66"/>
      <c r="K132" s="66">
        <f t="shared" si="18"/>
        <v>10.4</v>
      </c>
      <c r="L132" s="66">
        <f t="shared" si="19"/>
        <v>6.42</v>
      </c>
    </row>
    <row r="133" spans="1:12">
      <c r="A133" s="88">
        <v>30</v>
      </c>
      <c r="B133" s="237" t="s">
        <v>462</v>
      </c>
      <c r="C133" s="237"/>
      <c r="D133" s="66">
        <v>1</v>
      </c>
      <c r="E133" s="66">
        <v>2.6</v>
      </c>
      <c r="F133" s="90"/>
      <c r="G133" s="63">
        <v>6</v>
      </c>
      <c r="H133" s="66"/>
      <c r="I133" s="66"/>
      <c r="J133" s="66"/>
      <c r="K133" s="66">
        <f t="shared" si="18"/>
        <v>15.6</v>
      </c>
      <c r="L133" s="66">
        <f t="shared" si="19"/>
        <v>9.6300000000000008</v>
      </c>
    </row>
    <row r="134" spans="1:12">
      <c r="A134" s="88">
        <v>31</v>
      </c>
      <c r="B134" s="237" t="s">
        <v>463</v>
      </c>
      <c r="C134" s="237"/>
      <c r="D134" s="66">
        <v>1</v>
      </c>
      <c r="E134" s="66">
        <v>2.6</v>
      </c>
      <c r="F134" s="90"/>
      <c r="G134" s="63">
        <v>4</v>
      </c>
      <c r="H134" s="66"/>
      <c r="I134" s="66"/>
      <c r="J134" s="66"/>
      <c r="K134" s="66">
        <f t="shared" si="18"/>
        <v>10.4</v>
      </c>
      <c r="L134" s="66">
        <f t="shared" si="19"/>
        <v>6.42</v>
      </c>
    </row>
    <row r="135" spans="1:12" ht="12.6" customHeight="1">
      <c r="A135" s="88">
        <v>32</v>
      </c>
      <c r="B135" s="237" t="s">
        <v>464</v>
      </c>
      <c r="C135" s="237"/>
      <c r="D135" s="66">
        <v>1</v>
      </c>
      <c r="E135" s="66">
        <v>2.6</v>
      </c>
      <c r="F135" s="90"/>
      <c r="G135" s="63">
        <v>6</v>
      </c>
      <c r="H135" s="66"/>
      <c r="I135" s="66"/>
      <c r="J135" s="66"/>
      <c r="K135" s="66">
        <f t="shared" si="18"/>
        <v>15.6</v>
      </c>
      <c r="L135" s="66">
        <f t="shared" si="19"/>
        <v>9.6300000000000008</v>
      </c>
    </row>
    <row r="136" spans="1:12">
      <c r="A136" s="88">
        <v>33</v>
      </c>
      <c r="B136" s="237" t="s">
        <v>465</v>
      </c>
      <c r="C136" s="237"/>
      <c r="D136" s="66">
        <v>1</v>
      </c>
      <c r="E136" s="66">
        <v>2.6</v>
      </c>
      <c r="F136" s="90"/>
      <c r="G136" s="63">
        <v>4</v>
      </c>
      <c r="H136" s="66"/>
      <c r="I136" s="66"/>
      <c r="J136" s="66"/>
      <c r="K136" s="66">
        <f t="shared" si="18"/>
        <v>10.4</v>
      </c>
      <c r="L136" s="66">
        <f t="shared" si="19"/>
        <v>6.42</v>
      </c>
    </row>
    <row r="137" spans="1:12">
      <c r="A137" s="88">
        <v>34</v>
      </c>
      <c r="B137" s="237" t="s">
        <v>466</v>
      </c>
      <c r="C137" s="237"/>
      <c r="D137" s="66">
        <v>1</v>
      </c>
      <c r="E137" s="66">
        <v>2.6</v>
      </c>
      <c r="F137" s="91"/>
      <c r="G137" s="63">
        <v>4</v>
      </c>
      <c r="H137" s="66"/>
      <c r="I137" s="66"/>
      <c r="J137" s="66"/>
      <c r="K137" s="66">
        <f t="shared" si="18"/>
        <v>10.4</v>
      </c>
      <c r="L137" s="66">
        <f t="shared" si="19"/>
        <v>6.42</v>
      </c>
    </row>
    <row r="138" spans="1:12">
      <c r="A138" s="88">
        <v>37</v>
      </c>
      <c r="B138" s="237" t="s">
        <v>466</v>
      </c>
      <c r="C138" s="237"/>
      <c r="D138" s="66">
        <v>1</v>
      </c>
      <c r="E138" s="66">
        <v>3</v>
      </c>
      <c r="F138" s="91"/>
      <c r="G138" s="63">
        <v>6</v>
      </c>
      <c r="H138" s="66"/>
      <c r="I138" s="66"/>
      <c r="J138" s="66"/>
      <c r="K138" s="66">
        <f t="shared" si="18"/>
        <v>18</v>
      </c>
      <c r="L138" s="66">
        <f t="shared" si="19"/>
        <v>11.11</v>
      </c>
    </row>
    <row r="139" spans="1:12">
      <c r="B139" s="243" t="s">
        <v>466</v>
      </c>
      <c r="C139" s="243"/>
      <c r="D139" s="112">
        <v>1</v>
      </c>
      <c r="E139" s="113">
        <v>2.6</v>
      </c>
      <c r="F139" s="114">
        <v>1.5</v>
      </c>
      <c r="G139" s="115">
        <v>4</v>
      </c>
      <c r="H139" s="112"/>
      <c r="I139" s="112"/>
      <c r="J139" s="112"/>
      <c r="K139" s="113">
        <f t="shared" si="18"/>
        <v>16.399999999999999</v>
      </c>
      <c r="L139" s="113">
        <f t="shared" si="19"/>
        <v>10.119999999999999</v>
      </c>
    </row>
    <row r="140" spans="1:12">
      <c r="B140" s="243" t="s">
        <v>467</v>
      </c>
      <c r="C140" s="243"/>
      <c r="D140" s="112">
        <v>1</v>
      </c>
      <c r="E140" s="113">
        <v>2.6</v>
      </c>
      <c r="F140" s="114">
        <v>1.5</v>
      </c>
      <c r="G140" s="115">
        <v>4</v>
      </c>
      <c r="H140" s="112"/>
      <c r="I140" s="112"/>
      <c r="J140" s="112"/>
      <c r="K140" s="113">
        <f t="shared" si="18"/>
        <v>16.399999999999999</v>
      </c>
      <c r="L140" s="113">
        <f t="shared" si="19"/>
        <v>10.119999999999999</v>
      </c>
    </row>
    <row r="141" spans="1:12">
      <c r="B141" s="243" t="s">
        <v>468</v>
      </c>
      <c r="C141" s="243"/>
      <c r="D141" s="112">
        <v>1</v>
      </c>
      <c r="E141" s="113">
        <v>2.6</v>
      </c>
      <c r="F141" s="114">
        <v>1.5</v>
      </c>
      <c r="G141" s="115">
        <v>4</v>
      </c>
      <c r="H141" s="112"/>
      <c r="I141" s="112"/>
      <c r="J141" s="112"/>
      <c r="K141" s="113">
        <f t="shared" si="18"/>
        <v>16.399999999999999</v>
      </c>
      <c r="L141" s="113">
        <f t="shared" si="19"/>
        <v>10.119999999999999</v>
      </c>
    </row>
    <row r="142" spans="1:12">
      <c r="B142" s="321" t="s">
        <v>481</v>
      </c>
      <c r="C142" s="322"/>
      <c r="D142" s="94"/>
      <c r="E142" s="93" t="s">
        <v>487</v>
      </c>
      <c r="F142" s="94"/>
      <c r="G142" s="93" t="s">
        <v>487</v>
      </c>
      <c r="H142" s="66"/>
      <c r="I142" s="66"/>
      <c r="J142" s="66"/>
      <c r="K142" s="66"/>
      <c r="L142" s="66"/>
    </row>
    <row r="143" spans="1:12">
      <c r="B143" s="243" t="s">
        <v>475</v>
      </c>
      <c r="C143" s="243"/>
      <c r="D143" s="113">
        <v>1</v>
      </c>
      <c r="E143" s="113">
        <f t="shared" ref="E143:E145" si="20">6*0.8</f>
        <v>4.8000000000000007</v>
      </c>
      <c r="F143" s="113"/>
      <c r="G143" s="122">
        <f t="shared" ref="G143:G145" si="21">6*0.8</f>
        <v>4.8000000000000007</v>
      </c>
      <c r="H143" s="113"/>
      <c r="I143" s="113"/>
      <c r="J143" s="113"/>
      <c r="K143" s="113">
        <f t="shared" ref="K143:K145" si="22">E143+G143</f>
        <v>9.6000000000000014</v>
      </c>
      <c r="L143" s="113">
        <f t="shared" ref="L143:L176" si="23">ROUND(K143*0.617,2)</f>
        <v>5.92</v>
      </c>
    </row>
    <row r="144" spans="1:12">
      <c r="B144" s="243" t="s">
        <v>498</v>
      </c>
      <c r="C144" s="243"/>
      <c r="D144" s="113">
        <v>1</v>
      </c>
      <c r="E144" s="113">
        <f t="shared" si="20"/>
        <v>4.8000000000000007</v>
      </c>
      <c r="F144" s="113"/>
      <c r="G144" s="122">
        <f t="shared" si="21"/>
        <v>4.8000000000000007</v>
      </c>
      <c r="H144" s="113"/>
      <c r="I144" s="113"/>
      <c r="J144" s="113"/>
      <c r="K144" s="113">
        <f t="shared" si="22"/>
        <v>9.6000000000000014</v>
      </c>
      <c r="L144" s="113">
        <f t="shared" si="23"/>
        <v>5.92</v>
      </c>
    </row>
    <row r="145" spans="2:14">
      <c r="B145" s="243" t="s">
        <v>499</v>
      </c>
      <c r="C145" s="243"/>
      <c r="D145" s="113">
        <v>1</v>
      </c>
      <c r="E145" s="113">
        <f t="shared" si="20"/>
        <v>4.8000000000000007</v>
      </c>
      <c r="F145" s="113"/>
      <c r="G145" s="122">
        <f t="shared" si="21"/>
        <v>4.8000000000000007</v>
      </c>
      <c r="H145" s="113"/>
      <c r="I145" s="113"/>
      <c r="J145" s="113"/>
      <c r="K145" s="113">
        <f t="shared" si="22"/>
        <v>9.6000000000000014</v>
      </c>
      <c r="L145" s="113">
        <f t="shared" si="23"/>
        <v>5.92</v>
      </c>
    </row>
    <row r="146" spans="2:14">
      <c r="B146" s="237"/>
      <c r="C146" s="237"/>
      <c r="D146" s="66"/>
      <c r="E146" s="66"/>
      <c r="F146" s="66"/>
      <c r="G146" s="63"/>
      <c r="H146" s="66"/>
      <c r="I146" s="66"/>
      <c r="J146" s="66"/>
      <c r="K146" s="66"/>
      <c r="L146" s="66"/>
    </row>
    <row r="147" spans="2:14">
      <c r="B147" s="258" t="s">
        <v>493</v>
      </c>
      <c r="C147" s="258"/>
      <c r="D147" s="66"/>
      <c r="E147" s="66"/>
      <c r="F147" s="66"/>
      <c r="G147" s="63"/>
      <c r="H147" s="66"/>
      <c r="I147" s="66"/>
      <c r="J147" s="66"/>
      <c r="K147" s="66"/>
      <c r="L147" s="66"/>
    </row>
    <row r="148" spans="2:14">
      <c r="B148" s="237"/>
      <c r="C148" s="237"/>
      <c r="D148" s="60">
        <v>1</v>
      </c>
      <c r="E148" s="60">
        <v>4.2</v>
      </c>
      <c r="F148" s="66"/>
      <c r="G148" s="63">
        <v>4</v>
      </c>
      <c r="H148" s="66"/>
      <c r="I148" s="66"/>
      <c r="J148" s="66"/>
      <c r="K148" s="66">
        <f t="shared" ref="K148:K150" si="24">E148*G148</f>
        <v>16.8</v>
      </c>
      <c r="L148" s="66">
        <f>ROUND(K148*0.617,2)</f>
        <v>10.37</v>
      </c>
    </row>
    <row r="149" spans="2:14">
      <c r="B149" s="237"/>
      <c r="C149" s="237"/>
      <c r="D149" s="60">
        <v>2</v>
      </c>
      <c r="E149" s="60">
        <v>2.5</v>
      </c>
      <c r="F149" s="66"/>
      <c r="G149" s="63">
        <v>4</v>
      </c>
      <c r="H149" s="66"/>
      <c r="I149" s="66"/>
      <c r="J149" s="66"/>
      <c r="K149" s="66">
        <f t="shared" si="24"/>
        <v>10</v>
      </c>
      <c r="L149" s="66">
        <f t="shared" si="23"/>
        <v>6.17</v>
      </c>
    </row>
    <row r="150" spans="2:14">
      <c r="B150" s="237"/>
      <c r="C150" s="237"/>
      <c r="D150" s="60">
        <v>1</v>
      </c>
      <c r="E150" s="60">
        <v>6</v>
      </c>
      <c r="F150" s="66"/>
      <c r="G150" s="63">
        <v>4</v>
      </c>
      <c r="H150" s="66"/>
      <c r="I150" s="66"/>
      <c r="J150" s="66"/>
      <c r="K150" s="66">
        <f t="shared" si="24"/>
        <v>24</v>
      </c>
      <c r="L150" s="66">
        <f t="shared" si="23"/>
        <v>14.81</v>
      </c>
    </row>
    <row r="151" spans="2:14">
      <c r="B151" s="237"/>
      <c r="C151" s="237"/>
      <c r="D151" s="60">
        <v>1</v>
      </c>
      <c r="E151" s="60">
        <v>6</v>
      </c>
      <c r="F151" s="66"/>
      <c r="G151" s="63">
        <v>4</v>
      </c>
      <c r="H151" s="66"/>
      <c r="I151" s="66"/>
      <c r="J151" s="66"/>
      <c r="K151" s="66">
        <f>E151*G151</f>
        <v>24</v>
      </c>
      <c r="L151" s="66">
        <f t="shared" si="23"/>
        <v>14.81</v>
      </c>
      <c r="N151" s="56"/>
    </row>
    <row r="152" spans="2:14">
      <c r="B152" s="237"/>
      <c r="C152" s="237"/>
      <c r="D152" s="60">
        <v>1</v>
      </c>
      <c r="E152" s="60">
        <v>2.1</v>
      </c>
      <c r="F152" s="66"/>
      <c r="G152" s="63">
        <v>4</v>
      </c>
      <c r="H152" s="66"/>
      <c r="I152" s="66"/>
      <c r="J152" s="66"/>
      <c r="K152" s="66">
        <f>ROUND(E152*G152,2)*D152</f>
        <v>8.4</v>
      </c>
      <c r="L152" s="66">
        <f t="shared" si="23"/>
        <v>5.18</v>
      </c>
      <c r="N152" s="56"/>
    </row>
    <row r="153" spans="2:14">
      <c r="B153" s="237"/>
      <c r="C153" s="237"/>
      <c r="D153" s="60">
        <v>1</v>
      </c>
      <c r="E153" s="60">
        <v>2.1</v>
      </c>
      <c r="F153" s="66"/>
      <c r="G153" s="63">
        <v>4</v>
      </c>
      <c r="H153" s="66"/>
      <c r="I153" s="66"/>
      <c r="J153" s="66"/>
      <c r="K153" s="66">
        <f t="shared" ref="K153:K165" si="25">E153*G153</f>
        <v>8.4</v>
      </c>
      <c r="L153" s="66">
        <f t="shared" si="23"/>
        <v>5.18</v>
      </c>
      <c r="N153" s="56"/>
    </row>
    <row r="154" spans="2:14">
      <c r="B154" s="237"/>
      <c r="C154" s="237"/>
      <c r="D154" s="60">
        <v>1</v>
      </c>
      <c r="E154" s="60">
        <v>2.1</v>
      </c>
      <c r="F154" s="66"/>
      <c r="G154" s="63">
        <v>4</v>
      </c>
      <c r="H154" s="66"/>
      <c r="I154" s="66"/>
      <c r="J154" s="66"/>
      <c r="K154" s="66">
        <f t="shared" si="25"/>
        <v>8.4</v>
      </c>
      <c r="L154" s="66">
        <f t="shared" si="23"/>
        <v>5.18</v>
      </c>
      <c r="N154" s="56"/>
    </row>
    <row r="155" spans="2:14">
      <c r="B155" s="237"/>
      <c r="C155" s="237"/>
      <c r="D155" s="60">
        <v>1</v>
      </c>
      <c r="E155" s="60">
        <v>4.5</v>
      </c>
      <c r="F155" s="66"/>
      <c r="G155" s="63">
        <v>4</v>
      </c>
      <c r="H155" s="66"/>
      <c r="I155" s="66"/>
      <c r="J155" s="66"/>
      <c r="K155" s="66">
        <f t="shared" si="25"/>
        <v>18</v>
      </c>
      <c r="L155" s="66">
        <f t="shared" si="23"/>
        <v>11.11</v>
      </c>
      <c r="N155" s="56"/>
    </row>
    <row r="156" spans="2:14">
      <c r="B156" s="237"/>
      <c r="C156" s="237"/>
      <c r="D156" s="60">
        <v>1</v>
      </c>
      <c r="E156" s="60">
        <v>4</v>
      </c>
      <c r="F156" s="66"/>
      <c r="G156" s="63">
        <v>4</v>
      </c>
      <c r="H156" s="66"/>
      <c r="I156" s="66"/>
      <c r="J156" s="66"/>
      <c r="K156" s="66">
        <f t="shared" si="25"/>
        <v>16</v>
      </c>
      <c r="L156" s="66">
        <f t="shared" si="23"/>
        <v>9.8699999999999992</v>
      </c>
      <c r="N156" s="56"/>
    </row>
    <row r="157" spans="2:14">
      <c r="B157" s="237"/>
      <c r="C157" s="237"/>
      <c r="D157" s="60">
        <v>1</v>
      </c>
      <c r="E157" s="60">
        <v>2.2999999999999998</v>
      </c>
      <c r="F157" s="66"/>
      <c r="G157" s="63">
        <v>4</v>
      </c>
      <c r="H157" s="66"/>
      <c r="I157" s="66"/>
      <c r="J157" s="66"/>
      <c r="K157" s="66">
        <f t="shared" si="25"/>
        <v>9.1999999999999993</v>
      </c>
      <c r="L157" s="66">
        <f t="shared" si="23"/>
        <v>5.68</v>
      </c>
      <c r="N157" s="56"/>
    </row>
    <row r="158" spans="2:14">
      <c r="B158" s="237"/>
      <c r="C158" s="237"/>
      <c r="D158" s="60">
        <v>1</v>
      </c>
      <c r="E158" s="60">
        <v>2.75</v>
      </c>
      <c r="F158" s="66"/>
      <c r="G158" s="63">
        <v>4</v>
      </c>
      <c r="H158" s="66"/>
      <c r="I158" s="66"/>
      <c r="J158" s="66"/>
      <c r="K158" s="66">
        <f t="shared" si="25"/>
        <v>11</v>
      </c>
      <c r="L158" s="66">
        <f t="shared" si="23"/>
        <v>6.79</v>
      </c>
      <c r="N158" s="56"/>
    </row>
    <row r="159" spans="2:14">
      <c r="B159" s="237"/>
      <c r="C159" s="237"/>
      <c r="D159" s="60">
        <v>1</v>
      </c>
      <c r="E159" s="60">
        <v>2.75</v>
      </c>
      <c r="F159" s="66"/>
      <c r="G159" s="63">
        <v>4</v>
      </c>
      <c r="H159" s="66"/>
      <c r="I159" s="66"/>
      <c r="J159" s="66"/>
      <c r="K159" s="66">
        <f t="shared" si="25"/>
        <v>11</v>
      </c>
      <c r="L159" s="66">
        <f t="shared" si="23"/>
        <v>6.79</v>
      </c>
      <c r="N159" s="56"/>
    </row>
    <row r="160" spans="2:14">
      <c r="B160" s="237"/>
      <c r="C160" s="237"/>
      <c r="D160" s="60">
        <v>1</v>
      </c>
      <c r="E160" s="60">
        <v>4.45</v>
      </c>
      <c r="F160" s="66"/>
      <c r="G160" s="63">
        <v>4</v>
      </c>
      <c r="H160" s="66"/>
      <c r="I160" s="66"/>
      <c r="J160" s="66"/>
      <c r="K160" s="66">
        <f t="shared" si="25"/>
        <v>17.8</v>
      </c>
      <c r="L160" s="66">
        <f t="shared" si="23"/>
        <v>10.98</v>
      </c>
      <c r="N160" s="56"/>
    </row>
    <row r="161" spans="2:14">
      <c r="B161" s="237"/>
      <c r="C161" s="237"/>
      <c r="D161" s="60">
        <v>1</v>
      </c>
      <c r="E161" s="60">
        <v>5.9</v>
      </c>
      <c r="F161" s="66"/>
      <c r="G161" s="63">
        <v>4</v>
      </c>
      <c r="H161" s="66"/>
      <c r="I161" s="66"/>
      <c r="J161" s="66"/>
      <c r="K161" s="66">
        <f t="shared" si="25"/>
        <v>23.6</v>
      </c>
      <c r="L161" s="66">
        <f t="shared" si="23"/>
        <v>14.56</v>
      </c>
      <c r="N161" s="56"/>
    </row>
    <row r="162" spans="2:14">
      <c r="B162" s="237"/>
      <c r="C162" s="237"/>
      <c r="D162" s="60">
        <v>1</v>
      </c>
      <c r="E162" s="60">
        <v>5.9</v>
      </c>
      <c r="F162" s="66"/>
      <c r="G162" s="63">
        <v>4</v>
      </c>
      <c r="H162" s="66"/>
      <c r="I162" s="66"/>
      <c r="J162" s="66"/>
      <c r="K162" s="66">
        <f t="shared" si="25"/>
        <v>23.6</v>
      </c>
      <c r="L162" s="66">
        <f t="shared" si="23"/>
        <v>14.56</v>
      </c>
      <c r="N162" s="56"/>
    </row>
    <row r="163" spans="2:14">
      <c r="B163" s="237"/>
      <c r="C163" s="237"/>
      <c r="D163" s="60">
        <v>1</v>
      </c>
      <c r="E163" s="60">
        <v>2.4</v>
      </c>
      <c r="F163" s="66"/>
      <c r="G163" s="63">
        <v>4</v>
      </c>
      <c r="H163" s="66"/>
      <c r="I163" s="66"/>
      <c r="J163" s="66"/>
      <c r="K163" s="66">
        <f t="shared" si="25"/>
        <v>9.6</v>
      </c>
      <c r="L163" s="66">
        <f t="shared" si="23"/>
        <v>5.92</v>
      </c>
      <c r="N163" s="56"/>
    </row>
    <row r="164" spans="2:14">
      <c r="B164" s="237"/>
      <c r="C164" s="237"/>
      <c r="D164" s="60">
        <v>1</v>
      </c>
      <c r="E164" s="60">
        <v>2.4</v>
      </c>
      <c r="F164" s="66"/>
      <c r="G164" s="63">
        <v>4</v>
      </c>
      <c r="H164" s="66"/>
      <c r="I164" s="66"/>
      <c r="J164" s="66"/>
      <c r="K164" s="66">
        <f t="shared" si="25"/>
        <v>9.6</v>
      </c>
      <c r="L164" s="66">
        <f t="shared" si="23"/>
        <v>5.92</v>
      </c>
      <c r="N164" s="56"/>
    </row>
    <row r="165" spans="2:14">
      <c r="B165" s="59"/>
      <c r="C165" s="59"/>
      <c r="D165" s="60">
        <v>1</v>
      </c>
      <c r="E165" s="60">
        <v>2.4</v>
      </c>
      <c r="F165" s="65"/>
      <c r="G165" s="63">
        <v>4</v>
      </c>
      <c r="H165" s="65"/>
      <c r="I165" s="65"/>
      <c r="J165" s="65"/>
      <c r="K165" s="66">
        <f t="shared" si="25"/>
        <v>9.6</v>
      </c>
      <c r="L165" s="66">
        <f t="shared" si="23"/>
        <v>5.92</v>
      </c>
    </row>
    <row r="166" spans="2:14">
      <c r="B166" s="239" t="s">
        <v>504</v>
      </c>
      <c r="C166" s="240"/>
      <c r="D166" s="64"/>
      <c r="E166" s="64"/>
      <c r="G166" s="118"/>
      <c r="K166" s="120"/>
      <c r="L166" s="120"/>
    </row>
    <row r="167" spans="2:14">
      <c r="B167" s="243" t="s">
        <v>494</v>
      </c>
      <c r="C167" s="243"/>
      <c r="D167" s="112">
        <v>1</v>
      </c>
      <c r="E167" s="112">
        <v>22.44</v>
      </c>
      <c r="F167" s="121"/>
      <c r="G167" s="122"/>
      <c r="H167" s="121"/>
      <c r="I167" s="121"/>
      <c r="J167" s="121"/>
      <c r="K167" s="113">
        <f t="shared" ref="K167:K173" si="26">E167</f>
        <v>22.44</v>
      </c>
      <c r="L167" s="113">
        <f t="shared" si="23"/>
        <v>13.85</v>
      </c>
    </row>
    <row r="168" spans="2:14">
      <c r="B168" s="243" t="s">
        <v>478</v>
      </c>
      <c r="C168" s="243"/>
      <c r="D168" s="112">
        <v>1</v>
      </c>
      <c r="E168" s="112">
        <v>8</v>
      </c>
      <c r="F168" s="121"/>
      <c r="G168" s="122"/>
      <c r="H168" s="121"/>
      <c r="I168" s="121"/>
      <c r="J168" s="121"/>
      <c r="K168" s="113">
        <f t="shared" si="26"/>
        <v>8</v>
      </c>
      <c r="L168" s="113">
        <f t="shared" si="23"/>
        <v>4.9400000000000004</v>
      </c>
    </row>
    <row r="169" spans="2:14">
      <c r="B169" s="243" t="s">
        <v>476</v>
      </c>
      <c r="C169" s="243"/>
      <c r="D169" s="112">
        <v>1</v>
      </c>
      <c r="E169" s="112">
        <v>49.44</v>
      </c>
      <c r="F169" s="121"/>
      <c r="G169" s="122"/>
      <c r="H169" s="121"/>
      <c r="I169" s="121"/>
      <c r="J169" s="121"/>
      <c r="K169" s="113">
        <f t="shared" si="26"/>
        <v>49.44</v>
      </c>
      <c r="L169" s="113">
        <f t="shared" si="23"/>
        <v>30.5</v>
      </c>
    </row>
    <row r="170" spans="2:14">
      <c r="B170" s="243" t="s">
        <v>477</v>
      </c>
      <c r="C170" s="243"/>
      <c r="D170" s="112">
        <v>1</v>
      </c>
      <c r="E170" s="112">
        <v>54.87</v>
      </c>
      <c r="F170" s="121"/>
      <c r="G170" s="122"/>
      <c r="H170" s="121"/>
      <c r="I170" s="121"/>
      <c r="J170" s="121"/>
      <c r="K170" s="113">
        <f t="shared" si="26"/>
        <v>54.87</v>
      </c>
      <c r="L170" s="113">
        <f t="shared" si="23"/>
        <v>33.85</v>
      </c>
    </row>
    <row r="171" spans="2:14">
      <c r="B171" s="243" t="s">
        <v>495</v>
      </c>
      <c r="C171" s="243"/>
      <c r="D171" s="112">
        <v>1</v>
      </c>
      <c r="E171" s="112">
        <v>24.28</v>
      </c>
      <c r="F171" s="121"/>
      <c r="G171" s="122"/>
      <c r="H171" s="121"/>
      <c r="I171" s="121"/>
      <c r="J171" s="121"/>
      <c r="K171" s="113">
        <f t="shared" si="26"/>
        <v>24.28</v>
      </c>
      <c r="L171" s="113">
        <f t="shared" si="23"/>
        <v>14.98</v>
      </c>
    </row>
    <row r="172" spans="2:14">
      <c r="B172" s="243" t="s">
        <v>497</v>
      </c>
      <c r="C172" s="243"/>
      <c r="D172" s="112">
        <v>1</v>
      </c>
      <c r="E172" s="112">
        <v>13.6</v>
      </c>
      <c r="F172" s="121"/>
      <c r="G172" s="122"/>
      <c r="H172" s="121"/>
      <c r="I172" s="121"/>
      <c r="J172" s="121"/>
      <c r="K172" s="113">
        <f t="shared" si="26"/>
        <v>13.6</v>
      </c>
      <c r="L172" s="113">
        <f t="shared" si="23"/>
        <v>8.39</v>
      </c>
    </row>
    <row r="173" spans="2:14">
      <c r="B173" s="243" t="s">
        <v>496</v>
      </c>
      <c r="C173" s="243"/>
      <c r="D173" s="112">
        <v>1</v>
      </c>
      <c r="E173" s="112">
        <v>10</v>
      </c>
      <c r="F173" s="121"/>
      <c r="G173" s="122"/>
      <c r="H173" s="121"/>
      <c r="I173" s="121"/>
      <c r="J173" s="121"/>
      <c r="K173" s="113">
        <f t="shared" si="26"/>
        <v>10</v>
      </c>
      <c r="L173" s="113">
        <f t="shared" si="23"/>
        <v>6.17</v>
      </c>
    </row>
    <row r="174" spans="2:14">
      <c r="B174" s="243"/>
      <c r="C174" s="243"/>
      <c r="D174" s="112">
        <v>1</v>
      </c>
      <c r="E174" s="112">
        <v>2.5</v>
      </c>
      <c r="F174" s="121"/>
      <c r="G174" s="122">
        <v>2</v>
      </c>
      <c r="H174" s="121"/>
      <c r="I174" s="121"/>
      <c r="J174" s="121"/>
      <c r="K174" s="113">
        <f>E174*G174</f>
        <v>5</v>
      </c>
      <c r="L174" s="113">
        <f t="shared" si="23"/>
        <v>3.09</v>
      </c>
    </row>
    <row r="175" spans="2:14">
      <c r="B175" s="243"/>
      <c r="C175" s="243"/>
      <c r="D175" s="112">
        <v>1</v>
      </c>
      <c r="E175" s="112">
        <v>4.0999999999999996</v>
      </c>
      <c r="F175" s="121"/>
      <c r="G175" s="122">
        <v>4</v>
      </c>
      <c r="H175" s="121"/>
      <c r="I175" s="121"/>
      <c r="J175" s="121"/>
      <c r="K175" s="113">
        <f>E175*G175</f>
        <v>16.399999999999999</v>
      </c>
      <c r="L175" s="113">
        <f t="shared" si="23"/>
        <v>10.119999999999999</v>
      </c>
    </row>
    <row r="176" spans="2:14">
      <c r="B176" s="149"/>
      <c r="C176" s="149"/>
      <c r="D176" s="112">
        <v>1</v>
      </c>
      <c r="E176" s="112">
        <v>1.65</v>
      </c>
      <c r="F176" s="121"/>
      <c r="G176" s="122">
        <v>4</v>
      </c>
      <c r="H176" s="121"/>
      <c r="I176" s="121"/>
      <c r="J176" s="121"/>
      <c r="K176" s="113">
        <f>E176*G176</f>
        <v>6.6</v>
      </c>
      <c r="L176" s="113">
        <f t="shared" si="23"/>
        <v>4.07</v>
      </c>
    </row>
    <row r="177" spans="1:13">
      <c r="B177" s="75"/>
      <c r="C177" s="75"/>
      <c r="D177" s="97"/>
      <c r="E177" s="97"/>
      <c r="F177" s="75"/>
      <c r="G177" s="98"/>
      <c r="H177" s="75"/>
      <c r="I177" s="75"/>
      <c r="J177" s="75"/>
      <c r="K177" s="75"/>
    </row>
    <row r="178" spans="1:13" ht="21" customHeight="1">
      <c r="A178" s="96" t="s">
        <v>29</v>
      </c>
      <c r="B178" s="266" t="str">
        <f>BM_04!B34</f>
        <v>ARMAÇÃO DE PILAR OU VIGA DE UMA ESTRUTURA CONVENCIONAL DE CONCRETO ARMADO EM UM EDIFÍCIO DE MÚLTIPLOS PAVIMENTOS UTILIZANDO AÇO CA-50 DE 12,5 MM - MONTAGEM. AF_12/2015</v>
      </c>
      <c r="C178" s="267"/>
      <c r="D178" s="267"/>
      <c r="E178" s="267"/>
      <c r="F178" s="267"/>
      <c r="G178" s="267"/>
      <c r="H178" s="267"/>
      <c r="I178" s="267"/>
      <c r="J178" s="267"/>
      <c r="K178" s="268"/>
      <c r="L178" s="50"/>
      <c r="M178" s="51"/>
    </row>
    <row r="179" spans="1:13">
      <c r="B179" s="239" t="s">
        <v>504</v>
      </c>
      <c r="C179" s="240"/>
      <c r="F179" s="152" t="s">
        <v>508</v>
      </c>
      <c r="G179" s="151"/>
      <c r="L179" s="144">
        <f>SUM(L180:L186)</f>
        <v>196.12</v>
      </c>
    </row>
    <row r="180" spans="1:13">
      <c r="B180" s="238" t="s">
        <v>478</v>
      </c>
      <c r="C180" s="238"/>
      <c r="D180" s="113">
        <v>1</v>
      </c>
      <c r="E180" s="124">
        <v>1.57</v>
      </c>
      <c r="F180" s="113">
        <f>2*3.5</f>
        <v>7</v>
      </c>
      <c r="G180" s="113"/>
      <c r="H180" s="124"/>
      <c r="I180" s="124"/>
      <c r="J180" s="124"/>
      <c r="K180" s="153">
        <f>E180+F180</f>
        <v>8.57</v>
      </c>
      <c r="L180" s="124">
        <f t="shared" ref="L180:L181" si="27">K180*1</f>
        <v>8.57</v>
      </c>
    </row>
    <row r="181" spans="1:13" ht="17.45" customHeight="1">
      <c r="B181" s="238" t="s">
        <v>476</v>
      </c>
      <c r="C181" s="238"/>
      <c r="D181" s="113">
        <v>1</v>
      </c>
      <c r="E181" s="124">
        <v>64.34</v>
      </c>
      <c r="F181" s="113"/>
      <c r="G181" s="113"/>
      <c r="H181" s="124"/>
      <c r="I181" s="124"/>
      <c r="J181" s="124"/>
      <c r="K181" s="153">
        <f t="shared" ref="K181:K184" si="28">E181+F181</f>
        <v>64.34</v>
      </c>
      <c r="L181" s="124">
        <f t="shared" si="27"/>
        <v>64.34</v>
      </c>
    </row>
    <row r="182" spans="1:13" ht="17.45" customHeight="1">
      <c r="B182" s="238" t="s">
        <v>495</v>
      </c>
      <c r="C182" s="238"/>
      <c r="D182" s="113">
        <v>1</v>
      </c>
      <c r="E182" s="124">
        <v>10</v>
      </c>
      <c r="F182" s="113"/>
      <c r="G182" s="113"/>
      <c r="H182" s="124"/>
      <c r="I182" s="124"/>
      <c r="J182" s="124"/>
      <c r="K182" s="153">
        <f t="shared" si="28"/>
        <v>10</v>
      </c>
      <c r="L182" s="124">
        <f t="shared" ref="L182:L186" si="29">K182*1</f>
        <v>10</v>
      </c>
    </row>
    <row r="183" spans="1:13">
      <c r="B183" s="238" t="s">
        <v>497</v>
      </c>
      <c r="C183" s="238"/>
      <c r="D183" s="113">
        <v>1</v>
      </c>
      <c r="E183" s="124">
        <v>27.21</v>
      </c>
      <c r="F183" s="113">
        <f>5*3</f>
        <v>15</v>
      </c>
      <c r="G183" s="113"/>
      <c r="H183" s="124"/>
      <c r="I183" s="124"/>
      <c r="J183" s="124"/>
      <c r="K183" s="153">
        <f t="shared" si="28"/>
        <v>42.21</v>
      </c>
      <c r="L183" s="124">
        <f t="shared" si="29"/>
        <v>42.21</v>
      </c>
    </row>
    <row r="184" spans="1:13">
      <c r="B184" s="238" t="s">
        <v>496</v>
      </c>
      <c r="C184" s="238"/>
      <c r="D184" s="113">
        <v>1</v>
      </c>
      <c r="E184" s="124">
        <v>38.200000000000003</v>
      </c>
      <c r="F184" s="113">
        <f>5*3</f>
        <v>15</v>
      </c>
      <c r="G184" s="124"/>
      <c r="H184" s="124"/>
      <c r="I184" s="124"/>
      <c r="J184" s="124"/>
      <c r="K184" s="153">
        <f t="shared" si="28"/>
        <v>53.2</v>
      </c>
      <c r="L184" s="124">
        <f t="shared" si="29"/>
        <v>53.2</v>
      </c>
    </row>
    <row r="185" spans="1:13">
      <c r="B185" s="270"/>
      <c r="C185" s="271"/>
      <c r="D185" s="122">
        <v>1</v>
      </c>
      <c r="E185" s="150">
        <v>2.5</v>
      </c>
      <c r="F185" s="122"/>
      <c r="G185" s="122">
        <v>2</v>
      </c>
      <c r="H185" s="122"/>
      <c r="I185" s="122"/>
      <c r="J185" s="122"/>
      <c r="K185" s="122">
        <f>E185*G185</f>
        <v>5</v>
      </c>
      <c r="L185" s="150">
        <f t="shared" si="29"/>
        <v>5</v>
      </c>
    </row>
    <row r="186" spans="1:13">
      <c r="B186" s="270"/>
      <c r="C186" s="271"/>
      <c r="D186" s="122">
        <v>1</v>
      </c>
      <c r="E186" s="150">
        <v>6.4</v>
      </c>
      <c r="F186" s="122"/>
      <c r="G186" s="122">
        <v>2</v>
      </c>
      <c r="H186" s="122"/>
      <c r="I186" s="122"/>
      <c r="J186" s="122"/>
      <c r="K186" s="122">
        <f>E186*G186</f>
        <v>12.8</v>
      </c>
      <c r="L186" s="150">
        <f t="shared" si="29"/>
        <v>12.8</v>
      </c>
    </row>
    <row r="187" spans="1:13">
      <c r="B187" s="123"/>
      <c r="C187" s="123"/>
    </row>
    <row r="188" spans="1:13">
      <c r="A188" s="96" t="s">
        <v>27</v>
      </c>
      <c r="B188" s="266" t="str">
        <f>BM_04!B32</f>
        <v>Forma plana para fundações, em tábua de pinho, 07 usos.</v>
      </c>
      <c r="C188" s="267"/>
      <c r="D188" s="267"/>
      <c r="E188" s="267"/>
      <c r="F188" s="267"/>
      <c r="G188" s="267"/>
      <c r="H188" s="267"/>
      <c r="I188" s="267"/>
      <c r="J188" s="267"/>
      <c r="K188" s="268"/>
      <c r="L188" s="50"/>
      <c r="M188" s="51"/>
    </row>
    <row r="189" spans="1:13" ht="24.6" customHeight="1">
      <c r="A189" s="253" t="s">
        <v>511</v>
      </c>
      <c r="B189" s="253"/>
      <c r="C189" s="253"/>
      <c r="D189" s="253"/>
      <c r="E189" s="253"/>
      <c r="F189" s="253"/>
      <c r="G189" s="253"/>
      <c r="H189" s="253"/>
      <c r="I189" s="253"/>
      <c r="J189" s="253"/>
      <c r="K189" s="157">
        <f>19.3-21.4</f>
        <v>-2.0999999999999979</v>
      </c>
      <c r="L189" s="158"/>
      <c r="M189" s="156"/>
    </row>
    <row r="190" spans="1:13" ht="24.6" customHeight="1">
      <c r="A190" s="159"/>
      <c r="B190" s="159"/>
      <c r="C190" s="159"/>
      <c r="D190" s="159"/>
      <c r="E190" s="159"/>
      <c r="F190" s="159"/>
      <c r="G190" s="159"/>
      <c r="H190" s="159"/>
      <c r="I190" s="159"/>
      <c r="J190" s="159"/>
      <c r="K190" s="157"/>
      <c r="L190" s="160">
        <f>K189+L191</f>
        <v>0</v>
      </c>
      <c r="M190" s="156"/>
    </row>
    <row r="191" spans="1:13">
      <c r="L191" s="143">
        <f>SUM(L192:L195)</f>
        <v>2.0999999999999996</v>
      </c>
    </row>
    <row r="192" spans="1:13">
      <c r="B192" s="243" t="s">
        <v>475</v>
      </c>
      <c r="C192" s="243"/>
      <c r="D192" s="63">
        <v>1</v>
      </c>
      <c r="E192" s="67">
        <f>E37+E37+G37+G37</f>
        <v>2.8</v>
      </c>
      <c r="F192" s="101"/>
      <c r="G192" s="67">
        <v>0.25</v>
      </c>
      <c r="H192" s="63"/>
      <c r="I192" s="63"/>
      <c r="J192" s="63"/>
      <c r="K192" s="63">
        <f t="shared" ref="K192:K194" si="30">E192*G192</f>
        <v>0.7</v>
      </c>
      <c r="L192" s="63">
        <f t="shared" ref="L192:L194" si="31">K192*D192</f>
        <v>0.7</v>
      </c>
    </row>
    <row r="193" spans="1:13" ht="12.6" customHeight="1">
      <c r="B193" s="243" t="s">
        <v>498</v>
      </c>
      <c r="C193" s="243"/>
      <c r="D193" s="63">
        <v>1</v>
      </c>
      <c r="E193" s="67">
        <f>E38+E38+G38+G38</f>
        <v>2.8</v>
      </c>
      <c r="F193" s="101"/>
      <c r="G193" s="67">
        <v>0.25</v>
      </c>
      <c r="H193" s="63"/>
      <c r="I193" s="63"/>
      <c r="J193" s="63"/>
      <c r="K193" s="63">
        <f t="shared" si="30"/>
        <v>0.7</v>
      </c>
      <c r="L193" s="63">
        <f t="shared" si="31"/>
        <v>0.7</v>
      </c>
    </row>
    <row r="194" spans="1:13">
      <c r="B194" s="243" t="s">
        <v>499</v>
      </c>
      <c r="C194" s="243"/>
      <c r="D194" s="63">
        <v>1</v>
      </c>
      <c r="E194" s="67">
        <f>E39+E39+G39+G39</f>
        <v>2.8</v>
      </c>
      <c r="F194" s="101"/>
      <c r="G194" s="67">
        <v>0.25</v>
      </c>
      <c r="H194" s="63"/>
      <c r="I194" s="63"/>
      <c r="J194" s="63"/>
      <c r="K194" s="63">
        <f t="shared" si="30"/>
        <v>0.7</v>
      </c>
      <c r="L194" s="63">
        <f t="shared" si="31"/>
        <v>0.7</v>
      </c>
    </row>
    <row r="195" spans="1:13">
      <c r="B195" s="237"/>
      <c r="C195" s="237"/>
      <c r="D195" s="63"/>
      <c r="E195" s="47"/>
      <c r="F195" s="63"/>
      <c r="G195" s="47"/>
      <c r="H195" s="63"/>
      <c r="I195" s="63"/>
      <c r="J195" s="63"/>
      <c r="K195" s="63"/>
      <c r="L195" s="63"/>
    </row>
    <row r="197" spans="1:13">
      <c r="A197" s="49"/>
      <c r="B197" s="266" t="str">
        <f>BM_04!B33</f>
        <v>Forma plana para estruturas, em compensado plastificado de 12mm, 07 usos.</v>
      </c>
      <c r="C197" s="267"/>
      <c r="D197" s="267"/>
      <c r="E197" s="267"/>
      <c r="F197" s="267"/>
      <c r="G197" s="267"/>
      <c r="H197" s="267"/>
      <c r="I197" s="267"/>
      <c r="J197" s="267"/>
      <c r="K197" s="268"/>
      <c r="L197" s="50"/>
      <c r="M197" s="51"/>
    </row>
    <row r="198" spans="1:13">
      <c r="E198" s="89" t="s">
        <v>485</v>
      </c>
      <c r="F198" s="89" t="s">
        <v>486</v>
      </c>
      <c r="L198" s="143">
        <f>SUM(L199:L262)</f>
        <v>157.94699999999997</v>
      </c>
    </row>
    <row r="199" spans="1:13">
      <c r="A199" s="88">
        <v>1</v>
      </c>
      <c r="B199" s="237" t="s">
        <v>435</v>
      </c>
      <c r="C199" s="237"/>
      <c r="D199" s="60">
        <v>1</v>
      </c>
      <c r="E199" s="66">
        <v>2.6</v>
      </c>
      <c r="F199" s="91"/>
      <c r="G199" s="63">
        <f>0.3+0.3</f>
        <v>0.6</v>
      </c>
      <c r="H199" s="65"/>
      <c r="I199" s="65"/>
      <c r="J199" s="65"/>
      <c r="K199" s="60">
        <f>(E199+F199)*G199</f>
        <v>1.56</v>
      </c>
      <c r="L199" s="60">
        <f>K199*D199</f>
        <v>1.56</v>
      </c>
    </row>
    <row r="200" spans="1:13">
      <c r="A200" s="88">
        <v>2</v>
      </c>
      <c r="B200" s="237" t="s">
        <v>436</v>
      </c>
      <c r="C200" s="237"/>
      <c r="D200" s="60">
        <v>1</v>
      </c>
      <c r="E200" s="66">
        <v>2.6</v>
      </c>
      <c r="F200" s="91"/>
      <c r="G200" s="63">
        <f t="shared" ref="G200:G217" si="32">0.3+0.3</f>
        <v>0.6</v>
      </c>
      <c r="H200" s="65"/>
      <c r="I200" s="65"/>
      <c r="J200" s="65"/>
      <c r="K200" s="60">
        <f t="shared" ref="K200:K230" si="33">(E200+F200)*G200</f>
        <v>1.56</v>
      </c>
      <c r="L200" s="60">
        <f t="shared" ref="L200:L246" si="34">K200*D200</f>
        <v>1.56</v>
      </c>
    </row>
    <row r="201" spans="1:13" ht="16.149999999999999" customHeight="1">
      <c r="A201" s="88">
        <v>4</v>
      </c>
      <c r="B201" s="237" t="s">
        <v>437</v>
      </c>
      <c r="C201" s="237"/>
      <c r="D201" s="60">
        <v>1</v>
      </c>
      <c r="E201" s="66">
        <v>2.6</v>
      </c>
      <c r="F201" s="91"/>
      <c r="G201" s="63">
        <f t="shared" si="32"/>
        <v>0.6</v>
      </c>
      <c r="H201" s="65"/>
      <c r="I201" s="65"/>
      <c r="J201" s="65"/>
      <c r="K201" s="60">
        <f t="shared" si="33"/>
        <v>1.56</v>
      </c>
      <c r="L201" s="60">
        <f t="shared" si="34"/>
        <v>1.56</v>
      </c>
    </row>
    <row r="202" spans="1:13">
      <c r="A202" s="88">
        <v>5</v>
      </c>
      <c r="B202" s="237" t="s">
        <v>438</v>
      </c>
      <c r="C202" s="237"/>
      <c r="D202" s="60">
        <v>1</v>
      </c>
      <c r="E202" s="66">
        <v>2.6</v>
      </c>
      <c r="F202" s="91"/>
      <c r="G202" s="63">
        <f t="shared" si="32"/>
        <v>0.6</v>
      </c>
      <c r="H202" s="65"/>
      <c r="I202" s="65"/>
      <c r="J202" s="65"/>
      <c r="K202" s="60">
        <f t="shared" si="33"/>
        <v>1.56</v>
      </c>
      <c r="L202" s="60">
        <f t="shared" si="34"/>
        <v>1.56</v>
      </c>
    </row>
    <row r="203" spans="1:13">
      <c r="A203" s="88">
        <v>6</v>
      </c>
      <c r="B203" s="237" t="s">
        <v>439</v>
      </c>
      <c r="C203" s="237"/>
      <c r="D203" s="60">
        <v>1</v>
      </c>
      <c r="E203" s="66">
        <v>2.6</v>
      </c>
      <c r="F203" s="91"/>
      <c r="G203" s="63">
        <f t="shared" si="32"/>
        <v>0.6</v>
      </c>
      <c r="H203" s="65"/>
      <c r="I203" s="65"/>
      <c r="J203" s="65"/>
      <c r="K203" s="60">
        <f t="shared" si="33"/>
        <v>1.56</v>
      </c>
      <c r="L203" s="60">
        <f t="shared" si="34"/>
        <v>1.56</v>
      </c>
    </row>
    <row r="204" spans="1:13">
      <c r="A204" s="88">
        <v>7</v>
      </c>
      <c r="B204" s="237" t="s">
        <v>440</v>
      </c>
      <c r="C204" s="237"/>
      <c r="D204" s="60">
        <v>1</v>
      </c>
      <c r="E204" s="66">
        <v>2.6</v>
      </c>
      <c r="F204" s="91"/>
      <c r="G204" s="63">
        <f t="shared" si="32"/>
        <v>0.6</v>
      </c>
      <c r="H204" s="65"/>
      <c r="I204" s="65"/>
      <c r="J204" s="65"/>
      <c r="K204" s="60">
        <f t="shared" si="33"/>
        <v>1.56</v>
      </c>
      <c r="L204" s="60">
        <f t="shared" si="34"/>
        <v>1.56</v>
      </c>
    </row>
    <row r="205" spans="1:13">
      <c r="A205" s="88">
        <v>8</v>
      </c>
      <c r="B205" s="237" t="s">
        <v>441</v>
      </c>
      <c r="C205" s="237"/>
      <c r="D205" s="60">
        <v>1</v>
      </c>
      <c r="E205" s="66">
        <v>2.6</v>
      </c>
      <c r="F205" s="90"/>
      <c r="G205" s="63">
        <f t="shared" si="32"/>
        <v>0.6</v>
      </c>
      <c r="H205" s="65"/>
      <c r="I205" s="65"/>
      <c r="J205" s="65"/>
      <c r="K205" s="60">
        <f t="shared" si="33"/>
        <v>1.56</v>
      </c>
      <c r="L205" s="60">
        <f t="shared" si="34"/>
        <v>1.56</v>
      </c>
    </row>
    <row r="206" spans="1:13">
      <c r="A206" s="88">
        <v>9</v>
      </c>
      <c r="B206" s="237" t="s">
        <v>442</v>
      </c>
      <c r="C206" s="237"/>
      <c r="D206" s="60">
        <v>1</v>
      </c>
      <c r="E206" s="66">
        <v>2.6</v>
      </c>
      <c r="F206" s="90"/>
      <c r="G206" s="63">
        <f t="shared" si="32"/>
        <v>0.6</v>
      </c>
      <c r="H206" s="65"/>
      <c r="I206" s="65"/>
      <c r="J206" s="65"/>
      <c r="K206" s="60">
        <f t="shared" si="33"/>
        <v>1.56</v>
      </c>
      <c r="L206" s="60">
        <f t="shared" si="34"/>
        <v>1.56</v>
      </c>
    </row>
    <row r="207" spans="1:13">
      <c r="A207" s="88">
        <v>15</v>
      </c>
      <c r="B207" s="237" t="s">
        <v>443</v>
      </c>
      <c r="C207" s="237"/>
      <c r="D207" s="60">
        <v>1</v>
      </c>
      <c r="E207" s="66">
        <v>2.6</v>
      </c>
      <c r="F207" s="91"/>
      <c r="G207" s="63">
        <f t="shared" si="32"/>
        <v>0.6</v>
      </c>
      <c r="H207" s="65"/>
      <c r="I207" s="65"/>
      <c r="J207" s="65"/>
      <c r="K207" s="60">
        <f t="shared" si="33"/>
        <v>1.56</v>
      </c>
      <c r="L207" s="60">
        <f t="shared" si="34"/>
        <v>1.56</v>
      </c>
    </row>
    <row r="208" spans="1:13">
      <c r="A208" s="88">
        <v>16</v>
      </c>
      <c r="B208" s="237" t="s">
        <v>444</v>
      </c>
      <c r="C208" s="237"/>
      <c r="D208" s="60">
        <v>1</v>
      </c>
      <c r="E208" s="66">
        <v>2.6</v>
      </c>
      <c r="F208" s="90"/>
      <c r="G208" s="63">
        <f t="shared" si="32"/>
        <v>0.6</v>
      </c>
      <c r="H208" s="65"/>
      <c r="I208" s="65"/>
      <c r="J208" s="65"/>
      <c r="K208" s="60">
        <f t="shared" si="33"/>
        <v>1.56</v>
      </c>
      <c r="L208" s="60">
        <f t="shared" si="34"/>
        <v>1.56</v>
      </c>
    </row>
    <row r="209" spans="1:12">
      <c r="A209" s="88">
        <v>17</v>
      </c>
      <c r="B209" s="237" t="s">
        <v>445</v>
      </c>
      <c r="C209" s="237"/>
      <c r="D209" s="60">
        <v>1</v>
      </c>
      <c r="E209" s="66">
        <v>2.6</v>
      </c>
      <c r="F209" s="90"/>
      <c r="G209" s="63">
        <f t="shared" si="32"/>
        <v>0.6</v>
      </c>
      <c r="H209" s="65"/>
      <c r="I209" s="65"/>
      <c r="J209" s="65"/>
      <c r="K209" s="60">
        <f t="shared" si="33"/>
        <v>1.56</v>
      </c>
      <c r="L209" s="60">
        <f t="shared" si="34"/>
        <v>1.56</v>
      </c>
    </row>
    <row r="210" spans="1:12">
      <c r="A210" s="88">
        <v>18</v>
      </c>
      <c r="B210" s="237" t="s">
        <v>446</v>
      </c>
      <c r="C210" s="237"/>
      <c r="D210" s="60">
        <v>1</v>
      </c>
      <c r="E210" s="66">
        <v>2.6</v>
      </c>
      <c r="F210" s="90"/>
      <c r="G210" s="63">
        <f t="shared" si="32"/>
        <v>0.6</v>
      </c>
      <c r="H210" s="65"/>
      <c r="I210" s="65"/>
      <c r="J210" s="65"/>
      <c r="K210" s="60">
        <f t="shared" si="33"/>
        <v>1.56</v>
      </c>
      <c r="L210" s="60">
        <f t="shared" si="34"/>
        <v>1.56</v>
      </c>
    </row>
    <row r="211" spans="1:12">
      <c r="A211" s="88">
        <v>19</v>
      </c>
      <c r="B211" s="237" t="s">
        <v>447</v>
      </c>
      <c r="C211" s="237"/>
      <c r="D211" s="60">
        <v>1</v>
      </c>
      <c r="E211" s="66">
        <v>2.6</v>
      </c>
      <c r="F211" s="90"/>
      <c r="G211" s="63">
        <f t="shared" si="32"/>
        <v>0.6</v>
      </c>
      <c r="H211" s="65"/>
      <c r="I211" s="65"/>
      <c r="J211" s="65"/>
      <c r="K211" s="60">
        <f t="shared" si="33"/>
        <v>1.56</v>
      </c>
      <c r="L211" s="60">
        <f t="shared" si="34"/>
        <v>1.56</v>
      </c>
    </row>
    <row r="212" spans="1:12" ht="14.45" customHeight="1">
      <c r="A212" s="88">
        <v>20</v>
      </c>
      <c r="B212" s="237" t="s">
        <v>449</v>
      </c>
      <c r="C212" s="237"/>
      <c r="D212" s="60">
        <v>1</v>
      </c>
      <c r="E212" s="66">
        <v>2.6</v>
      </c>
      <c r="F212" s="91"/>
      <c r="G212" s="63">
        <f t="shared" si="32"/>
        <v>0.6</v>
      </c>
      <c r="H212" s="65"/>
      <c r="I212" s="65"/>
      <c r="J212" s="65"/>
      <c r="K212" s="60">
        <f t="shared" si="33"/>
        <v>1.56</v>
      </c>
      <c r="L212" s="60">
        <f t="shared" si="34"/>
        <v>1.56</v>
      </c>
    </row>
    <row r="213" spans="1:12">
      <c r="A213" s="88">
        <v>21</v>
      </c>
      <c r="B213" s="237" t="s">
        <v>450</v>
      </c>
      <c r="C213" s="237"/>
      <c r="D213" s="60">
        <v>1</v>
      </c>
      <c r="E213" s="66">
        <v>2.6</v>
      </c>
      <c r="F213" s="90"/>
      <c r="G213" s="63">
        <f t="shared" si="32"/>
        <v>0.6</v>
      </c>
      <c r="H213" s="65"/>
      <c r="I213" s="65"/>
      <c r="J213" s="65"/>
      <c r="K213" s="60">
        <f t="shared" si="33"/>
        <v>1.56</v>
      </c>
      <c r="L213" s="60">
        <f t="shared" si="34"/>
        <v>1.56</v>
      </c>
    </row>
    <row r="214" spans="1:12">
      <c r="A214" s="88">
        <v>22</v>
      </c>
      <c r="B214" s="237" t="s">
        <v>451</v>
      </c>
      <c r="C214" s="237"/>
      <c r="D214" s="60">
        <v>1</v>
      </c>
      <c r="E214" s="66">
        <v>2.6</v>
      </c>
      <c r="F214" s="90"/>
      <c r="G214" s="63">
        <f t="shared" si="32"/>
        <v>0.6</v>
      </c>
      <c r="H214" s="65"/>
      <c r="I214" s="65"/>
      <c r="J214" s="65"/>
      <c r="K214" s="60">
        <f t="shared" si="33"/>
        <v>1.56</v>
      </c>
      <c r="L214" s="60">
        <f t="shared" si="34"/>
        <v>1.56</v>
      </c>
    </row>
    <row r="215" spans="1:12">
      <c r="A215" s="88">
        <v>23</v>
      </c>
      <c r="B215" s="237" t="s">
        <v>452</v>
      </c>
      <c r="C215" s="237"/>
      <c r="D215" s="60">
        <v>1</v>
      </c>
      <c r="E215" s="66">
        <v>2.6</v>
      </c>
      <c r="F215" s="90"/>
      <c r="G215" s="63">
        <f t="shared" si="32"/>
        <v>0.6</v>
      </c>
      <c r="H215" s="65"/>
      <c r="I215" s="65"/>
      <c r="J215" s="65"/>
      <c r="K215" s="60">
        <f t="shared" si="33"/>
        <v>1.56</v>
      </c>
      <c r="L215" s="60">
        <f t="shared" si="34"/>
        <v>1.56</v>
      </c>
    </row>
    <row r="216" spans="1:12">
      <c r="A216" s="88">
        <v>24</v>
      </c>
      <c r="B216" s="237" t="s">
        <v>453</v>
      </c>
      <c r="C216" s="237"/>
      <c r="D216" s="60">
        <v>1</v>
      </c>
      <c r="E216" s="66">
        <v>2.6</v>
      </c>
      <c r="F216" s="90"/>
      <c r="G216" s="63">
        <f t="shared" si="32"/>
        <v>0.6</v>
      </c>
      <c r="H216" s="65"/>
      <c r="I216" s="65"/>
      <c r="J216" s="65"/>
      <c r="K216" s="60">
        <f t="shared" si="33"/>
        <v>1.56</v>
      </c>
      <c r="L216" s="60">
        <f t="shared" si="34"/>
        <v>1.56</v>
      </c>
    </row>
    <row r="217" spans="1:12">
      <c r="A217" s="88">
        <v>25</v>
      </c>
      <c r="B217" s="237" t="s">
        <v>454</v>
      </c>
      <c r="C217" s="237"/>
      <c r="D217" s="60">
        <v>1</v>
      </c>
      <c r="E217" s="66">
        <v>2.6</v>
      </c>
      <c r="F217" s="91"/>
      <c r="G217" s="63">
        <f t="shared" si="32"/>
        <v>0.6</v>
      </c>
      <c r="H217" s="65"/>
      <c r="I217" s="65"/>
      <c r="J217" s="65"/>
      <c r="K217" s="60">
        <f t="shared" si="33"/>
        <v>1.56</v>
      </c>
      <c r="L217" s="60">
        <f t="shared" si="34"/>
        <v>1.56</v>
      </c>
    </row>
    <row r="218" spans="1:12">
      <c r="A218" s="88">
        <v>26</v>
      </c>
      <c r="B218" s="237" t="s">
        <v>455</v>
      </c>
      <c r="C218" s="237"/>
      <c r="D218" s="60">
        <v>1</v>
      </c>
      <c r="E218" s="66">
        <v>2.6</v>
      </c>
      <c r="F218" s="91"/>
      <c r="G218" s="63">
        <f>0.4+0.4</f>
        <v>0.8</v>
      </c>
      <c r="H218" s="65"/>
      <c r="I218" s="65"/>
      <c r="J218" s="65"/>
      <c r="K218" s="60">
        <f t="shared" si="33"/>
        <v>2.08</v>
      </c>
      <c r="L218" s="60">
        <f t="shared" si="34"/>
        <v>2.08</v>
      </c>
    </row>
    <row r="219" spans="1:12">
      <c r="A219" s="88">
        <v>27</v>
      </c>
      <c r="B219" s="237" t="s">
        <v>457</v>
      </c>
      <c r="C219" s="237"/>
      <c r="D219" s="60">
        <v>1</v>
      </c>
      <c r="E219" s="66">
        <v>2.6</v>
      </c>
      <c r="F219" s="91"/>
      <c r="G219" s="63">
        <f t="shared" ref="G219:G226" si="35">0.4+0.4</f>
        <v>0.8</v>
      </c>
      <c r="H219" s="65"/>
      <c r="I219" s="65"/>
      <c r="J219" s="65"/>
      <c r="K219" s="60">
        <f t="shared" si="33"/>
        <v>2.08</v>
      </c>
      <c r="L219" s="60">
        <f t="shared" si="34"/>
        <v>2.08</v>
      </c>
    </row>
    <row r="220" spans="1:12" ht="16.149999999999999" customHeight="1">
      <c r="A220" s="88">
        <v>28</v>
      </c>
      <c r="B220" s="237" t="s">
        <v>458</v>
      </c>
      <c r="C220" s="237"/>
      <c r="D220" s="60">
        <v>1</v>
      </c>
      <c r="E220" s="66">
        <v>2.6</v>
      </c>
      <c r="F220" s="91"/>
      <c r="G220" s="63">
        <f t="shared" si="35"/>
        <v>0.8</v>
      </c>
      <c r="H220" s="65"/>
      <c r="I220" s="65"/>
      <c r="J220" s="65"/>
      <c r="K220" s="60">
        <f t="shared" si="33"/>
        <v>2.08</v>
      </c>
      <c r="L220" s="60">
        <f t="shared" si="34"/>
        <v>2.08</v>
      </c>
    </row>
    <row r="221" spans="1:12">
      <c r="A221" s="88">
        <v>29</v>
      </c>
      <c r="B221" s="237" t="s">
        <v>461</v>
      </c>
      <c r="C221" s="237"/>
      <c r="D221" s="60">
        <v>1</v>
      </c>
      <c r="E221" s="66">
        <v>2.6</v>
      </c>
      <c r="F221" s="91"/>
      <c r="G221" s="63">
        <f t="shared" si="35"/>
        <v>0.8</v>
      </c>
      <c r="H221" s="65"/>
      <c r="I221" s="65"/>
      <c r="J221" s="65"/>
      <c r="K221" s="60">
        <f t="shared" si="33"/>
        <v>2.08</v>
      </c>
      <c r="L221" s="60">
        <f t="shared" si="34"/>
        <v>2.08</v>
      </c>
    </row>
    <row r="222" spans="1:12">
      <c r="A222" s="88">
        <v>30</v>
      </c>
      <c r="B222" s="237" t="s">
        <v>462</v>
      </c>
      <c r="C222" s="237"/>
      <c r="D222" s="60">
        <v>1</v>
      </c>
      <c r="E222" s="66">
        <v>2.6</v>
      </c>
      <c r="F222" s="91"/>
      <c r="G222" s="63">
        <f t="shared" si="35"/>
        <v>0.8</v>
      </c>
      <c r="H222" s="65"/>
      <c r="I222" s="65"/>
      <c r="J222" s="65"/>
      <c r="K222" s="60">
        <f t="shared" si="33"/>
        <v>2.08</v>
      </c>
      <c r="L222" s="60">
        <f t="shared" si="34"/>
        <v>2.08</v>
      </c>
    </row>
    <row r="223" spans="1:12">
      <c r="A223" s="88">
        <v>31</v>
      </c>
      <c r="B223" s="237" t="s">
        <v>463</v>
      </c>
      <c r="C223" s="237"/>
      <c r="D223" s="60">
        <v>1</v>
      </c>
      <c r="E223" s="66">
        <v>2.6</v>
      </c>
      <c r="F223" s="91"/>
      <c r="G223" s="63">
        <f t="shared" si="35"/>
        <v>0.8</v>
      </c>
      <c r="H223" s="65"/>
      <c r="I223" s="65"/>
      <c r="J223" s="65"/>
      <c r="K223" s="60">
        <f t="shared" si="33"/>
        <v>2.08</v>
      </c>
      <c r="L223" s="60">
        <f t="shared" si="34"/>
        <v>2.08</v>
      </c>
    </row>
    <row r="224" spans="1:12">
      <c r="A224" s="88">
        <v>32</v>
      </c>
      <c r="B224" s="237" t="s">
        <v>464</v>
      </c>
      <c r="C224" s="237"/>
      <c r="D224" s="60">
        <v>1</v>
      </c>
      <c r="E224" s="66">
        <v>2.6</v>
      </c>
      <c r="F224" s="91"/>
      <c r="G224" s="63">
        <f t="shared" si="35"/>
        <v>0.8</v>
      </c>
      <c r="H224" s="65"/>
      <c r="I224" s="65"/>
      <c r="J224" s="65"/>
      <c r="K224" s="60">
        <f t="shared" si="33"/>
        <v>2.08</v>
      </c>
      <c r="L224" s="60">
        <f t="shared" si="34"/>
        <v>2.08</v>
      </c>
    </row>
    <row r="225" spans="1:12">
      <c r="A225" s="88">
        <v>33</v>
      </c>
      <c r="B225" s="237" t="s">
        <v>465</v>
      </c>
      <c r="C225" s="237"/>
      <c r="D225" s="60">
        <v>1</v>
      </c>
      <c r="E225" s="66">
        <v>2.6</v>
      </c>
      <c r="F225" s="91"/>
      <c r="G225" s="63">
        <f t="shared" si="35"/>
        <v>0.8</v>
      </c>
      <c r="H225" s="65"/>
      <c r="I225" s="65"/>
      <c r="J225" s="65"/>
      <c r="K225" s="60">
        <f t="shared" si="33"/>
        <v>2.08</v>
      </c>
      <c r="L225" s="60">
        <f t="shared" si="34"/>
        <v>2.08</v>
      </c>
    </row>
    <row r="226" spans="1:12">
      <c r="A226" s="88">
        <v>34</v>
      </c>
      <c r="B226" s="237" t="s">
        <v>466</v>
      </c>
      <c r="C226" s="237"/>
      <c r="D226" s="60">
        <v>1</v>
      </c>
      <c r="E226" s="66">
        <v>2.6</v>
      </c>
      <c r="F226" s="91"/>
      <c r="G226" s="63">
        <f t="shared" si="35"/>
        <v>0.8</v>
      </c>
      <c r="H226" s="65"/>
      <c r="I226" s="65"/>
      <c r="J226" s="65"/>
      <c r="K226" s="60">
        <f t="shared" si="33"/>
        <v>2.08</v>
      </c>
      <c r="L226" s="60">
        <f t="shared" si="34"/>
        <v>2.08</v>
      </c>
    </row>
    <row r="227" spans="1:12">
      <c r="A227" s="88">
        <v>37</v>
      </c>
      <c r="B227" s="237" t="s">
        <v>466</v>
      </c>
      <c r="C227" s="237"/>
      <c r="D227" s="60">
        <v>1</v>
      </c>
      <c r="E227" s="66">
        <v>3</v>
      </c>
      <c r="F227" s="91"/>
      <c r="G227" s="63">
        <f t="shared" ref="G227" si="36">0.2+0.2+0.4+0.4</f>
        <v>1.2000000000000002</v>
      </c>
      <c r="H227" s="65"/>
      <c r="I227" s="65"/>
      <c r="J227" s="65"/>
      <c r="K227" s="60">
        <f t="shared" si="33"/>
        <v>3.6000000000000005</v>
      </c>
      <c r="L227" s="60">
        <f t="shared" si="34"/>
        <v>3.6000000000000005</v>
      </c>
    </row>
    <row r="228" spans="1:12">
      <c r="B228" s="243" t="s">
        <v>466</v>
      </c>
      <c r="C228" s="243"/>
      <c r="D228" s="112">
        <v>1</v>
      </c>
      <c r="E228" s="66">
        <v>2.6</v>
      </c>
      <c r="F228" s="91"/>
      <c r="G228" s="63">
        <v>0.6</v>
      </c>
      <c r="H228" s="65"/>
      <c r="I228" s="65"/>
      <c r="J228" s="65"/>
      <c r="K228" s="60">
        <f t="shared" si="33"/>
        <v>1.56</v>
      </c>
      <c r="L228" s="60">
        <f t="shared" si="34"/>
        <v>1.56</v>
      </c>
    </row>
    <row r="229" spans="1:12">
      <c r="B229" s="243" t="s">
        <v>467</v>
      </c>
      <c r="C229" s="243"/>
      <c r="D229" s="112">
        <v>1</v>
      </c>
      <c r="E229" s="66">
        <v>2.6</v>
      </c>
      <c r="F229" s="91"/>
      <c r="G229" s="63">
        <v>0.6</v>
      </c>
      <c r="H229" s="65"/>
      <c r="I229" s="65"/>
      <c r="J229" s="65"/>
      <c r="K229" s="60">
        <f t="shared" si="33"/>
        <v>1.56</v>
      </c>
      <c r="L229" s="60">
        <f t="shared" si="34"/>
        <v>1.56</v>
      </c>
    </row>
    <row r="230" spans="1:12">
      <c r="B230" s="243" t="s">
        <v>468</v>
      </c>
      <c r="C230" s="243"/>
      <c r="D230" s="112">
        <v>1</v>
      </c>
      <c r="E230" s="66">
        <v>2.6</v>
      </c>
      <c r="F230" s="91"/>
      <c r="G230" s="63">
        <v>0.6</v>
      </c>
      <c r="H230" s="65"/>
      <c r="I230" s="65"/>
      <c r="J230" s="65"/>
      <c r="K230" s="60">
        <f t="shared" si="33"/>
        <v>1.56</v>
      </c>
      <c r="L230" s="60">
        <f t="shared" si="34"/>
        <v>1.56</v>
      </c>
    </row>
    <row r="231" spans="1:12">
      <c r="B231" s="236"/>
      <c r="C231" s="236"/>
      <c r="D231" s="60"/>
      <c r="E231" s="65"/>
      <c r="F231" s="65"/>
      <c r="G231" s="63"/>
      <c r="H231" s="65"/>
      <c r="I231" s="65"/>
      <c r="J231" s="65"/>
      <c r="K231" s="60"/>
      <c r="L231" s="60"/>
    </row>
    <row r="232" spans="1:12">
      <c r="B232" s="239" t="s">
        <v>493</v>
      </c>
      <c r="C232" s="240"/>
      <c r="D232" s="60"/>
      <c r="E232" s="60"/>
      <c r="F232" s="65"/>
      <c r="G232" s="63"/>
      <c r="H232" s="65"/>
      <c r="I232" s="65"/>
      <c r="J232" s="65"/>
      <c r="K232" s="60"/>
      <c r="L232" s="60"/>
    </row>
    <row r="233" spans="1:12">
      <c r="B233" s="242"/>
      <c r="C233" s="242"/>
      <c r="D233" s="60">
        <v>1</v>
      </c>
      <c r="E233" s="60">
        <v>4.2</v>
      </c>
      <c r="F233" s="65"/>
      <c r="G233" s="63">
        <f>0.2+0.2</f>
        <v>0.4</v>
      </c>
      <c r="H233" s="65"/>
      <c r="I233" s="65"/>
      <c r="J233" s="65"/>
      <c r="K233" s="60">
        <f>E233*G233</f>
        <v>1.6800000000000002</v>
      </c>
      <c r="L233" s="60">
        <f t="shared" si="34"/>
        <v>1.6800000000000002</v>
      </c>
    </row>
    <row r="234" spans="1:12">
      <c r="B234" s="242"/>
      <c r="C234" s="242"/>
      <c r="D234" s="60">
        <v>2</v>
      </c>
      <c r="E234" s="60">
        <v>2.5</v>
      </c>
      <c r="F234" s="65"/>
      <c r="G234" s="63">
        <f t="shared" ref="G234:G250" si="37">0.2+0.2</f>
        <v>0.4</v>
      </c>
      <c r="H234" s="65"/>
      <c r="I234" s="65"/>
      <c r="J234" s="65"/>
      <c r="K234" s="60">
        <f t="shared" ref="K234:K246" si="38">E234*G234</f>
        <v>1</v>
      </c>
      <c r="L234" s="60">
        <f t="shared" si="34"/>
        <v>2</v>
      </c>
    </row>
    <row r="235" spans="1:12">
      <c r="B235" s="242"/>
      <c r="C235" s="242"/>
      <c r="D235" s="60">
        <v>1</v>
      </c>
      <c r="E235" s="60">
        <v>6</v>
      </c>
      <c r="F235" s="65"/>
      <c r="G235" s="63">
        <f t="shared" si="37"/>
        <v>0.4</v>
      </c>
      <c r="H235" s="65"/>
      <c r="I235" s="65"/>
      <c r="J235" s="65"/>
      <c r="K235" s="60">
        <f t="shared" si="38"/>
        <v>2.4000000000000004</v>
      </c>
      <c r="L235" s="60">
        <f t="shared" si="34"/>
        <v>2.4000000000000004</v>
      </c>
    </row>
    <row r="236" spans="1:12">
      <c r="B236" s="242"/>
      <c r="C236" s="242"/>
      <c r="D236" s="60">
        <v>1</v>
      </c>
      <c r="E236" s="60">
        <v>6</v>
      </c>
      <c r="F236" s="65"/>
      <c r="G236" s="63">
        <f t="shared" si="37"/>
        <v>0.4</v>
      </c>
      <c r="H236" s="65"/>
      <c r="I236" s="65"/>
      <c r="J236" s="65"/>
      <c r="K236" s="60">
        <f t="shared" si="38"/>
        <v>2.4000000000000004</v>
      </c>
      <c r="L236" s="60">
        <f t="shared" si="34"/>
        <v>2.4000000000000004</v>
      </c>
    </row>
    <row r="237" spans="1:12">
      <c r="B237" s="242"/>
      <c r="C237" s="242"/>
      <c r="D237" s="60">
        <v>1</v>
      </c>
      <c r="E237" s="60">
        <v>2.1</v>
      </c>
      <c r="F237" s="65"/>
      <c r="G237" s="63">
        <f t="shared" si="37"/>
        <v>0.4</v>
      </c>
      <c r="H237" s="65"/>
      <c r="I237" s="65"/>
      <c r="J237" s="65"/>
      <c r="K237" s="60">
        <f t="shared" si="38"/>
        <v>0.84000000000000008</v>
      </c>
      <c r="L237" s="60">
        <f t="shared" si="34"/>
        <v>0.84000000000000008</v>
      </c>
    </row>
    <row r="238" spans="1:12">
      <c r="B238" s="242"/>
      <c r="C238" s="242"/>
      <c r="D238" s="60">
        <v>1</v>
      </c>
      <c r="E238" s="60">
        <v>2.1</v>
      </c>
      <c r="F238" s="65"/>
      <c r="G238" s="63">
        <f t="shared" si="37"/>
        <v>0.4</v>
      </c>
      <c r="H238" s="65"/>
      <c r="I238" s="65"/>
      <c r="J238" s="65"/>
      <c r="K238" s="60">
        <f t="shared" si="38"/>
        <v>0.84000000000000008</v>
      </c>
      <c r="L238" s="60">
        <f t="shared" si="34"/>
        <v>0.84000000000000008</v>
      </c>
    </row>
    <row r="239" spans="1:12">
      <c r="B239" s="242"/>
      <c r="C239" s="242"/>
      <c r="D239" s="60">
        <v>1</v>
      </c>
      <c r="E239" s="60">
        <v>2.1</v>
      </c>
      <c r="F239" s="65"/>
      <c r="G239" s="63">
        <f t="shared" si="37"/>
        <v>0.4</v>
      </c>
      <c r="H239" s="65"/>
      <c r="I239" s="65"/>
      <c r="J239" s="65"/>
      <c r="K239" s="60">
        <f t="shared" si="38"/>
        <v>0.84000000000000008</v>
      </c>
      <c r="L239" s="60">
        <f t="shared" si="34"/>
        <v>0.84000000000000008</v>
      </c>
    </row>
    <row r="240" spans="1:12">
      <c r="B240" s="242"/>
      <c r="C240" s="242"/>
      <c r="D240" s="60">
        <v>1</v>
      </c>
      <c r="E240" s="60">
        <v>4.5</v>
      </c>
      <c r="F240" s="65"/>
      <c r="G240" s="63">
        <f t="shared" si="37"/>
        <v>0.4</v>
      </c>
      <c r="H240" s="65"/>
      <c r="I240" s="65"/>
      <c r="J240" s="65"/>
      <c r="K240" s="60">
        <f t="shared" si="38"/>
        <v>1.8</v>
      </c>
      <c r="L240" s="60">
        <f t="shared" si="34"/>
        <v>1.8</v>
      </c>
    </row>
    <row r="241" spans="2:12">
      <c r="B241" s="242"/>
      <c r="C241" s="242"/>
      <c r="D241" s="60">
        <v>1</v>
      </c>
      <c r="E241" s="60">
        <v>4</v>
      </c>
      <c r="F241" s="65"/>
      <c r="G241" s="63">
        <f t="shared" si="37"/>
        <v>0.4</v>
      </c>
      <c r="H241" s="65"/>
      <c r="I241" s="65"/>
      <c r="J241" s="65"/>
      <c r="K241" s="60">
        <f t="shared" si="38"/>
        <v>1.6</v>
      </c>
      <c r="L241" s="60">
        <f t="shared" si="34"/>
        <v>1.6</v>
      </c>
    </row>
    <row r="242" spans="2:12">
      <c r="B242" s="236"/>
      <c r="C242" s="236"/>
      <c r="D242" s="60">
        <v>1</v>
      </c>
      <c r="E242" s="60">
        <v>2.2999999999999998</v>
      </c>
      <c r="F242" s="65"/>
      <c r="G242" s="63">
        <f t="shared" si="37"/>
        <v>0.4</v>
      </c>
      <c r="H242" s="65"/>
      <c r="I242" s="65"/>
      <c r="J242" s="65"/>
      <c r="K242" s="60">
        <f t="shared" si="38"/>
        <v>0.91999999999999993</v>
      </c>
      <c r="L242" s="60">
        <f t="shared" si="34"/>
        <v>0.91999999999999993</v>
      </c>
    </row>
    <row r="243" spans="2:12">
      <c r="B243" s="236"/>
      <c r="C243" s="236"/>
      <c r="D243" s="60">
        <v>1</v>
      </c>
      <c r="E243" s="60">
        <v>2.75</v>
      </c>
      <c r="F243" s="65"/>
      <c r="G243" s="63">
        <f t="shared" si="37"/>
        <v>0.4</v>
      </c>
      <c r="H243" s="65"/>
      <c r="I243" s="65"/>
      <c r="J243" s="65"/>
      <c r="K243" s="60">
        <f t="shared" si="38"/>
        <v>1.1000000000000001</v>
      </c>
      <c r="L243" s="60">
        <f t="shared" si="34"/>
        <v>1.1000000000000001</v>
      </c>
    </row>
    <row r="244" spans="2:12">
      <c r="B244" s="236"/>
      <c r="C244" s="236"/>
      <c r="D244" s="60">
        <v>1</v>
      </c>
      <c r="E244" s="60">
        <v>2.75</v>
      </c>
      <c r="F244" s="65"/>
      <c r="G244" s="63">
        <f t="shared" si="37"/>
        <v>0.4</v>
      </c>
      <c r="H244" s="65"/>
      <c r="I244" s="65"/>
      <c r="J244" s="65"/>
      <c r="K244" s="60">
        <f t="shared" si="38"/>
        <v>1.1000000000000001</v>
      </c>
      <c r="L244" s="60">
        <f t="shared" si="34"/>
        <v>1.1000000000000001</v>
      </c>
    </row>
    <row r="245" spans="2:12">
      <c r="B245" s="236"/>
      <c r="C245" s="236"/>
      <c r="D245" s="60">
        <v>1</v>
      </c>
      <c r="E245" s="60">
        <v>4.45</v>
      </c>
      <c r="F245" s="65"/>
      <c r="G245" s="63">
        <f t="shared" si="37"/>
        <v>0.4</v>
      </c>
      <c r="H245" s="65"/>
      <c r="I245" s="65"/>
      <c r="J245" s="65"/>
      <c r="K245" s="60">
        <f t="shared" si="38"/>
        <v>1.7800000000000002</v>
      </c>
      <c r="L245" s="60">
        <f t="shared" si="34"/>
        <v>1.7800000000000002</v>
      </c>
    </row>
    <row r="246" spans="2:12">
      <c r="B246" s="236"/>
      <c r="C246" s="236"/>
      <c r="D246" s="60">
        <v>1</v>
      </c>
      <c r="E246" s="60">
        <v>5.9</v>
      </c>
      <c r="F246" s="65"/>
      <c r="G246" s="63">
        <f t="shared" si="37"/>
        <v>0.4</v>
      </c>
      <c r="H246" s="65"/>
      <c r="I246" s="65"/>
      <c r="J246" s="65"/>
      <c r="K246" s="60">
        <f t="shared" si="38"/>
        <v>2.3600000000000003</v>
      </c>
      <c r="L246" s="60">
        <f t="shared" si="34"/>
        <v>2.3600000000000003</v>
      </c>
    </row>
    <row r="247" spans="2:12">
      <c r="B247" s="236"/>
      <c r="C247" s="236"/>
      <c r="D247" s="60">
        <v>1</v>
      </c>
      <c r="E247" s="60">
        <v>5.9</v>
      </c>
      <c r="F247" s="65"/>
      <c r="G247" s="63">
        <f t="shared" si="37"/>
        <v>0.4</v>
      </c>
      <c r="H247" s="65"/>
      <c r="I247" s="65"/>
      <c r="J247" s="65"/>
      <c r="K247" s="60">
        <f t="shared" ref="K247:K262" si="39">E247*G247</f>
        <v>2.3600000000000003</v>
      </c>
      <c r="L247" s="60">
        <f t="shared" ref="L247:L262" si="40">K247*D247</f>
        <v>2.3600000000000003</v>
      </c>
    </row>
    <row r="248" spans="2:12">
      <c r="B248" s="236"/>
      <c r="C248" s="236"/>
      <c r="D248" s="60">
        <v>1</v>
      </c>
      <c r="E248" s="60">
        <v>2.4</v>
      </c>
      <c r="F248" s="65"/>
      <c r="G248" s="63">
        <f t="shared" si="37"/>
        <v>0.4</v>
      </c>
      <c r="H248" s="65"/>
      <c r="I248" s="65"/>
      <c r="J248" s="65"/>
      <c r="K248" s="60">
        <f t="shared" si="39"/>
        <v>0.96</v>
      </c>
      <c r="L248" s="60">
        <f t="shared" si="40"/>
        <v>0.96</v>
      </c>
    </row>
    <row r="249" spans="2:12">
      <c r="B249" s="236"/>
      <c r="C249" s="236"/>
      <c r="D249" s="60">
        <v>1</v>
      </c>
      <c r="E249" s="60">
        <v>2.4</v>
      </c>
      <c r="F249" s="65"/>
      <c r="G249" s="63">
        <f t="shared" si="37"/>
        <v>0.4</v>
      </c>
      <c r="H249" s="65"/>
      <c r="I249" s="65"/>
      <c r="J249" s="65"/>
      <c r="K249" s="60">
        <f t="shared" si="39"/>
        <v>0.96</v>
      </c>
      <c r="L249" s="60">
        <f t="shared" si="40"/>
        <v>0.96</v>
      </c>
    </row>
    <row r="250" spans="2:12">
      <c r="B250" s="236"/>
      <c r="C250" s="236"/>
      <c r="D250" s="60">
        <v>1</v>
      </c>
      <c r="E250" s="60">
        <v>2.4</v>
      </c>
      <c r="F250" s="65"/>
      <c r="G250" s="63">
        <f t="shared" si="37"/>
        <v>0.4</v>
      </c>
      <c r="H250" s="65"/>
      <c r="I250" s="65"/>
      <c r="J250" s="65"/>
      <c r="K250" s="60">
        <f t="shared" si="39"/>
        <v>0.96</v>
      </c>
      <c r="L250" s="60">
        <f t="shared" si="40"/>
        <v>0.96</v>
      </c>
    </row>
    <row r="251" spans="2:12">
      <c r="B251" s="239" t="s">
        <v>504</v>
      </c>
      <c r="C251" s="240"/>
      <c r="D251" s="64"/>
      <c r="E251" s="64"/>
      <c r="G251" s="118"/>
      <c r="K251" s="117"/>
      <c r="L251" s="60"/>
    </row>
    <row r="252" spans="2:12">
      <c r="B252" s="236" t="s">
        <v>494</v>
      </c>
      <c r="C252" s="236"/>
      <c r="D252" s="60">
        <v>1</v>
      </c>
      <c r="E252" s="60">
        <v>4.4000000000000004</v>
      </c>
      <c r="F252" s="65"/>
      <c r="G252" s="63">
        <v>1.2</v>
      </c>
      <c r="H252" s="65"/>
      <c r="I252" s="65"/>
      <c r="J252" s="65"/>
      <c r="K252" s="60">
        <f t="shared" si="39"/>
        <v>5.28</v>
      </c>
      <c r="L252" s="60">
        <f t="shared" si="40"/>
        <v>5.28</v>
      </c>
    </row>
    <row r="253" spans="2:12">
      <c r="B253" s="236" t="s">
        <v>478</v>
      </c>
      <c r="C253" s="236"/>
      <c r="D253" s="60">
        <v>1</v>
      </c>
      <c r="E253" s="60">
        <v>3.95</v>
      </c>
      <c r="F253" s="65"/>
      <c r="G253" s="63">
        <v>1.2</v>
      </c>
      <c r="H253" s="65"/>
      <c r="I253" s="65"/>
      <c r="J253" s="65"/>
      <c r="K253" s="60">
        <f t="shared" si="39"/>
        <v>4.74</v>
      </c>
      <c r="L253" s="60">
        <f t="shared" si="40"/>
        <v>4.74</v>
      </c>
    </row>
    <row r="254" spans="2:12">
      <c r="B254" s="236" t="s">
        <v>476</v>
      </c>
      <c r="C254" s="236"/>
      <c r="D254" s="60">
        <v>1</v>
      </c>
      <c r="E254" s="60">
        <v>20</v>
      </c>
      <c r="F254" s="65"/>
      <c r="G254" s="63">
        <v>1.2</v>
      </c>
      <c r="H254" s="65"/>
      <c r="I254" s="65"/>
      <c r="J254" s="65"/>
      <c r="K254" s="60">
        <f t="shared" si="39"/>
        <v>24</v>
      </c>
      <c r="L254" s="60">
        <f t="shared" si="40"/>
        <v>24</v>
      </c>
    </row>
    <row r="255" spans="2:12">
      <c r="B255" s="236" t="s">
        <v>477</v>
      </c>
      <c r="C255" s="236"/>
      <c r="D255" s="60">
        <v>1</v>
      </c>
      <c r="E255" s="60">
        <v>6.62</v>
      </c>
      <c r="F255" s="65"/>
      <c r="G255" s="63">
        <v>1.2</v>
      </c>
      <c r="H255" s="65"/>
      <c r="I255" s="65"/>
      <c r="J255" s="65"/>
      <c r="K255" s="60">
        <f t="shared" si="39"/>
        <v>7.944</v>
      </c>
      <c r="L255" s="60">
        <f t="shared" si="40"/>
        <v>7.944</v>
      </c>
    </row>
    <row r="256" spans="2:12">
      <c r="B256" s="236" t="s">
        <v>495</v>
      </c>
      <c r="C256" s="236"/>
      <c r="D256" s="60">
        <v>1</v>
      </c>
      <c r="E256" s="60">
        <v>4.5599999999999996</v>
      </c>
      <c r="F256" s="65"/>
      <c r="G256" s="63">
        <v>1.2</v>
      </c>
      <c r="H256" s="65"/>
      <c r="I256" s="65"/>
      <c r="J256" s="65"/>
      <c r="K256" s="60">
        <f t="shared" si="39"/>
        <v>5.4719999999999995</v>
      </c>
      <c r="L256" s="60">
        <f t="shared" si="40"/>
        <v>5.4719999999999995</v>
      </c>
    </row>
    <row r="257" spans="1:13">
      <c r="B257" s="236" t="s">
        <v>497</v>
      </c>
      <c r="C257" s="236"/>
      <c r="D257" s="60">
        <v>1</v>
      </c>
      <c r="E257" s="60">
        <v>4.4800000000000004</v>
      </c>
      <c r="F257" s="65"/>
      <c r="G257" s="63">
        <v>1.2</v>
      </c>
      <c r="H257" s="65"/>
      <c r="I257" s="65"/>
      <c r="J257" s="65"/>
      <c r="K257" s="60">
        <f t="shared" si="39"/>
        <v>5.3760000000000003</v>
      </c>
      <c r="L257" s="60">
        <f t="shared" si="40"/>
        <v>5.3760000000000003</v>
      </c>
    </row>
    <row r="258" spans="1:13">
      <c r="B258" s="236" t="s">
        <v>496</v>
      </c>
      <c r="C258" s="236"/>
      <c r="D258" s="60">
        <v>1</v>
      </c>
      <c r="E258" s="60">
        <v>6.7</v>
      </c>
      <c r="F258" s="65"/>
      <c r="G258" s="63">
        <v>1.2</v>
      </c>
      <c r="H258" s="65"/>
      <c r="I258" s="65"/>
      <c r="J258" s="65"/>
      <c r="K258" s="60">
        <f t="shared" si="39"/>
        <v>8.0399999999999991</v>
      </c>
      <c r="L258" s="60">
        <f t="shared" si="40"/>
        <v>8.0399999999999991</v>
      </c>
    </row>
    <row r="259" spans="1:13">
      <c r="B259" s="236"/>
      <c r="C259" s="236"/>
      <c r="D259" s="60">
        <v>1</v>
      </c>
      <c r="E259" s="60">
        <v>2.5</v>
      </c>
      <c r="F259" s="60"/>
      <c r="G259" s="90">
        <v>1.2</v>
      </c>
      <c r="H259" s="60"/>
      <c r="I259" s="60"/>
      <c r="J259" s="60"/>
      <c r="K259" s="60">
        <f t="shared" si="39"/>
        <v>3</v>
      </c>
      <c r="L259" s="60">
        <f t="shared" si="40"/>
        <v>3</v>
      </c>
    </row>
    <row r="260" spans="1:13">
      <c r="B260" s="236"/>
      <c r="C260" s="236"/>
      <c r="D260" s="60">
        <v>1</v>
      </c>
      <c r="E260" s="60">
        <v>6.4</v>
      </c>
      <c r="F260" s="60"/>
      <c r="G260" s="90">
        <v>1.2</v>
      </c>
      <c r="H260" s="60"/>
      <c r="I260" s="60"/>
      <c r="J260" s="60"/>
      <c r="K260" s="60">
        <f t="shared" si="39"/>
        <v>7.68</v>
      </c>
      <c r="L260" s="60">
        <f t="shared" si="40"/>
        <v>7.68</v>
      </c>
    </row>
    <row r="261" spans="1:13">
      <c r="B261" s="236"/>
      <c r="C261" s="236"/>
      <c r="D261" s="60">
        <v>1</v>
      </c>
      <c r="E261" s="60">
        <v>4.0999999999999996</v>
      </c>
      <c r="F261" s="60"/>
      <c r="G261" s="90">
        <v>0.5</v>
      </c>
      <c r="H261" s="60"/>
      <c r="I261" s="60"/>
      <c r="J261" s="60"/>
      <c r="K261" s="60">
        <f t="shared" si="39"/>
        <v>2.0499999999999998</v>
      </c>
      <c r="L261" s="60">
        <f t="shared" si="40"/>
        <v>2.0499999999999998</v>
      </c>
    </row>
    <row r="262" spans="1:13">
      <c r="B262" s="59"/>
      <c r="C262" s="59"/>
      <c r="D262" s="60">
        <v>1</v>
      </c>
      <c r="E262" s="60">
        <v>1.65</v>
      </c>
      <c r="F262" s="60"/>
      <c r="G262" s="90">
        <v>0.5</v>
      </c>
      <c r="H262" s="60"/>
      <c r="I262" s="60"/>
      <c r="J262" s="60"/>
      <c r="K262" s="60">
        <f t="shared" si="39"/>
        <v>0.82499999999999996</v>
      </c>
      <c r="L262" s="60">
        <f t="shared" si="40"/>
        <v>0.82499999999999996</v>
      </c>
    </row>
    <row r="264" spans="1:13" ht="25.9" customHeight="1">
      <c r="A264" s="96" t="s">
        <v>19</v>
      </c>
      <c r="B264" s="266" t="str">
        <f>BM_04!B30</f>
        <v>CONCRETO FCK = 30MPA, TRAÇO 1:2,1:2,5 (EM MASSA SECA DE CIMENTO/ AREIA MÉDIA/ BRITA 1) - PREPARO MECÂNICO COM BETONEIRA 600 L. AF_05/2021</v>
      </c>
      <c r="C264" s="267"/>
      <c r="D264" s="267"/>
      <c r="E264" s="267"/>
      <c r="F264" s="267"/>
      <c r="G264" s="267"/>
      <c r="H264" s="267"/>
      <c r="I264" s="267"/>
      <c r="J264" s="267"/>
      <c r="K264" s="268"/>
      <c r="L264" s="50"/>
      <c r="M264" s="51"/>
    </row>
    <row r="265" spans="1:13">
      <c r="E265" s="89" t="s">
        <v>484</v>
      </c>
      <c r="F265" s="89" t="s">
        <v>483</v>
      </c>
      <c r="L265" s="62">
        <f>SUM(L266:L330)</f>
        <v>8.6600000000000019</v>
      </c>
    </row>
    <row r="266" spans="1:13">
      <c r="A266" s="88">
        <v>1</v>
      </c>
      <c r="B266" s="237" t="s">
        <v>435</v>
      </c>
      <c r="C266" s="237"/>
      <c r="D266" s="60">
        <v>1</v>
      </c>
      <c r="E266" s="66">
        <v>2.6</v>
      </c>
      <c r="F266" s="91"/>
      <c r="G266" s="63">
        <v>0.09</v>
      </c>
      <c r="H266" s="66"/>
      <c r="I266" s="66">
        <v>0.3</v>
      </c>
      <c r="J266" s="66"/>
      <c r="K266" s="66">
        <f>ROUND((E266+F266)*G266*I266,2)</f>
        <v>7.0000000000000007E-2</v>
      </c>
      <c r="L266" s="63">
        <f>K266*D266</f>
        <v>7.0000000000000007E-2</v>
      </c>
    </row>
    <row r="267" spans="1:13">
      <c r="A267" s="88">
        <v>2</v>
      </c>
      <c r="B267" s="237" t="s">
        <v>436</v>
      </c>
      <c r="C267" s="237"/>
      <c r="D267" s="60">
        <v>1</v>
      </c>
      <c r="E267" s="66">
        <v>2.6</v>
      </c>
      <c r="F267" s="91"/>
      <c r="G267" s="63">
        <v>0.09</v>
      </c>
      <c r="H267" s="66"/>
      <c r="I267" s="66">
        <v>0.3</v>
      </c>
      <c r="J267" s="66"/>
      <c r="K267" s="66">
        <f t="shared" ref="K267:K297" si="41">ROUND((E267+F267)*G267*I267,2)</f>
        <v>7.0000000000000007E-2</v>
      </c>
      <c r="L267" s="63">
        <f t="shared" ref="L267:L313" si="42">K267*D267</f>
        <v>7.0000000000000007E-2</v>
      </c>
    </row>
    <row r="268" spans="1:13">
      <c r="A268" s="88">
        <v>4</v>
      </c>
      <c r="B268" s="237" t="s">
        <v>437</v>
      </c>
      <c r="C268" s="237"/>
      <c r="D268" s="60">
        <v>1</v>
      </c>
      <c r="E268" s="66">
        <v>2.6</v>
      </c>
      <c r="F268" s="91"/>
      <c r="G268" s="63">
        <v>0.09</v>
      </c>
      <c r="H268" s="66"/>
      <c r="I268" s="66">
        <v>0.3</v>
      </c>
      <c r="J268" s="66"/>
      <c r="K268" s="66">
        <f t="shared" si="41"/>
        <v>7.0000000000000007E-2</v>
      </c>
      <c r="L268" s="63">
        <f t="shared" si="42"/>
        <v>7.0000000000000007E-2</v>
      </c>
    </row>
    <row r="269" spans="1:13" ht="18" customHeight="1">
      <c r="A269" s="88">
        <v>5</v>
      </c>
      <c r="B269" s="237" t="s">
        <v>438</v>
      </c>
      <c r="C269" s="237"/>
      <c r="D269" s="60">
        <v>1</v>
      </c>
      <c r="E269" s="66">
        <v>2.6</v>
      </c>
      <c r="F269" s="91"/>
      <c r="G269" s="63">
        <v>0.09</v>
      </c>
      <c r="H269" s="66"/>
      <c r="I269" s="66">
        <v>0.3</v>
      </c>
      <c r="J269" s="66"/>
      <c r="K269" s="66">
        <f t="shared" si="41"/>
        <v>7.0000000000000007E-2</v>
      </c>
      <c r="L269" s="63">
        <f t="shared" si="42"/>
        <v>7.0000000000000007E-2</v>
      </c>
    </row>
    <row r="270" spans="1:13">
      <c r="A270" s="88">
        <v>6</v>
      </c>
      <c r="B270" s="237" t="s">
        <v>439</v>
      </c>
      <c r="C270" s="237"/>
      <c r="D270" s="60">
        <v>1</v>
      </c>
      <c r="E270" s="66">
        <v>2.6</v>
      </c>
      <c r="F270" s="91"/>
      <c r="G270" s="63">
        <v>0.09</v>
      </c>
      <c r="H270" s="66"/>
      <c r="I270" s="66">
        <v>0.3</v>
      </c>
      <c r="J270" s="66"/>
      <c r="K270" s="66">
        <f t="shared" si="41"/>
        <v>7.0000000000000007E-2</v>
      </c>
      <c r="L270" s="63">
        <f t="shared" si="42"/>
        <v>7.0000000000000007E-2</v>
      </c>
    </row>
    <row r="271" spans="1:13">
      <c r="A271" s="88">
        <v>7</v>
      </c>
      <c r="B271" s="237" t="s">
        <v>440</v>
      </c>
      <c r="C271" s="237"/>
      <c r="D271" s="60">
        <v>1</v>
      </c>
      <c r="E271" s="66">
        <v>2.6</v>
      </c>
      <c r="F271" s="91"/>
      <c r="G271" s="63">
        <v>0.09</v>
      </c>
      <c r="H271" s="66"/>
      <c r="I271" s="66">
        <v>0.3</v>
      </c>
      <c r="J271" s="66"/>
      <c r="K271" s="66">
        <f t="shared" si="41"/>
        <v>7.0000000000000007E-2</v>
      </c>
      <c r="L271" s="63">
        <f t="shared" si="42"/>
        <v>7.0000000000000007E-2</v>
      </c>
    </row>
    <row r="272" spans="1:13">
      <c r="A272" s="88">
        <v>8</v>
      </c>
      <c r="B272" s="237" t="s">
        <v>441</v>
      </c>
      <c r="C272" s="237"/>
      <c r="D272" s="60">
        <v>1</v>
      </c>
      <c r="E272" s="66">
        <v>2.6</v>
      </c>
      <c r="F272" s="90"/>
      <c r="G272" s="63">
        <v>0.09</v>
      </c>
      <c r="H272" s="66"/>
      <c r="I272" s="66">
        <v>0.3</v>
      </c>
      <c r="J272" s="66"/>
      <c r="K272" s="66">
        <f t="shared" si="41"/>
        <v>7.0000000000000007E-2</v>
      </c>
      <c r="L272" s="63">
        <f t="shared" si="42"/>
        <v>7.0000000000000007E-2</v>
      </c>
    </row>
    <row r="273" spans="1:12" ht="13.15" customHeight="1">
      <c r="A273" s="88">
        <v>9</v>
      </c>
      <c r="B273" s="237" t="s">
        <v>442</v>
      </c>
      <c r="C273" s="237"/>
      <c r="D273" s="60">
        <v>1</v>
      </c>
      <c r="E273" s="66">
        <v>2.6</v>
      </c>
      <c r="F273" s="90"/>
      <c r="G273" s="63">
        <v>0.09</v>
      </c>
      <c r="H273" s="66"/>
      <c r="I273" s="66">
        <v>0.3</v>
      </c>
      <c r="J273" s="66"/>
      <c r="K273" s="66">
        <f t="shared" si="41"/>
        <v>7.0000000000000007E-2</v>
      </c>
      <c r="L273" s="63">
        <f t="shared" si="42"/>
        <v>7.0000000000000007E-2</v>
      </c>
    </row>
    <row r="274" spans="1:12">
      <c r="A274" s="88">
        <v>15</v>
      </c>
      <c r="B274" s="237" t="s">
        <v>443</v>
      </c>
      <c r="C274" s="237"/>
      <c r="D274" s="60">
        <v>1</v>
      </c>
      <c r="E274" s="66">
        <v>2.6</v>
      </c>
      <c r="F274" s="91"/>
      <c r="G274" s="63">
        <v>0.09</v>
      </c>
      <c r="H274" s="66"/>
      <c r="I274" s="66">
        <v>0.3</v>
      </c>
      <c r="J274" s="66"/>
      <c r="K274" s="66">
        <f t="shared" si="41"/>
        <v>7.0000000000000007E-2</v>
      </c>
      <c r="L274" s="63">
        <f t="shared" si="42"/>
        <v>7.0000000000000007E-2</v>
      </c>
    </row>
    <row r="275" spans="1:12">
      <c r="A275" s="88">
        <v>16</v>
      </c>
      <c r="B275" s="237" t="s">
        <v>444</v>
      </c>
      <c r="C275" s="237"/>
      <c r="D275" s="60">
        <v>1</v>
      </c>
      <c r="E275" s="66">
        <v>2.6</v>
      </c>
      <c r="F275" s="90"/>
      <c r="G275" s="63">
        <v>0.09</v>
      </c>
      <c r="H275" s="66"/>
      <c r="I275" s="66">
        <v>0.3</v>
      </c>
      <c r="J275" s="66"/>
      <c r="K275" s="66">
        <f t="shared" si="41"/>
        <v>7.0000000000000007E-2</v>
      </c>
      <c r="L275" s="63">
        <f t="shared" si="42"/>
        <v>7.0000000000000007E-2</v>
      </c>
    </row>
    <row r="276" spans="1:12">
      <c r="A276" s="88">
        <v>17</v>
      </c>
      <c r="B276" s="237" t="s">
        <v>445</v>
      </c>
      <c r="C276" s="237"/>
      <c r="D276" s="60">
        <v>1</v>
      </c>
      <c r="E276" s="66">
        <v>2.6</v>
      </c>
      <c r="F276" s="90"/>
      <c r="G276" s="63">
        <v>0.09</v>
      </c>
      <c r="H276" s="66"/>
      <c r="I276" s="66">
        <v>0.3</v>
      </c>
      <c r="J276" s="66"/>
      <c r="K276" s="66">
        <f t="shared" si="41"/>
        <v>7.0000000000000007E-2</v>
      </c>
      <c r="L276" s="63">
        <f t="shared" si="42"/>
        <v>7.0000000000000007E-2</v>
      </c>
    </row>
    <row r="277" spans="1:12">
      <c r="A277" s="88">
        <v>18</v>
      </c>
      <c r="B277" s="237" t="s">
        <v>446</v>
      </c>
      <c r="C277" s="237"/>
      <c r="D277" s="60">
        <v>1</v>
      </c>
      <c r="E277" s="66">
        <v>2.6</v>
      </c>
      <c r="F277" s="90"/>
      <c r="G277" s="63">
        <v>0.09</v>
      </c>
      <c r="H277" s="66"/>
      <c r="I277" s="66">
        <v>0.3</v>
      </c>
      <c r="J277" s="66"/>
      <c r="K277" s="66">
        <f t="shared" si="41"/>
        <v>7.0000000000000007E-2</v>
      </c>
      <c r="L277" s="63">
        <f t="shared" si="42"/>
        <v>7.0000000000000007E-2</v>
      </c>
    </row>
    <row r="278" spans="1:12">
      <c r="A278" s="88">
        <v>19</v>
      </c>
      <c r="B278" s="237" t="s">
        <v>447</v>
      </c>
      <c r="C278" s="237"/>
      <c r="D278" s="60">
        <v>1</v>
      </c>
      <c r="E278" s="66">
        <v>2.6</v>
      </c>
      <c r="F278" s="90"/>
      <c r="G278" s="63">
        <v>0.09</v>
      </c>
      <c r="H278" s="66"/>
      <c r="I278" s="66">
        <v>0.3</v>
      </c>
      <c r="J278" s="66"/>
      <c r="K278" s="66">
        <f t="shared" si="41"/>
        <v>7.0000000000000007E-2</v>
      </c>
      <c r="L278" s="63">
        <f t="shared" si="42"/>
        <v>7.0000000000000007E-2</v>
      </c>
    </row>
    <row r="279" spans="1:12">
      <c r="A279" s="88">
        <v>20</v>
      </c>
      <c r="B279" s="237" t="s">
        <v>449</v>
      </c>
      <c r="C279" s="237"/>
      <c r="D279" s="60">
        <v>1</v>
      </c>
      <c r="E279" s="66">
        <v>2.6</v>
      </c>
      <c r="F279" s="91"/>
      <c r="G279" s="63">
        <v>0.09</v>
      </c>
      <c r="H279" s="66"/>
      <c r="I279" s="66">
        <v>0.3</v>
      </c>
      <c r="J279" s="66"/>
      <c r="K279" s="66">
        <f t="shared" si="41"/>
        <v>7.0000000000000007E-2</v>
      </c>
      <c r="L279" s="63">
        <f t="shared" si="42"/>
        <v>7.0000000000000007E-2</v>
      </c>
    </row>
    <row r="280" spans="1:12">
      <c r="A280" s="88">
        <v>21</v>
      </c>
      <c r="B280" s="237" t="s">
        <v>450</v>
      </c>
      <c r="C280" s="237"/>
      <c r="D280" s="60">
        <v>1</v>
      </c>
      <c r="E280" s="66">
        <v>2.6</v>
      </c>
      <c r="F280" s="90"/>
      <c r="G280" s="63">
        <v>0.09</v>
      </c>
      <c r="H280" s="66"/>
      <c r="I280" s="66">
        <v>0.3</v>
      </c>
      <c r="J280" s="66"/>
      <c r="K280" s="66">
        <f t="shared" si="41"/>
        <v>7.0000000000000007E-2</v>
      </c>
      <c r="L280" s="63">
        <f t="shared" si="42"/>
        <v>7.0000000000000007E-2</v>
      </c>
    </row>
    <row r="281" spans="1:12">
      <c r="A281" s="88">
        <v>22</v>
      </c>
      <c r="B281" s="237" t="s">
        <v>451</v>
      </c>
      <c r="C281" s="237"/>
      <c r="D281" s="60">
        <v>1</v>
      </c>
      <c r="E281" s="66">
        <v>2.6</v>
      </c>
      <c r="F281" s="90"/>
      <c r="G281" s="63">
        <v>0.09</v>
      </c>
      <c r="H281" s="66"/>
      <c r="I281" s="66">
        <v>0.3</v>
      </c>
      <c r="J281" s="66"/>
      <c r="K281" s="66">
        <f t="shared" si="41"/>
        <v>7.0000000000000007E-2</v>
      </c>
      <c r="L281" s="63">
        <f t="shared" si="42"/>
        <v>7.0000000000000007E-2</v>
      </c>
    </row>
    <row r="282" spans="1:12">
      <c r="A282" s="88">
        <v>23</v>
      </c>
      <c r="B282" s="237" t="s">
        <v>452</v>
      </c>
      <c r="C282" s="237"/>
      <c r="D282" s="60">
        <v>1</v>
      </c>
      <c r="E282" s="66">
        <v>2.6</v>
      </c>
      <c r="F282" s="90"/>
      <c r="G282" s="63">
        <v>0.09</v>
      </c>
      <c r="H282" s="66"/>
      <c r="I282" s="66">
        <v>0.3</v>
      </c>
      <c r="J282" s="66"/>
      <c r="K282" s="66">
        <f t="shared" si="41"/>
        <v>7.0000000000000007E-2</v>
      </c>
      <c r="L282" s="63">
        <f t="shared" si="42"/>
        <v>7.0000000000000007E-2</v>
      </c>
    </row>
    <row r="283" spans="1:12">
      <c r="A283" s="88">
        <v>24</v>
      </c>
      <c r="B283" s="237" t="s">
        <v>453</v>
      </c>
      <c r="C283" s="237"/>
      <c r="D283" s="60">
        <v>1</v>
      </c>
      <c r="E283" s="66">
        <v>2.6</v>
      </c>
      <c r="F283" s="90"/>
      <c r="G283" s="63">
        <v>0.09</v>
      </c>
      <c r="H283" s="66"/>
      <c r="I283" s="66">
        <v>0.3</v>
      </c>
      <c r="J283" s="66"/>
      <c r="K283" s="66">
        <f t="shared" si="41"/>
        <v>7.0000000000000007E-2</v>
      </c>
      <c r="L283" s="63">
        <f t="shared" si="42"/>
        <v>7.0000000000000007E-2</v>
      </c>
    </row>
    <row r="284" spans="1:12">
      <c r="A284" s="88">
        <v>25</v>
      </c>
      <c r="B284" s="237" t="s">
        <v>454</v>
      </c>
      <c r="C284" s="237"/>
      <c r="D284" s="60">
        <v>1</v>
      </c>
      <c r="E284" s="66">
        <v>2.6</v>
      </c>
      <c r="F284" s="90"/>
      <c r="G284" s="63">
        <v>0.09</v>
      </c>
      <c r="H284" s="66"/>
      <c r="I284" s="66">
        <v>0.3</v>
      </c>
      <c r="J284" s="66"/>
      <c r="K284" s="66">
        <f t="shared" si="41"/>
        <v>7.0000000000000007E-2</v>
      </c>
      <c r="L284" s="63">
        <f t="shared" si="42"/>
        <v>7.0000000000000007E-2</v>
      </c>
    </row>
    <row r="285" spans="1:12">
      <c r="A285" s="88">
        <v>26</v>
      </c>
      <c r="B285" s="237" t="s">
        <v>455</v>
      </c>
      <c r="C285" s="237"/>
      <c r="D285" s="60">
        <v>1</v>
      </c>
      <c r="E285" s="66">
        <v>2.6</v>
      </c>
      <c r="F285" s="90"/>
      <c r="G285" s="63">
        <v>0.09</v>
      </c>
      <c r="H285" s="66"/>
      <c r="I285" s="66">
        <v>0.3</v>
      </c>
      <c r="J285" s="66"/>
      <c r="K285" s="66">
        <f t="shared" si="41"/>
        <v>7.0000000000000007E-2</v>
      </c>
      <c r="L285" s="63">
        <f t="shared" si="42"/>
        <v>7.0000000000000007E-2</v>
      </c>
    </row>
    <row r="286" spans="1:12">
      <c r="A286" s="88">
        <v>27</v>
      </c>
      <c r="B286" s="237" t="s">
        <v>457</v>
      </c>
      <c r="C286" s="237"/>
      <c r="D286" s="60">
        <v>1</v>
      </c>
      <c r="E286" s="66">
        <v>2.6</v>
      </c>
      <c r="F286" s="90"/>
      <c r="G286" s="63">
        <v>0.09</v>
      </c>
      <c r="H286" s="66"/>
      <c r="I286" s="66">
        <v>0.3</v>
      </c>
      <c r="J286" s="66"/>
      <c r="K286" s="66">
        <f t="shared" si="41"/>
        <v>7.0000000000000007E-2</v>
      </c>
      <c r="L286" s="63">
        <f t="shared" si="42"/>
        <v>7.0000000000000007E-2</v>
      </c>
    </row>
    <row r="287" spans="1:12">
      <c r="A287" s="88">
        <v>28</v>
      </c>
      <c r="B287" s="237" t="s">
        <v>458</v>
      </c>
      <c r="C287" s="237"/>
      <c r="D287" s="60">
        <v>1</v>
      </c>
      <c r="E287" s="66">
        <v>2.6</v>
      </c>
      <c r="F287" s="90"/>
      <c r="G287" s="63">
        <v>0.09</v>
      </c>
      <c r="H287" s="66"/>
      <c r="I287" s="66">
        <v>0.3</v>
      </c>
      <c r="J287" s="66"/>
      <c r="K287" s="66">
        <f t="shared" si="41"/>
        <v>7.0000000000000007E-2</v>
      </c>
      <c r="L287" s="63">
        <f t="shared" si="42"/>
        <v>7.0000000000000007E-2</v>
      </c>
    </row>
    <row r="288" spans="1:12">
      <c r="A288" s="88">
        <v>29</v>
      </c>
      <c r="B288" s="237" t="s">
        <v>461</v>
      </c>
      <c r="C288" s="237"/>
      <c r="D288" s="60">
        <v>1</v>
      </c>
      <c r="E288" s="66">
        <v>2.6</v>
      </c>
      <c r="F288" s="90"/>
      <c r="G288" s="63">
        <v>0.09</v>
      </c>
      <c r="H288" s="66"/>
      <c r="I288" s="66">
        <v>0.3</v>
      </c>
      <c r="J288" s="66"/>
      <c r="K288" s="66">
        <f t="shared" si="41"/>
        <v>7.0000000000000007E-2</v>
      </c>
      <c r="L288" s="63">
        <f t="shared" si="42"/>
        <v>7.0000000000000007E-2</v>
      </c>
    </row>
    <row r="289" spans="1:12">
      <c r="A289" s="88">
        <v>30</v>
      </c>
      <c r="B289" s="237" t="s">
        <v>462</v>
      </c>
      <c r="C289" s="237"/>
      <c r="D289" s="60">
        <v>1</v>
      </c>
      <c r="E289" s="66">
        <v>2.6</v>
      </c>
      <c r="F289" s="90"/>
      <c r="G289" s="63">
        <v>0.09</v>
      </c>
      <c r="H289" s="66"/>
      <c r="I289" s="66">
        <v>0.3</v>
      </c>
      <c r="J289" s="66"/>
      <c r="K289" s="66">
        <f t="shared" si="41"/>
        <v>7.0000000000000007E-2</v>
      </c>
      <c r="L289" s="63">
        <f t="shared" si="42"/>
        <v>7.0000000000000007E-2</v>
      </c>
    </row>
    <row r="290" spans="1:12">
      <c r="A290" s="88">
        <v>31</v>
      </c>
      <c r="B290" s="237" t="s">
        <v>463</v>
      </c>
      <c r="C290" s="237"/>
      <c r="D290" s="60">
        <v>1</v>
      </c>
      <c r="E290" s="66">
        <v>2.6</v>
      </c>
      <c r="F290" s="90"/>
      <c r="G290" s="63">
        <v>0.09</v>
      </c>
      <c r="H290" s="66"/>
      <c r="I290" s="66">
        <v>0.3</v>
      </c>
      <c r="J290" s="66"/>
      <c r="K290" s="66">
        <f t="shared" si="41"/>
        <v>7.0000000000000007E-2</v>
      </c>
      <c r="L290" s="63">
        <f t="shared" si="42"/>
        <v>7.0000000000000007E-2</v>
      </c>
    </row>
    <row r="291" spans="1:12">
      <c r="A291" s="88">
        <v>32</v>
      </c>
      <c r="B291" s="237" t="s">
        <v>464</v>
      </c>
      <c r="C291" s="237"/>
      <c r="D291" s="60">
        <v>1</v>
      </c>
      <c r="E291" s="66">
        <v>2.6</v>
      </c>
      <c r="F291" s="90"/>
      <c r="G291" s="63">
        <v>0.09</v>
      </c>
      <c r="H291" s="66"/>
      <c r="I291" s="66">
        <v>0.3</v>
      </c>
      <c r="J291" s="66"/>
      <c r="K291" s="66">
        <f t="shared" si="41"/>
        <v>7.0000000000000007E-2</v>
      </c>
      <c r="L291" s="63">
        <f t="shared" si="42"/>
        <v>7.0000000000000007E-2</v>
      </c>
    </row>
    <row r="292" spans="1:12">
      <c r="A292" s="88">
        <v>33</v>
      </c>
      <c r="B292" s="237" t="s">
        <v>465</v>
      </c>
      <c r="C292" s="237"/>
      <c r="D292" s="60">
        <v>1</v>
      </c>
      <c r="E292" s="66">
        <v>2.6</v>
      </c>
      <c r="F292" s="90"/>
      <c r="G292" s="63">
        <v>0.09</v>
      </c>
      <c r="H292" s="66"/>
      <c r="I292" s="66">
        <v>0.3</v>
      </c>
      <c r="J292" s="66"/>
      <c r="K292" s="66">
        <f t="shared" si="41"/>
        <v>7.0000000000000007E-2</v>
      </c>
      <c r="L292" s="63">
        <f t="shared" si="42"/>
        <v>7.0000000000000007E-2</v>
      </c>
    </row>
    <row r="293" spans="1:12">
      <c r="A293" s="88">
        <v>34</v>
      </c>
      <c r="B293" s="237" t="s">
        <v>466</v>
      </c>
      <c r="C293" s="237"/>
      <c r="D293" s="60">
        <v>1</v>
      </c>
      <c r="E293" s="66">
        <v>2.6</v>
      </c>
      <c r="F293" s="91"/>
      <c r="G293" s="63">
        <v>0.2</v>
      </c>
      <c r="H293" s="66"/>
      <c r="I293" s="66">
        <v>0.4</v>
      </c>
      <c r="J293" s="66"/>
      <c r="K293" s="66">
        <f t="shared" si="41"/>
        <v>0.21</v>
      </c>
      <c r="L293" s="63">
        <f t="shared" si="42"/>
        <v>0.21</v>
      </c>
    </row>
    <row r="294" spans="1:12">
      <c r="A294" s="88">
        <v>37</v>
      </c>
      <c r="B294" s="237" t="s">
        <v>466</v>
      </c>
      <c r="C294" s="237"/>
      <c r="D294" s="60">
        <v>1</v>
      </c>
      <c r="E294" s="66">
        <v>3</v>
      </c>
      <c r="F294" s="91"/>
      <c r="G294" s="63">
        <v>0.2</v>
      </c>
      <c r="H294" s="66"/>
      <c r="I294" s="66">
        <v>0.4</v>
      </c>
      <c r="J294" s="66"/>
      <c r="K294" s="66">
        <f t="shared" si="41"/>
        <v>0.24</v>
      </c>
      <c r="L294" s="63">
        <f t="shared" si="42"/>
        <v>0.24</v>
      </c>
    </row>
    <row r="295" spans="1:12">
      <c r="B295" s="243" t="s">
        <v>466</v>
      </c>
      <c r="C295" s="243"/>
      <c r="D295" s="60">
        <v>1</v>
      </c>
      <c r="E295" s="66">
        <v>2.6</v>
      </c>
      <c r="F295" s="91">
        <v>1.5</v>
      </c>
      <c r="G295" s="63">
        <v>0.09</v>
      </c>
      <c r="H295" s="66"/>
      <c r="I295" s="66">
        <v>0.3</v>
      </c>
      <c r="J295" s="66"/>
      <c r="K295" s="66">
        <f t="shared" si="41"/>
        <v>0.11</v>
      </c>
      <c r="L295" s="63">
        <f t="shared" si="42"/>
        <v>0.11</v>
      </c>
    </row>
    <row r="296" spans="1:12">
      <c r="B296" s="243" t="s">
        <v>467</v>
      </c>
      <c r="C296" s="243"/>
      <c r="D296" s="60">
        <v>1</v>
      </c>
      <c r="E296" s="66">
        <v>2.6</v>
      </c>
      <c r="F296" s="91">
        <v>1.5</v>
      </c>
      <c r="G296" s="63">
        <v>0.09</v>
      </c>
      <c r="H296" s="66"/>
      <c r="I296" s="66">
        <v>0.3</v>
      </c>
      <c r="J296" s="66"/>
      <c r="K296" s="66">
        <f t="shared" si="41"/>
        <v>0.11</v>
      </c>
      <c r="L296" s="63">
        <f t="shared" si="42"/>
        <v>0.11</v>
      </c>
    </row>
    <row r="297" spans="1:12">
      <c r="B297" s="243" t="s">
        <v>468</v>
      </c>
      <c r="C297" s="243"/>
      <c r="D297" s="60">
        <v>1</v>
      </c>
      <c r="E297" s="66">
        <v>2.6</v>
      </c>
      <c r="F297" s="91">
        <v>1.5</v>
      </c>
      <c r="G297" s="63">
        <v>0.09</v>
      </c>
      <c r="H297" s="66"/>
      <c r="I297" s="66">
        <v>0.3</v>
      </c>
      <c r="J297" s="66"/>
      <c r="K297" s="66">
        <f t="shared" si="41"/>
        <v>0.11</v>
      </c>
      <c r="L297" s="63">
        <f t="shared" si="42"/>
        <v>0.11</v>
      </c>
    </row>
    <row r="298" spans="1:12">
      <c r="B298" s="237"/>
      <c r="C298" s="237"/>
      <c r="D298" s="66"/>
      <c r="E298" s="66"/>
      <c r="F298" s="66"/>
      <c r="G298" s="63"/>
      <c r="H298" s="66"/>
      <c r="I298" s="66"/>
      <c r="J298" s="66"/>
      <c r="K298" s="66"/>
      <c r="L298" s="63"/>
    </row>
    <row r="299" spans="1:12">
      <c r="B299" s="63"/>
      <c r="C299" s="63"/>
      <c r="D299" s="66"/>
      <c r="E299" s="66"/>
      <c r="F299" s="66"/>
      <c r="G299" s="63"/>
      <c r="H299" s="66"/>
      <c r="I299" s="66"/>
      <c r="J299" s="66"/>
      <c r="K299" s="66"/>
      <c r="L299" s="63"/>
    </row>
    <row r="300" spans="1:12">
      <c r="B300" s="264" t="s">
        <v>493</v>
      </c>
      <c r="C300" s="265"/>
      <c r="D300" s="60"/>
      <c r="E300" s="60"/>
      <c r="F300" s="66"/>
      <c r="G300" s="63"/>
      <c r="H300" s="66"/>
      <c r="I300" s="66"/>
      <c r="J300" s="66"/>
      <c r="K300" s="66">
        <f t="shared" ref="K300:K313" si="43">ROUND(E300*G300*I300,2)</f>
        <v>0</v>
      </c>
      <c r="L300" s="63">
        <f t="shared" si="42"/>
        <v>0</v>
      </c>
    </row>
    <row r="301" spans="1:12">
      <c r="B301" s="241" t="s">
        <v>523</v>
      </c>
      <c r="C301" s="241"/>
      <c r="D301" s="60">
        <v>1</v>
      </c>
      <c r="E301" s="60">
        <v>4.2</v>
      </c>
      <c r="F301" s="66"/>
      <c r="G301" s="155"/>
      <c r="H301" s="183"/>
      <c r="I301" s="183">
        <v>0.2</v>
      </c>
      <c r="J301" s="66"/>
      <c r="K301" s="66">
        <f>ROUND(E301*G301*I301,2)</f>
        <v>0</v>
      </c>
      <c r="L301" s="63">
        <f>K301*D301</f>
        <v>0</v>
      </c>
    </row>
    <row r="302" spans="1:12">
      <c r="B302" s="242"/>
      <c r="C302" s="242"/>
      <c r="D302" s="60">
        <v>1</v>
      </c>
      <c r="E302" s="60">
        <v>2.5</v>
      </c>
      <c r="F302" s="66"/>
      <c r="G302" s="155"/>
      <c r="H302" s="183"/>
      <c r="I302" s="183">
        <v>0.2</v>
      </c>
      <c r="J302" s="66"/>
      <c r="K302" s="66">
        <f t="shared" si="43"/>
        <v>0</v>
      </c>
      <c r="L302" s="63">
        <f t="shared" si="42"/>
        <v>0</v>
      </c>
    </row>
    <row r="303" spans="1:12">
      <c r="B303" s="242"/>
      <c r="C303" s="242"/>
      <c r="D303" s="60">
        <v>1</v>
      </c>
      <c r="E303" s="60">
        <v>6</v>
      </c>
      <c r="F303" s="66"/>
      <c r="G303" s="155"/>
      <c r="H303" s="183"/>
      <c r="I303" s="183">
        <v>0.2</v>
      </c>
      <c r="J303" s="66"/>
      <c r="K303" s="66">
        <f t="shared" si="43"/>
        <v>0</v>
      </c>
      <c r="L303" s="63">
        <f t="shared" si="42"/>
        <v>0</v>
      </c>
    </row>
    <row r="304" spans="1:12">
      <c r="B304" s="242"/>
      <c r="C304" s="242"/>
      <c r="D304" s="60">
        <v>1</v>
      </c>
      <c r="E304" s="60">
        <v>6</v>
      </c>
      <c r="F304" s="66"/>
      <c r="G304" s="155"/>
      <c r="H304" s="183"/>
      <c r="I304" s="183">
        <v>0.2</v>
      </c>
      <c r="J304" s="66"/>
      <c r="K304" s="66">
        <f t="shared" si="43"/>
        <v>0</v>
      </c>
      <c r="L304" s="63">
        <f t="shared" si="42"/>
        <v>0</v>
      </c>
    </row>
    <row r="305" spans="2:12">
      <c r="B305" s="242"/>
      <c r="C305" s="242"/>
      <c r="D305" s="60">
        <v>1</v>
      </c>
      <c r="E305" s="60">
        <v>2.1</v>
      </c>
      <c r="F305" s="66"/>
      <c r="G305" s="155"/>
      <c r="H305" s="183"/>
      <c r="I305" s="183">
        <v>0.2</v>
      </c>
      <c r="J305" s="66"/>
      <c r="K305" s="66">
        <f t="shared" si="43"/>
        <v>0</v>
      </c>
      <c r="L305" s="63">
        <f t="shared" si="42"/>
        <v>0</v>
      </c>
    </row>
    <row r="306" spans="2:12">
      <c r="B306" s="242"/>
      <c r="C306" s="242"/>
      <c r="D306" s="60">
        <v>1</v>
      </c>
      <c r="E306" s="60">
        <v>2.1</v>
      </c>
      <c r="F306" s="66"/>
      <c r="G306" s="155"/>
      <c r="H306" s="183"/>
      <c r="I306" s="183">
        <v>0.2</v>
      </c>
      <c r="J306" s="66"/>
      <c r="K306" s="66">
        <f t="shared" si="43"/>
        <v>0</v>
      </c>
      <c r="L306" s="63">
        <f t="shared" si="42"/>
        <v>0</v>
      </c>
    </row>
    <row r="307" spans="2:12">
      <c r="B307" s="242"/>
      <c r="C307" s="242"/>
      <c r="D307" s="60">
        <v>1</v>
      </c>
      <c r="E307" s="60">
        <v>2.1</v>
      </c>
      <c r="F307" s="66"/>
      <c r="G307" s="155"/>
      <c r="H307" s="183"/>
      <c r="I307" s="183">
        <v>0.2</v>
      </c>
      <c r="J307" s="66"/>
      <c r="K307" s="66">
        <f t="shared" si="43"/>
        <v>0</v>
      </c>
      <c r="L307" s="63">
        <f t="shared" si="42"/>
        <v>0</v>
      </c>
    </row>
    <row r="308" spans="2:12">
      <c r="B308" s="242"/>
      <c r="C308" s="242"/>
      <c r="D308" s="60">
        <v>1</v>
      </c>
      <c r="E308" s="60">
        <v>4.5</v>
      </c>
      <c r="F308" s="66"/>
      <c r="G308" s="155"/>
      <c r="H308" s="183"/>
      <c r="I308" s="183">
        <v>0.2</v>
      </c>
      <c r="J308" s="66"/>
      <c r="K308" s="66">
        <f t="shared" si="43"/>
        <v>0</v>
      </c>
      <c r="L308" s="63">
        <f t="shared" si="42"/>
        <v>0</v>
      </c>
    </row>
    <row r="309" spans="2:12">
      <c r="B309" s="242"/>
      <c r="C309" s="242"/>
      <c r="D309" s="60">
        <v>1</v>
      </c>
      <c r="E309" s="60">
        <v>4</v>
      </c>
      <c r="F309" s="66"/>
      <c r="G309" s="155"/>
      <c r="H309" s="183"/>
      <c r="I309" s="183">
        <v>0.2</v>
      </c>
      <c r="J309" s="66"/>
      <c r="K309" s="66">
        <f t="shared" si="43"/>
        <v>0</v>
      </c>
      <c r="L309" s="63">
        <f t="shared" si="42"/>
        <v>0</v>
      </c>
    </row>
    <row r="310" spans="2:12">
      <c r="B310" s="236"/>
      <c r="C310" s="236"/>
      <c r="D310" s="60">
        <v>1</v>
      </c>
      <c r="E310" s="60">
        <v>2.2999999999999998</v>
      </c>
      <c r="F310" s="66"/>
      <c r="G310" s="155"/>
      <c r="H310" s="183"/>
      <c r="I310" s="183">
        <v>0.2</v>
      </c>
      <c r="J310" s="66"/>
      <c r="K310" s="66">
        <f t="shared" si="43"/>
        <v>0</v>
      </c>
      <c r="L310" s="63">
        <f t="shared" si="42"/>
        <v>0</v>
      </c>
    </row>
    <row r="311" spans="2:12">
      <c r="B311" s="236"/>
      <c r="C311" s="236"/>
      <c r="D311" s="60">
        <v>1</v>
      </c>
      <c r="E311" s="60">
        <v>2.75</v>
      </c>
      <c r="F311" s="66"/>
      <c r="G311" s="155"/>
      <c r="H311" s="183"/>
      <c r="I311" s="183">
        <v>0.2</v>
      </c>
      <c r="J311" s="66"/>
      <c r="K311" s="66">
        <f t="shared" si="43"/>
        <v>0</v>
      </c>
      <c r="L311" s="63">
        <f t="shared" si="42"/>
        <v>0</v>
      </c>
    </row>
    <row r="312" spans="2:12">
      <c r="B312" s="236"/>
      <c r="C312" s="236"/>
      <c r="D312" s="60">
        <v>1</v>
      </c>
      <c r="E312" s="60">
        <v>2.75</v>
      </c>
      <c r="F312" s="66"/>
      <c r="G312" s="155"/>
      <c r="H312" s="183"/>
      <c r="I312" s="183">
        <v>0.2</v>
      </c>
      <c r="J312" s="66"/>
      <c r="K312" s="66">
        <f t="shared" si="43"/>
        <v>0</v>
      </c>
      <c r="L312" s="63">
        <f t="shared" si="42"/>
        <v>0</v>
      </c>
    </row>
    <row r="313" spans="2:12">
      <c r="B313" s="236"/>
      <c r="C313" s="236"/>
      <c r="D313" s="60">
        <v>1</v>
      </c>
      <c r="E313" s="60">
        <v>4.45</v>
      </c>
      <c r="F313" s="66"/>
      <c r="G313" s="155"/>
      <c r="H313" s="183"/>
      <c r="I313" s="183">
        <v>0.2</v>
      </c>
      <c r="J313" s="66"/>
      <c r="K313" s="66">
        <f t="shared" si="43"/>
        <v>0</v>
      </c>
      <c r="L313" s="63">
        <f t="shared" si="42"/>
        <v>0</v>
      </c>
    </row>
    <row r="314" spans="2:12">
      <c r="B314" s="236"/>
      <c r="C314" s="236"/>
      <c r="D314" s="60">
        <v>1</v>
      </c>
      <c r="E314" s="60">
        <v>5.9</v>
      </c>
      <c r="F314" s="66"/>
      <c r="G314" s="155"/>
      <c r="H314" s="183"/>
      <c r="I314" s="183">
        <v>0.2</v>
      </c>
      <c r="J314" s="66"/>
      <c r="K314" s="66">
        <f t="shared" ref="K314:K330" si="44">ROUND(E314*G314*I314,2)</f>
        <v>0</v>
      </c>
      <c r="L314" s="63">
        <f t="shared" ref="L314:L330" si="45">K314*D314</f>
        <v>0</v>
      </c>
    </row>
    <row r="315" spans="2:12">
      <c r="B315" s="236"/>
      <c r="C315" s="236"/>
      <c r="D315" s="60">
        <v>1</v>
      </c>
      <c r="E315" s="60">
        <v>5.9</v>
      </c>
      <c r="F315" s="66"/>
      <c r="G315" s="155"/>
      <c r="H315" s="183"/>
      <c r="I315" s="183">
        <v>0.2</v>
      </c>
      <c r="J315" s="66"/>
      <c r="K315" s="66">
        <f t="shared" si="44"/>
        <v>0</v>
      </c>
      <c r="L315" s="63">
        <f t="shared" si="45"/>
        <v>0</v>
      </c>
    </row>
    <row r="316" spans="2:12">
      <c r="B316" s="236"/>
      <c r="C316" s="236"/>
      <c r="D316" s="60">
        <v>1</v>
      </c>
      <c r="E316" s="60">
        <v>2.4</v>
      </c>
      <c r="F316" s="66"/>
      <c r="G316" s="155"/>
      <c r="H316" s="183"/>
      <c r="I316" s="183">
        <v>0.2</v>
      </c>
      <c r="J316" s="66"/>
      <c r="K316" s="66">
        <f t="shared" si="44"/>
        <v>0</v>
      </c>
      <c r="L316" s="63">
        <f t="shared" si="45"/>
        <v>0</v>
      </c>
    </row>
    <row r="317" spans="2:12">
      <c r="B317" s="236"/>
      <c r="C317" s="236"/>
      <c r="D317" s="60">
        <v>1</v>
      </c>
      <c r="E317" s="60">
        <v>2.4</v>
      </c>
      <c r="F317" s="66"/>
      <c r="G317" s="155"/>
      <c r="H317" s="183"/>
      <c r="I317" s="183">
        <v>0.2</v>
      </c>
      <c r="J317" s="66"/>
      <c r="K317" s="66">
        <f t="shared" si="44"/>
        <v>0</v>
      </c>
      <c r="L317" s="63">
        <f t="shared" si="45"/>
        <v>0</v>
      </c>
    </row>
    <row r="318" spans="2:12">
      <c r="B318" s="236"/>
      <c r="C318" s="236"/>
      <c r="D318" s="60">
        <v>1</v>
      </c>
      <c r="E318" s="60">
        <v>2.4</v>
      </c>
      <c r="F318" s="66"/>
      <c r="G318" s="155"/>
      <c r="H318" s="183"/>
      <c r="I318" s="183">
        <v>0.2</v>
      </c>
      <c r="J318" s="66"/>
      <c r="K318" s="66">
        <f t="shared" si="44"/>
        <v>0</v>
      </c>
      <c r="L318" s="63">
        <f t="shared" si="45"/>
        <v>0</v>
      </c>
    </row>
    <row r="319" spans="2:12">
      <c r="B319" s="239" t="s">
        <v>504</v>
      </c>
      <c r="C319" s="240"/>
      <c r="D319" s="64"/>
      <c r="E319" s="64"/>
      <c r="F319" s="119"/>
      <c r="G319" s="118"/>
      <c r="H319" s="119"/>
      <c r="I319" s="119"/>
      <c r="J319" s="119"/>
      <c r="K319" s="120"/>
      <c r="L319" s="125"/>
    </row>
    <row r="320" spans="2:12">
      <c r="B320" s="243" t="s">
        <v>494</v>
      </c>
      <c r="C320" s="243"/>
      <c r="D320" s="112">
        <v>1</v>
      </c>
      <c r="E320" s="112">
        <v>4.4000000000000004</v>
      </c>
      <c r="F320" s="113"/>
      <c r="G320" s="122">
        <v>0.4</v>
      </c>
      <c r="H320" s="113"/>
      <c r="I320" s="113">
        <v>0.2</v>
      </c>
      <c r="J320" s="113"/>
      <c r="K320" s="113">
        <f t="shared" si="44"/>
        <v>0.35</v>
      </c>
      <c r="L320" s="122">
        <f t="shared" si="45"/>
        <v>0.35</v>
      </c>
    </row>
    <row r="321" spans="1:13">
      <c r="B321" s="243" t="s">
        <v>478</v>
      </c>
      <c r="C321" s="243"/>
      <c r="D321" s="112">
        <v>1</v>
      </c>
      <c r="E321" s="112">
        <v>3.95</v>
      </c>
      <c r="F321" s="113"/>
      <c r="G321" s="122">
        <v>0.5</v>
      </c>
      <c r="H321" s="113"/>
      <c r="I321" s="113">
        <v>0.2</v>
      </c>
      <c r="J321" s="113"/>
      <c r="K321" s="113">
        <f t="shared" si="44"/>
        <v>0.4</v>
      </c>
      <c r="L321" s="122">
        <f t="shared" si="45"/>
        <v>0.4</v>
      </c>
    </row>
    <row r="322" spans="1:13">
      <c r="B322" s="243" t="s">
        <v>476</v>
      </c>
      <c r="C322" s="243"/>
      <c r="D322" s="112">
        <v>1</v>
      </c>
      <c r="E322" s="112">
        <v>20</v>
      </c>
      <c r="F322" s="113"/>
      <c r="G322" s="122">
        <v>0.5</v>
      </c>
      <c r="H322" s="113"/>
      <c r="I322" s="113">
        <v>0.2</v>
      </c>
      <c r="J322" s="113"/>
      <c r="K322" s="113">
        <f t="shared" si="44"/>
        <v>2</v>
      </c>
      <c r="L322" s="122">
        <f t="shared" si="45"/>
        <v>2</v>
      </c>
    </row>
    <row r="323" spans="1:13">
      <c r="B323" s="243" t="s">
        <v>477</v>
      </c>
      <c r="C323" s="243"/>
      <c r="D323" s="112">
        <v>1</v>
      </c>
      <c r="E323" s="112">
        <v>6.62</v>
      </c>
      <c r="F323" s="113"/>
      <c r="G323" s="122">
        <v>0.5</v>
      </c>
      <c r="H323" s="113"/>
      <c r="I323" s="113">
        <v>0.2</v>
      </c>
      <c r="J323" s="113"/>
      <c r="K323" s="113">
        <f t="shared" si="44"/>
        <v>0.66</v>
      </c>
      <c r="L323" s="122">
        <f t="shared" si="45"/>
        <v>0.66</v>
      </c>
    </row>
    <row r="324" spans="1:13">
      <c r="B324" s="243" t="s">
        <v>495</v>
      </c>
      <c r="C324" s="243"/>
      <c r="D324" s="112">
        <v>1</v>
      </c>
      <c r="E324" s="112">
        <v>4.5599999999999996</v>
      </c>
      <c r="F324" s="113"/>
      <c r="G324" s="122">
        <v>0.5</v>
      </c>
      <c r="H324" s="113"/>
      <c r="I324" s="113">
        <v>0.2</v>
      </c>
      <c r="J324" s="113"/>
      <c r="K324" s="113">
        <f t="shared" si="44"/>
        <v>0.46</v>
      </c>
      <c r="L324" s="122">
        <f t="shared" si="45"/>
        <v>0.46</v>
      </c>
    </row>
    <row r="325" spans="1:13">
      <c r="B325" s="243" t="s">
        <v>497</v>
      </c>
      <c r="C325" s="243"/>
      <c r="D325" s="112">
        <v>1</v>
      </c>
      <c r="E325" s="112">
        <v>4.4800000000000004</v>
      </c>
      <c r="F325" s="113"/>
      <c r="G325" s="122">
        <v>0.5</v>
      </c>
      <c r="H325" s="113"/>
      <c r="I325" s="113">
        <v>0.2</v>
      </c>
      <c r="J325" s="113"/>
      <c r="K325" s="113">
        <f t="shared" si="44"/>
        <v>0.45</v>
      </c>
      <c r="L325" s="122">
        <f t="shared" si="45"/>
        <v>0.45</v>
      </c>
    </row>
    <row r="326" spans="1:13">
      <c r="B326" s="243" t="s">
        <v>496</v>
      </c>
      <c r="C326" s="243"/>
      <c r="D326" s="112">
        <v>1</v>
      </c>
      <c r="E326" s="112">
        <v>6.7</v>
      </c>
      <c r="F326" s="113"/>
      <c r="G326" s="122">
        <v>0.5</v>
      </c>
      <c r="H326" s="113"/>
      <c r="I326" s="113">
        <v>0.2</v>
      </c>
      <c r="J326" s="113"/>
      <c r="K326" s="113">
        <f t="shared" si="44"/>
        <v>0.67</v>
      </c>
      <c r="L326" s="122">
        <f t="shared" si="45"/>
        <v>0.67</v>
      </c>
    </row>
    <row r="327" spans="1:13">
      <c r="B327" s="236"/>
      <c r="C327" s="236"/>
      <c r="D327" s="112">
        <v>1</v>
      </c>
      <c r="E327" s="112">
        <v>2.5</v>
      </c>
      <c r="F327" s="112"/>
      <c r="G327" s="115">
        <v>0.5</v>
      </c>
      <c r="H327" s="112"/>
      <c r="I327" s="112">
        <v>0.2</v>
      </c>
      <c r="J327" s="60"/>
      <c r="K327" s="113">
        <f t="shared" si="44"/>
        <v>0.25</v>
      </c>
      <c r="L327" s="122">
        <f t="shared" si="45"/>
        <v>0.25</v>
      </c>
    </row>
    <row r="328" spans="1:13">
      <c r="B328" s="236"/>
      <c r="C328" s="236"/>
      <c r="D328" s="112">
        <v>1</v>
      </c>
      <c r="E328" s="112">
        <v>6.4</v>
      </c>
      <c r="F328" s="112"/>
      <c r="G328" s="115">
        <v>0.5</v>
      </c>
      <c r="H328" s="112"/>
      <c r="I328" s="112">
        <v>0.2</v>
      </c>
      <c r="J328" s="60"/>
      <c r="K328" s="113">
        <f t="shared" si="44"/>
        <v>0.64</v>
      </c>
      <c r="L328" s="122">
        <f t="shared" si="45"/>
        <v>0.64</v>
      </c>
    </row>
    <row r="329" spans="1:13">
      <c r="B329" s="236"/>
      <c r="C329" s="236"/>
      <c r="D329" s="112">
        <v>1</v>
      </c>
      <c r="E329" s="112">
        <v>4.0999999999999996</v>
      </c>
      <c r="F329" s="112"/>
      <c r="G329" s="115">
        <v>0.2</v>
      </c>
      <c r="H329" s="112"/>
      <c r="I329" s="112">
        <v>0.1</v>
      </c>
      <c r="J329" s="60"/>
      <c r="K329" s="113">
        <f t="shared" si="44"/>
        <v>0.08</v>
      </c>
      <c r="L329" s="122">
        <f t="shared" si="45"/>
        <v>0.08</v>
      </c>
    </row>
    <row r="330" spans="1:13">
      <c r="B330" s="59"/>
      <c r="C330" s="59"/>
      <c r="D330" s="112">
        <v>1</v>
      </c>
      <c r="E330" s="112">
        <v>1.65</v>
      </c>
      <c r="F330" s="112"/>
      <c r="G330" s="115">
        <v>0.2</v>
      </c>
      <c r="H330" s="112"/>
      <c r="I330" s="112">
        <v>0.1</v>
      </c>
      <c r="J330" s="60"/>
      <c r="K330" s="113">
        <f t="shared" si="44"/>
        <v>0.03</v>
      </c>
      <c r="L330" s="122">
        <f t="shared" si="45"/>
        <v>0.03</v>
      </c>
    </row>
    <row r="332" spans="1:13" ht="24" customHeight="1">
      <c r="A332" s="96" t="s">
        <v>20</v>
      </c>
      <c r="B332" s="266" t="str">
        <f>BM_04!B31</f>
        <v>LANÇAMENTO COM USO DE BALDES, ADENSAMENTO E ACABAMENTO DE CONCRETO EM ESTRUTURAS. AF_12/2015</v>
      </c>
      <c r="C332" s="267"/>
      <c r="D332" s="267"/>
      <c r="E332" s="267"/>
      <c r="F332" s="267"/>
      <c r="G332" s="267"/>
      <c r="H332" s="267"/>
      <c r="I332" s="267"/>
      <c r="J332" s="267"/>
      <c r="K332" s="268"/>
      <c r="L332" s="50"/>
      <c r="M332" s="51"/>
    </row>
    <row r="333" spans="1:13">
      <c r="L333" s="143">
        <f>SUM(L334:L398)</f>
        <v>8.7500000000000018</v>
      </c>
    </row>
    <row r="334" spans="1:13">
      <c r="A334" s="88">
        <v>1</v>
      </c>
      <c r="B334" s="237" t="s">
        <v>435</v>
      </c>
      <c r="C334" s="237"/>
      <c r="D334" s="60">
        <v>1</v>
      </c>
      <c r="E334" s="66">
        <v>2.6</v>
      </c>
      <c r="F334" s="91"/>
      <c r="G334" s="63">
        <v>0.09</v>
      </c>
      <c r="H334" s="66"/>
      <c r="I334" s="66">
        <v>0.3</v>
      </c>
      <c r="J334" s="66"/>
      <c r="K334" s="66">
        <f>ROUND(E334*G334*I334,2)</f>
        <v>7.0000000000000007E-2</v>
      </c>
      <c r="L334" s="63">
        <f>K334*D334</f>
        <v>7.0000000000000007E-2</v>
      </c>
    </row>
    <row r="335" spans="1:13">
      <c r="A335" s="88">
        <v>2</v>
      </c>
      <c r="B335" s="237" t="s">
        <v>436</v>
      </c>
      <c r="C335" s="237"/>
      <c r="D335" s="60">
        <v>1</v>
      </c>
      <c r="E335" s="66">
        <v>2.6</v>
      </c>
      <c r="F335" s="91"/>
      <c r="G335" s="63">
        <v>0.09</v>
      </c>
      <c r="H335" s="66"/>
      <c r="I335" s="66">
        <v>0.3</v>
      </c>
      <c r="J335" s="66"/>
      <c r="K335" s="66">
        <f t="shared" ref="K335:K362" si="46">ROUND(E335*G335*I335,2)</f>
        <v>7.0000000000000007E-2</v>
      </c>
      <c r="L335" s="63">
        <f t="shared" ref="L335:L365" si="47">K335*D335</f>
        <v>7.0000000000000007E-2</v>
      </c>
    </row>
    <row r="336" spans="1:13">
      <c r="A336" s="88">
        <v>4</v>
      </c>
      <c r="B336" s="237" t="s">
        <v>437</v>
      </c>
      <c r="C336" s="237"/>
      <c r="D336" s="60">
        <v>1</v>
      </c>
      <c r="E336" s="66">
        <v>2.6</v>
      </c>
      <c r="F336" s="91"/>
      <c r="G336" s="63">
        <v>0.09</v>
      </c>
      <c r="H336" s="66"/>
      <c r="I336" s="66">
        <v>0.3</v>
      </c>
      <c r="J336" s="66"/>
      <c r="K336" s="66">
        <f t="shared" si="46"/>
        <v>7.0000000000000007E-2</v>
      </c>
      <c r="L336" s="63">
        <f t="shared" si="47"/>
        <v>7.0000000000000007E-2</v>
      </c>
    </row>
    <row r="337" spans="1:12">
      <c r="A337" s="88">
        <v>5</v>
      </c>
      <c r="B337" s="237" t="s">
        <v>438</v>
      </c>
      <c r="C337" s="237"/>
      <c r="D337" s="60">
        <v>1</v>
      </c>
      <c r="E337" s="66">
        <v>2.6</v>
      </c>
      <c r="F337" s="91"/>
      <c r="G337" s="63">
        <v>0.09</v>
      </c>
      <c r="H337" s="66"/>
      <c r="I337" s="66">
        <v>0.3</v>
      </c>
      <c r="J337" s="66"/>
      <c r="K337" s="66">
        <f t="shared" si="46"/>
        <v>7.0000000000000007E-2</v>
      </c>
      <c r="L337" s="63">
        <f t="shared" si="47"/>
        <v>7.0000000000000007E-2</v>
      </c>
    </row>
    <row r="338" spans="1:12">
      <c r="A338" s="88">
        <v>6</v>
      </c>
      <c r="B338" s="237" t="s">
        <v>439</v>
      </c>
      <c r="C338" s="237"/>
      <c r="D338" s="60">
        <v>1</v>
      </c>
      <c r="E338" s="66">
        <v>2.6</v>
      </c>
      <c r="F338" s="91"/>
      <c r="G338" s="63">
        <v>0.09</v>
      </c>
      <c r="H338" s="66"/>
      <c r="I338" s="66">
        <v>0.3</v>
      </c>
      <c r="J338" s="66"/>
      <c r="K338" s="66">
        <f t="shared" si="46"/>
        <v>7.0000000000000007E-2</v>
      </c>
      <c r="L338" s="63">
        <f t="shared" si="47"/>
        <v>7.0000000000000007E-2</v>
      </c>
    </row>
    <row r="339" spans="1:12">
      <c r="A339" s="88">
        <v>7</v>
      </c>
      <c r="B339" s="237" t="s">
        <v>440</v>
      </c>
      <c r="C339" s="237"/>
      <c r="D339" s="60">
        <v>1</v>
      </c>
      <c r="E339" s="66">
        <v>2.6</v>
      </c>
      <c r="F339" s="91"/>
      <c r="G339" s="63">
        <v>0.09</v>
      </c>
      <c r="H339" s="66"/>
      <c r="I339" s="66">
        <v>0.3</v>
      </c>
      <c r="J339" s="66"/>
      <c r="K339" s="66">
        <f t="shared" si="46"/>
        <v>7.0000000000000007E-2</v>
      </c>
      <c r="L339" s="63">
        <f t="shared" si="47"/>
        <v>7.0000000000000007E-2</v>
      </c>
    </row>
    <row r="340" spans="1:12">
      <c r="A340" s="88">
        <v>8</v>
      </c>
      <c r="B340" s="237" t="s">
        <v>441</v>
      </c>
      <c r="C340" s="237"/>
      <c r="D340" s="60">
        <v>1</v>
      </c>
      <c r="E340" s="66">
        <v>2.6</v>
      </c>
      <c r="F340" s="90"/>
      <c r="G340" s="63">
        <v>0.09</v>
      </c>
      <c r="H340" s="66"/>
      <c r="I340" s="66">
        <v>0.3</v>
      </c>
      <c r="J340" s="66"/>
      <c r="K340" s="66">
        <f t="shared" si="46"/>
        <v>7.0000000000000007E-2</v>
      </c>
      <c r="L340" s="63">
        <f t="shared" si="47"/>
        <v>7.0000000000000007E-2</v>
      </c>
    </row>
    <row r="341" spans="1:12">
      <c r="A341" s="88">
        <v>9</v>
      </c>
      <c r="B341" s="237" t="s">
        <v>442</v>
      </c>
      <c r="C341" s="237"/>
      <c r="D341" s="60">
        <v>1</v>
      </c>
      <c r="E341" s="66">
        <v>2.6</v>
      </c>
      <c r="F341" s="90"/>
      <c r="G341" s="63">
        <v>0.09</v>
      </c>
      <c r="H341" s="66"/>
      <c r="I341" s="66">
        <v>0.3</v>
      </c>
      <c r="J341" s="66"/>
      <c r="K341" s="66">
        <f t="shared" si="46"/>
        <v>7.0000000000000007E-2</v>
      </c>
      <c r="L341" s="63">
        <f t="shared" si="47"/>
        <v>7.0000000000000007E-2</v>
      </c>
    </row>
    <row r="342" spans="1:12">
      <c r="A342" s="88">
        <v>15</v>
      </c>
      <c r="B342" s="237" t="s">
        <v>443</v>
      </c>
      <c r="C342" s="237"/>
      <c r="D342" s="60">
        <v>1</v>
      </c>
      <c r="E342" s="66">
        <v>2.6</v>
      </c>
      <c r="F342" s="91"/>
      <c r="G342" s="63">
        <v>0.09</v>
      </c>
      <c r="H342" s="66"/>
      <c r="I342" s="66">
        <v>0.3</v>
      </c>
      <c r="J342" s="66"/>
      <c r="K342" s="66">
        <f t="shared" si="46"/>
        <v>7.0000000000000007E-2</v>
      </c>
      <c r="L342" s="63">
        <f t="shared" si="47"/>
        <v>7.0000000000000007E-2</v>
      </c>
    </row>
    <row r="343" spans="1:12">
      <c r="A343" s="88">
        <v>16</v>
      </c>
      <c r="B343" s="237" t="s">
        <v>444</v>
      </c>
      <c r="C343" s="237"/>
      <c r="D343" s="60">
        <v>1</v>
      </c>
      <c r="E343" s="66">
        <v>2.6</v>
      </c>
      <c r="F343" s="90"/>
      <c r="G343" s="63">
        <v>0.09</v>
      </c>
      <c r="H343" s="66"/>
      <c r="I343" s="66">
        <v>0.3</v>
      </c>
      <c r="J343" s="66"/>
      <c r="K343" s="66">
        <f t="shared" si="46"/>
        <v>7.0000000000000007E-2</v>
      </c>
      <c r="L343" s="63">
        <f t="shared" si="47"/>
        <v>7.0000000000000007E-2</v>
      </c>
    </row>
    <row r="344" spans="1:12">
      <c r="A344" s="88">
        <v>17</v>
      </c>
      <c r="B344" s="237" t="s">
        <v>445</v>
      </c>
      <c r="C344" s="237"/>
      <c r="D344" s="60">
        <v>1</v>
      </c>
      <c r="E344" s="66">
        <v>2.6</v>
      </c>
      <c r="F344" s="90"/>
      <c r="G344" s="63">
        <v>0.09</v>
      </c>
      <c r="H344" s="66"/>
      <c r="I344" s="66">
        <v>0.3</v>
      </c>
      <c r="J344" s="66"/>
      <c r="K344" s="66">
        <f t="shared" si="46"/>
        <v>7.0000000000000007E-2</v>
      </c>
      <c r="L344" s="63">
        <f t="shared" si="47"/>
        <v>7.0000000000000007E-2</v>
      </c>
    </row>
    <row r="345" spans="1:12">
      <c r="A345" s="88">
        <v>18</v>
      </c>
      <c r="B345" s="237" t="s">
        <v>446</v>
      </c>
      <c r="C345" s="237"/>
      <c r="D345" s="60">
        <v>1</v>
      </c>
      <c r="E345" s="66">
        <v>2.6</v>
      </c>
      <c r="F345" s="90"/>
      <c r="G345" s="63">
        <v>0.09</v>
      </c>
      <c r="H345" s="66"/>
      <c r="I345" s="66">
        <v>0.3</v>
      </c>
      <c r="J345" s="66"/>
      <c r="K345" s="66">
        <f t="shared" si="46"/>
        <v>7.0000000000000007E-2</v>
      </c>
      <c r="L345" s="63">
        <f t="shared" si="47"/>
        <v>7.0000000000000007E-2</v>
      </c>
    </row>
    <row r="346" spans="1:12">
      <c r="A346" s="88">
        <v>19</v>
      </c>
      <c r="B346" s="237" t="s">
        <v>447</v>
      </c>
      <c r="C346" s="237"/>
      <c r="D346" s="60">
        <v>1</v>
      </c>
      <c r="E346" s="66">
        <v>2.6</v>
      </c>
      <c r="F346" s="90"/>
      <c r="G346" s="63">
        <v>0.09</v>
      </c>
      <c r="H346" s="66"/>
      <c r="I346" s="66">
        <v>0.3</v>
      </c>
      <c r="J346" s="66"/>
      <c r="K346" s="66">
        <f t="shared" si="46"/>
        <v>7.0000000000000007E-2</v>
      </c>
      <c r="L346" s="63">
        <f t="shared" si="47"/>
        <v>7.0000000000000007E-2</v>
      </c>
    </row>
    <row r="347" spans="1:12">
      <c r="A347" s="88">
        <v>20</v>
      </c>
      <c r="B347" s="237" t="s">
        <v>449</v>
      </c>
      <c r="C347" s="237"/>
      <c r="D347" s="60">
        <v>1</v>
      </c>
      <c r="E347" s="66">
        <v>2.6</v>
      </c>
      <c r="F347" s="91"/>
      <c r="G347" s="63">
        <v>0.09</v>
      </c>
      <c r="H347" s="66"/>
      <c r="I347" s="66">
        <v>0.3</v>
      </c>
      <c r="J347" s="66"/>
      <c r="K347" s="66">
        <f t="shared" si="46"/>
        <v>7.0000000000000007E-2</v>
      </c>
      <c r="L347" s="63">
        <f t="shared" si="47"/>
        <v>7.0000000000000007E-2</v>
      </c>
    </row>
    <row r="348" spans="1:12">
      <c r="A348" s="88">
        <v>21</v>
      </c>
      <c r="B348" s="237" t="s">
        <v>450</v>
      </c>
      <c r="C348" s="237"/>
      <c r="D348" s="60">
        <v>1</v>
      </c>
      <c r="E348" s="66">
        <v>2.6</v>
      </c>
      <c r="F348" s="90"/>
      <c r="G348" s="63">
        <v>0.09</v>
      </c>
      <c r="H348" s="66"/>
      <c r="I348" s="66">
        <v>0.3</v>
      </c>
      <c r="J348" s="66"/>
      <c r="K348" s="66">
        <f t="shared" si="46"/>
        <v>7.0000000000000007E-2</v>
      </c>
      <c r="L348" s="63">
        <f t="shared" si="47"/>
        <v>7.0000000000000007E-2</v>
      </c>
    </row>
    <row r="349" spans="1:12">
      <c r="A349" s="88">
        <v>22</v>
      </c>
      <c r="B349" s="237" t="s">
        <v>451</v>
      </c>
      <c r="C349" s="237"/>
      <c r="D349" s="60">
        <v>1</v>
      </c>
      <c r="E349" s="66">
        <v>2.6</v>
      </c>
      <c r="F349" s="90"/>
      <c r="G349" s="63">
        <v>0.09</v>
      </c>
      <c r="H349" s="66"/>
      <c r="I349" s="66">
        <v>0.3</v>
      </c>
      <c r="J349" s="66"/>
      <c r="K349" s="66">
        <f t="shared" si="46"/>
        <v>7.0000000000000007E-2</v>
      </c>
      <c r="L349" s="63">
        <f t="shared" si="47"/>
        <v>7.0000000000000007E-2</v>
      </c>
    </row>
    <row r="350" spans="1:12">
      <c r="A350" s="88">
        <v>23</v>
      </c>
      <c r="B350" s="237" t="s">
        <v>452</v>
      </c>
      <c r="C350" s="237"/>
      <c r="D350" s="60">
        <v>1</v>
      </c>
      <c r="E350" s="66">
        <v>2.6</v>
      </c>
      <c r="F350" s="90"/>
      <c r="G350" s="63">
        <v>0.09</v>
      </c>
      <c r="H350" s="66"/>
      <c r="I350" s="66">
        <v>0.3</v>
      </c>
      <c r="J350" s="66"/>
      <c r="K350" s="66">
        <f t="shared" si="46"/>
        <v>7.0000000000000007E-2</v>
      </c>
      <c r="L350" s="63">
        <f t="shared" si="47"/>
        <v>7.0000000000000007E-2</v>
      </c>
    </row>
    <row r="351" spans="1:12">
      <c r="A351" s="88">
        <v>24</v>
      </c>
      <c r="B351" s="237" t="s">
        <v>453</v>
      </c>
      <c r="C351" s="237"/>
      <c r="D351" s="60">
        <v>1</v>
      </c>
      <c r="E351" s="66">
        <v>2.6</v>
      </c>
      <c r="F351" s="90"/>
      <c r="G351" s="63">
        <v>0.09</v>
      </c>
      <c r="H351" s="66"/>
      <c r="I351" s="66">
        <v>0.3</v>
      </c>
      <c r="J351" s="66"/>
      <c r="K351" s="66">
        <f t="shared" si="46"/>
        <v>7.0000000000000007E-2</v>
      </c>
      <c r="L351" s="63">
        <f t="shared" si="47"/>
        <v>7.0000000000000007E-2</v>
      </c>
    </row>
    <row r="352" spans="1:12">
      <c r="A352" s="88">
        <v>25</v>
      </c>
      <c r="B352" s="237" t="s">
        <v>454</v>
      </c>
      <c r="C352" s="237"/>
      <c r="D352" s="60">
        <v>1</v>
      </c>
      <c r="E352" s="66">
        <v>2.6</v>
      </c>
      <c r="F352" s="90"/>
      <c r="G352" s="63">
        <v>0.09</v>
      </c>
      <c r="H352" s="66"/>
      <c r="I352" s="66">
        <v>0.3</v>
      </c>
      <c r="J352" s="66"/>
      <c r="K352" s="66">
        <f t="shared" si="46"/>
        <v>7.0000000000000007E-2</v>
      </c>
      <c r="L352" s="63">
        <f t="shared" si="47"/>
        <v>7.0000000000000007E-2</v>
      </c>
    </row>
    <row r="353" spans="1:12">
      <c r="A353" s="88">
        <v>26</v>
      </c>
      <c r="B353" s="237" t="s">
        <v>455</v>
      </c>
      <c r="C353" s="237"/>
      <c r="D353" s="60">
        <v>1</v>
      </c>
      <c r="E353" s="66">
        <v>2.6</v>
      </c>
      <c r="F353" s="90"/>
      <c r="G353" s="63">
        <v>0.09</v>
      </c>
      <c r="H353" s="66"/>
      <c r="I353" s="66">
        <v>0.3</v>
      </c>
      <c r="J353" s="66"/>
      <c r="K353" s="66">
        <f t="shared" si="46"/>
        <v>7.0000000000000007E-2</v>
      </c>
      <c r="L353" s="63">
        <f t="shared" si="47"/>
        <v>7.0000000000000007E-2</v>
      </c>
    </row>
    <row r="354" spans="1:12">
      <c r="A354" s="88">
        <v>27</v>
      </c>
      <c r="B354" s="237" t="s">
        <v>457</v>
      </c>
      <c r="C354" s="237"/>
      <c r="D354" s="60">
        <v>1</v>
      </c>
      <c r="E354" s="66">
        <v>2.6</v>
      </c>
      <c r="F354" s="90"/>
      <c r="G354" s="63">
        <v>0.09</v>
      </c>
      <c r="H354" s="66"/>
      <c r="I354" s="66">
        <v>0.3</v>
      </c>
      <c r="J354" s="66"/>
      <c r="K354" s="66">
        <f t="shared" si="46"/>
        <v>7.0000000000000007E-2</v>
      </c>
      <c r="L354" s="63">
        <f t="shared" si="47"/>
        <v>7.0000000000000007E-2</v>
      </c>
    </row>
    <row r="355" spans="1:12">
      <c r="A355" s="88">
        <v>28</v>
      </c>
      <c r="B355" s="237" t="s">
        <v>458</v>
      </c>
      <c r="C355" s="237"/>
      <c r="D355" s="60">
        <v>1</v>
      </c>
      <c r="E355" s="66">
        <v>2.6</v>
      </c>
      <c r="F355" s="90"/>
      <c r="G355" s="63">
        <v>0.09</v>
      </c>
      <c r="H355" s="66"/>
      <c r="I355" s="66">
        <v>0.3</v>
      </c>
      <c r="J355" s="66"/>
      <c r="K355" s="66">
        <f t="shared" si="46"/>
        <v>7.0000000000000007E-2</v>
      </c>
      <c r="L355" s="63">
        <f t="shared" si="47"/>
        <v>7.0000000000000007E-2</v>
      </c>
    </row>
    <row r="356" spans="1:12">
      <c r="A356" s="88">
        <v>29</v>
      </c>
      <c r="B356" s="237" t="s">
        <v>461</v>
      </c>
      <c r="C356" s="237"/>
      <c r="D356" s="60">
        <v>1</v>
      </c>
      <c r="E356" s="66">
        <v>2.6</v>
      </c>
      <c r="F356" s="90"/>
      <c r="G356" s="63">
        <v>0.09</v>
      </c>
      <c r="H356" s="66"/>
      <c r="I356" s="66">
        <v>0.3</v>
      </c>
      <c r="J356" s="66"/>
      <c r="K356" s="66">
        <f t="shared" si="46"/>
        <v>7.0000000000000007E-2</v>
      </c>
      <c r="L356" s="63">
        <f t="shared" si="47"/>
        <v>7.0000000000000007E-2</v>
      </c>
    </row>
    <row r="357" spans="1:12">
      <c r="A357" s="88">
        <v>30</v>
      </c>
      <c r="B357" s="237" t="s">
        <v>462</v>
      </c>
      <c r="C357" s="237"/>
      <c r="D357" s="60">
        <v>1</v>
      </c>
      <c r="E357" s="66">
        <v>2.6</v>
      </c>
      <c r="F357" s="90"/>
      <c r="G357" s="63">
        <v>0.09</v>
      </c>
      <c r="H357" s="66"/>
      <c r="I357" s="66">
        <v>0.3</v>
      </c>
      <c r="J357" s="66"/>
      <c r="K357" s="66">
        <f t="shared" si="46"/>
        <v>7.0000000000000007E-2</v>
      </c>
      <c r="L357" s="63">
        <f t="shared" si="47"/>
        <v>7.0000000000000007E-2</v>
      </c>
    </row>
    <row r="358" spans="1:12">
      <c r="A358" s="88">
        <v>31</v>
      </c>
      <c r="B358" s="237" t="s">
        <v>463</v>
      </c>
      <c r="C358" s="237"/>
      <c r="D358" s="60">
        <v>1</v>
      </c>
      <c r="E358" s="66">
        <v>2.6</v>
      </c>
      <c r="F358" s="90"/>
      <c r="G358" s="63">
        <v>0.09</v>
      </c>
      <c r="H358" s="66"/>
      <c r="I358" s="66">
        <v>0.3</v>
      </c>
      <c r="J358" s="66"/>
      <c r="K358" s="66">
        <f t="shared" si="46"/>
        <v>7.0000000000000007E-2</v>
      </c>
      <c r="L358" s="63">
        <f t="shared" si="47"/>
        <v>7.0000000000000007E-2</v>
      </c>
    </row>
    <row r="359" spans="1:12">
      <c r="A359" s="88">
        <v>32</v>
      </c>
      <c r="B359" s="237" t="s">
        <v>464</v>
      </c>
      <c r="C359" s="237"/>
      <c r="D359" s="60">
        <v>1</v>
      </c>
      <c r="E359" s="66">
        <v>2.6</v>
      </c>
      <c r="F359" s="90"/>
      <c r="G359" s="63">
        <v>0.09</v>
      </c>
      <c r="H359" s="66"/>
      <c r="I359" s="66">
        <v>0.3</v>
      </c>
      <c r="J359" s="66"/>
      <c r="K359" s="66">
        <f t="shared" si="46"/>
        <v>7.0000000000000007E-2</v>
      </c>
      <c r="L359" s="63">
        <f t="shared" si="47"/>
        <v>7.0000000000000007E-2</v>
      </c>
    </row>
    <row r="360" spans="1:12">
      <c r="A360" s="88">
        <v>33</v>
      </c>
      <c r="B360" s="237" t="s">
        <v>465</v>
      </c>
      <c r="C360" s="237"/>
      <c r="D360" s="60">
        <v>1</v>
      </c>
      <c r="E360" s="66">
        <v>2.6</v>
      </c>
      <c r="F360" s="90"/>
      <c r="G360" s="63">
        <v>0.09</v>
      </c>
      <c r="H360" s="66"/>
      <c r="I360" s="66">
        <v>0.3</v>
      </c>
      <c r="J360" s="66"/>
      <c r="K360" s="66">
        <f t="shared" si="46"/>
        <v>7.0000000000000007E-2</v>
      </c>
      <c r="L360" s="63">
        <f t="shared" si="47"/>
        <v>7.0000000000000007E-2</v>
      </c>
    </row>
    <row r="361" spans="1:12">
      <c r="A361" s="88">
        <v>34</v>
      </c>
      <c r="B361" s="237" t="s">
        <v>466</v>
      </c>
      <c r="C361" s="237"/>
      <c r="D361" s="60">
        <v>1</v>
      </c>
      <c r="E361" s="66">
        <v>2.6</v>
      </c>
      <c r="F361" s="91"/>
      <c r="G361" s="63">
        <v>0.2</v>
      </c>
      <c r="H361" s="66"/>
      <c r="I361" s="66">
        <v>0.4</v>
      </c>
      <c r="J361" s="66"/>
      <c r="K361" s="66">
        <f t="shared" si="46"/>
        <v>0.21</v>
      </c>
      <c r="L361" s="63">
        <f t="shared" si="47"/>
        <v>0.21</v>
      </c>
    </row>
    <row r="362" spans="1:12">
      <c r="A362" s="88">
        <v>37</v>
      </c>
      <c r="B362" s="237" t="s">
        <v>466</v>
      </c>
      <c r="C362" s="237"/>
      <c r="D362" s="60">
        <v>1</v>
      </c>
      <c r="E362" s="66">
        <v>3</v>
      </c>
      <c r="F362" s="91"/>
      <c r="G362" s="63">
        <v>0.2</v>
      </c>
      <c r="H362" s="66"/>
      <c r="I362" s="66">
        <v>0.4</v>
      </c>
      <c r="J362" s="66"/>
      <c r="K362" s="66">
        <f t="shared" si="46"/>
        <v>0.24</v>
      </c>
      <c r="L362" s="63">
        <f t="shared" si="47"/>
        <v>0.24</v>
      </c>
    </row>
    <row r="363" spans="1:12">
      <c r="B363" s="243" t="s">
        <v>466</v>
      </c>
      <c r="C363" s="243"/>
      <c r="D363" s="60">
        <v>1</v>
      </c>
      <c r="E363" s="66">
        <v>2.6</v>
      </c>
      <c r="F363" s="91">
        <v>1.5</v>
      </c>
      <c r="G363" s="63">
        <v>0.09</v>
      </c>
      <c r="H363" s="66"/>
      <c r="I363" s="66">
        <v>0.3</v>
      </c>
      <c r="J363" s="66"/>
      <c r="K363" s="66">
        <f t="shared" ref="K363:K365" si="48">ROUND((E363+F363)*G363*I363,2)</f>
        <v>0.11</v>
      </c>
      <c r="L363" s="63">
        <f t="shared" si="47"/>
        <v>0.11</v>
      </c>
    </row>
    <row r="364" spans="1:12">
      <c r="B364" s="243" t="s">
        <v>467</v>
      </c>
      <c r="C364" s="243"/>
      <c r="D364" s="60">
        <v>1</v>
      </c>
      <c r="E364" s="66">
        <v>2.6</v>
      </c>
      <c r="F364" s="91">
        <v>1.5</v>
      </c>
      <c r="G364" s="63">
        <v>0.09</v>
      </c>
      <c r="H364" s="66"/>
      <c r="I364" s="66">
        <v>0.3</v>
      </c>
      <c r="J364" s="66"/>
      <c r="K364" s="66">
        <f t="shared" si="48"/>
        <v>0.11</v>
      </c>
      <c r="L364" s="63">
        <f t="shared" si="47"/>
        <v>0.11</v>
      </c>
    </row>
    <row r="365" spans="1:12">
      <c r="B365" s="243" t="s">
        <v>468</v>
      </c>
      <c r="C365" s="243"/>
      <c r="D365" s="60">
        <v>1</v>
      </c>
      <c r="E365" s="66">
        <v>2.6</v>
      </c>
      <c r="F365" s="91">
        <v>1.5</v>
      </c>
      <c r="G365" s="63">
        <v>0.09</v>
      </c>
      <c r="H365" s="66"/>
      <c r="I365" s="66">
        <v>0.3</v>
      </c>
      <c r="J365" s="66"/>
      <c r="K365" s="66">
        <f t="shared" si="48"/>
        <v>0.11</v>
      </c>
      <c r="L365" s="63">
        <f t="shared" si="47"/>
        <v>0.11</v>
      </c>
    </row>
    <row r="366" spans="1:12">
      <c r="B366" s="237"/>
      <c r="C366" s="237"/>
      <c r="D366" s="66"/>
      <c r="E366" s="66"/>
      <c r="F366" s="66"/>
      <c r="G366" s="63"/>
      <c r="H366" s="66"/>
      <c r="I366" s="66"/>
      <c r="J366" s="66"/>
      <c r="K366" s="66"/>
      <c r="L366" s="63"/>
    </row>
    <row r="367" spans="1:12">
      <c r="B367" s="63"/>
      <c r="C367" s="63"/>
      <c r="D367" s="66"/>
      <c r="E367" s="66"/>
      <c r="F367" s="66"/>
      <c r="G367" s="63"/>
      <c r="H367" s="66"/>
      <c r="I367" s="66"/>
      <c r="J367" s="66"/>
      <c r="K367" s="66"/>
      <c r="L367" s="63"/>
    </row>
    <row r="368" spans="1:12">
      <c r="B368" s="239" t="s">
        <v>493</v>
      </c>
      <c r="C368" s="240"/>
      <c r="D368" s="60"/>
      <c r="E368" s="60"/>
      <c r="F368" s="66"/>
      <c r="G368" s="63"/>
      <c r="H368" s="66"/>
      <c r="I368" s="66"/>
      <c r="J368" s="66"/>
      <c r="K368" s="66">
        <f t="shared" ref="K368" si="49">ROUND(E368*G368*I368,2)</f>
        <v>0</v>
      </c>
      <c r="L368" s="63">
        <f t="shared" ref="L368" si="50">K368*D368</f>
        <v>0</v>
      </c>
    </row>
    <row r="369" spans="2:12">
      <c r="B369" s="241" t="s">
        <v>523</v>
      </c>
      <c r="C369" s="241"/>
      <c r="D369" s="60">
        <v>1</v>
      </c>
      <c r="E369" s="60">
        <v>4.2</v>
      </c>
      <c r="F369" s="66"/>
      <c r="G369" s="155"/>
      <c r="H369" s="183"/>
      <c r="I369" s="183">
        <v>0.2</v>
      </c>
      <c r="J369" s="66"/>
      <c r="K369" s="66">
        <f>ROUND(E369*G369*I369,2)</f>
        <v>0</v>
      </c>
      <c r="L369" s="63">
        <f>K369*D369</f>
        <v>0</v>
      </c>
    </row>
    <row r="370" spans="2:12">
      <c r="B370" s="242"/>
      <c r="C370" s="242"/>
      <c r="D370" s="60">
        <v>1</v>
      </c>
      <c r="E370" s="60">
        <v>2.5</v>
      </c>
      <c r="F370" s="66"/>
      <c r="G370" s="155"/>
      <c r="H370" s="183"/>
      <c r="I370" s="183">
        <v>0.2</v>
      </c>
      <c r="J370" s="66"/>
      <c r="K370" s="66">
        <f t="shared" ref="K370:K386" si="51">ROUND(E370*G370*I370,2)</f>
        <v>0</v>
      </c>
      <c r="L370" s="63">
        <f t="shared" ref="L370:L386" si="52">K370*D370</f>
        <v>0</v>
      </c>
    </row>
    <row r="371" spans="2:12">
      <c r="B371" s="242"/>
      <c r="C371" s="242"/>
      <c r="D371" s="60">
        <v>1</v>
      </c>
      <c r="E371" s="60">
        <v>6</v>
      </c>
      <c r="F371" s="66"/>
      <c r="G371" s="155"/>
      <c r="H371" s="183"/>
      <c r="I371" s="183">
        <v>0.2</v>
      </c>
      <c r="J371" s="66"/>
      <c r="K371" s="66">
        <f t="shared" si="51"/>
        <v>0</v>
      </c>
      <c r="L371" s="63">
        <f t="shared" si="52"/>
        <v>0</v>
      </c>
    </row>
    <row r="372" spans="2:12">
      <c r="B372" s="242"/>
      <c r="C372" s="242"/>
      <c r="D372" s="60">
        <v>1</v>
      </c>
      <c r="E372" s="60">
        <v>6</v>
      </c>
      <c r="F372" s="66"/>
      <c r="G372" s="155"/>
      <c r="H372" s="183"/>
      <c r="I372" s="183">
        <v>0.2</v>
      </c>
      <c r="J372" s="66"/>
      <c r="K372" s="66">
        <f t="shared" si="51"/>
        <v>0</v>
      </c>
      <c r="L372" s="63">
        <f t="shared" si="52"/>
        <v>0</v>
      </c>
    </row>
    <row r="373" spans="2:12">
      <c r="B373" s="242"/>
      <c r="C373" s="242"/>
      <c r="D373" s="60">
        <v>1</v>
      </c>
      <c r="E373" s="60">
        <v>2.1</v>
      </c>
      <c r="F373" s="66"/>
      <c r="G373" s="155"/>
      <c r="H373" s="183"/>
      <c r="I373" s="183">
        <v>0.2</v>
      </c>
      <c r="J373" s="66"/>
      <c r="K373" s="66">
        <f t="shared" si="51"/>
        <v>0</v>
      </c>
      <c r="L373" s="63">
        <f t="shared" si="52"/>
        <v>0</v>
      </c>
    </row>
    <row r="374" spans="2:12">
      <c r="B374" s="242"/>
      <c r="C374" s="242"/>
      <c r="D374" s="60">
        <v>1</v>
      </c>
      <c r="E374" s="60">
        <v>2.1</v>
      </c>
      <c r="F374" s="66"/>
      <c r="G374" s="155"/>
      <c r="H374" s="183"/>
      <c r="I374" s="183">
        <v>0.2</v>
      </c>
      <c r="J374" s="66"/>
      <c r="K374" s="66">
        <f t="shared" si="51"/>
        <v>0</v>
      </c>
      <c r="L374" s="63">
        <f t="shared" si="52"/>
        <v>0</v>
      </c>
    </row>
    <row r="375" spans="2:12">
      <c r="B375" s="242"/>
      <c r="C375" s="242"/>
      <c r="D375" s="60">
        <v>1</v>
      </c>
      <c r="E375" s="60">
        <v>2.1</v>
      </c>
      <c r="F375" s="66"/>
      <c r="G375" s="155"/>
      <c r="H375" s="183"/>
      <c r="I375" s="183">
        <v>0.2</v>
      </c>
      <c r="J375" s="66"/>
      <c r="K375" s="66">
        <f t="shared" si="51"/>
        <v>0</v>
      </c>
      <c r="L375" s="63">
        <f t="shared" si="52"/>
        <v>0</v>
      </c>
    </row>
    <row r="376" spans="2:12">
      <c r="B376" s="242"/>
      <c r="C376" s="242"/>
      <c r="D376" s="60">
        <v>1</v>
      </c>
      <c r="E376" s="60">
        <v>4.5</v>
      </c>
      <c r="F376" s="66"/>
      <c r="G376" s="155"/>
      <c r="H376" s="183"/>
      <c r="I376" s="183">
        <v>0.2</v>
      </c>
      <c r="J376" s="66"/>
      <c r="K376" s="66">
        <f t="shared" si="51"/>
        <v>0</v>
      </c>
      <c r="L376" s="63">
        <f t="shared" si="52"/>
        <v>0</v>
      </c>
    </row>
    <row r="377" spans="2:12">
      <c r="B377" s="242"/>
      <c r="C377" s="242"/>
      <c r="D377" s="60">
        <v>1</v>
      </c>
      <c r="E377" s="60">
        <v>4</v>
      </c>
      <c r="F377" s="66"/>
      <c r="G377" s="155"/>
      <c r="H377" s="183"/>
      <c r="I377" s="183">
        <v>0.2</v>
      </c>
      <c r="J377" s="66"/>
      <c r="K377" s="66">
        <f t="shared" si="51"/>
        <v>0</v>
      </c>
      <c r="L377" s="63">
        <f t="shared" si="52"/>
        <v>0</v>
      </c>
    </row>
    <row r="378" spans="2:12">
      <c r="B378" s="236"/>
      <c r="C378" s="236"/>
      <c r="D378" s="60">
        <v>1</v>
      </c>
      <c r="E378" s="60">
        <v>2.2999999999999998</v>
      </c>
      <c r="F378" s="66"/>
      <c r="G378" s="155"/>
      <c r="H378" s="183"/>
      <c r="I378" s="183">
        <v>0.2</v>
      </c>
      <c r="J378" s="66"/>
      <c r="K378" s="66">
        <f t="shared" si="51"/>
        <v>0</v>
      </c>
      <c r="L378" s="63">
        <f t="shared" si="52"/>
        <v>0</v>
      </c>
    </row>
    <row r="379" spans="2:12">
      <c r="B379" s="236"/>
      <c r="C379" s="236"/>
      <c r="D379" s="60">
        <v>1</v>
      </c>
      <c r="E379" s="60">
        <v>2.75</v>
      </c>
      <c r="F379" s="66"/>
      <c r="G379" s="155"/>
      <c r="H379" s="183"/>
      <c r="I379" s="183">
        <v>0.2</v>
      </c>
      <c r="J379" s="66"/>
      <c r="K379" s="66">
        <f t="shared" si="51"/>
        <v>0</v>
      </c>
      <c r="L379" s="63">
        <f t="shared" si="52"/>
        <v>0</v>
      </c>
    </row>
    <row r="380" spans="2:12">
      <c r="B380" s="236"/>
      <c r="C380" s="236"/>
      <c r="D380" s="60">
        <v>1</v>
      </c>
      <c r="E380" s="60">
        <v>2.75</v>
      </c>
      <c r="F380" s="66"/>
      <c r="G380" s="155"/>
      <c r="H380" s="183"/>
      <c r="I380" s="183">
        <v>0.2</v>
      </c>
      <c r="J380" s="66"/>
      <c r="K380" s="66">
        <f t="shared" si="51"/>
        <v>0</v>
      </c>
      <c r="L380" s="63">
        <f t="shared" si="52"/>
        <v>0</v>
      </c>
    </row>
    <row r="381" spans="2:12">
      <c r="B381" s="236"/>
      <c r="C381" s="236"/>
      <c r="D381" s="60">
        <v>1</v>
      </c>
      <c r="E381" s="60">
        <v>4.45</v>
      </c>
      <c r="F381" s="66"/>
      <c r="G381" s="155"/>
      <c r="H381" s="183"/>
      <c r="I381" s="183">
        <v>0.2</v>
      </c>
      <c r="J381" s="66"/>
      <c r="K381" s="66">
        <f t="shared" si="51"/>
        <v>0</v>
      </c>
      <c r="L381" s="63">
        <f t="shared" si="52"/>
        <v>0</v>
      </c>
    </row>
    <row r="382" spans="2:12">
      <c r="B382" s="236"/>
      <c r="C382" s="236"/>
      <c r="D382" s="60">
        <v>1</v>
      </c>
      <c r="E382" s="60">
        <v>5.9</v>
      </c>
      <c r="F382" s="66"/>
      <c r="G382" s="155"/>
      <c r="H382" s="183"/>
      <c r="I382" s="183">
        <v>0.2</v>
      </c>
      <c r="J382" s="66"/>
      <c r="K382" s="66">
        <f t="shared" si="51"/>
        <v>0</v>
      </c>
      <c r="L382" s="63">
        <f t="shared" si="52"/>
        <v>0</v>
      </c>
    </row>
    <row r="383" spans="2:12">
      <c r="B383" s="236"/>
      <c r="C383" s="236"/>
      <c r="D383" s="60">
        <v>1</v>
      </c>
      <c r="E383" s="60">
        <v>5.9</v>
      </c>
      <c r="F383" s="66"/>
      <c r="G383" s="155"/>
      <c r="H383" s="183"/>
      <c r="I383" s="183">
        <v>0.2</v>
      </c>
      <c r="J383" s="66"/>
      <c r="K383" s="66">
        <f t="shared" si="51"/>
        <v>0</v>
      </c>
      <c r="L383" s="63">
        <f t="shared" si="52"/>
        <v>0</v>
      </c>
    </row>
    <row r="384" spans="2:12">
      <c r="B384" s="236"/>
      <c r="C384" s="236"/>
      <c r="D384" s="60">
        <v>1</v>
      </c>
      <c r="E384" s="60">
        <v>2.4</v>
      </c>
      <c r="F384" s="66"/>
      <c r="G384" s="155"/>
      <c r="H384" s="183"/>
      <c r="I384" s="183">
        <v>0.2</v>
      </c>
      <c r="J384" s="66"/>
      <c r="K384" s="66">
        <f t="shared" si="51"/>
        <v>0</v>
      </c>
      <c r="L384" s="63">
        <f t="shared" si="52"/>
        <v>0</v>
      </c>
    </row>
    <row r="385" spans="1:13">
      <c r="B385" s="236"/>
      <c r="C385" s="236"/>
      <c r="D385" s="60">
        <v>1</v>
      </c>
      <c r="E385" s="60">
        <v>2.4</v>
      </c>
      <c r="F385" s="66"/>
      <c r="G385" s="155"/>
      <c r="H385" s="183"/>
      <c r="I385" s="183">
        <v>0.2</v>
      </c>
      <c r="J385" s="66"/>
      <c r="K385" s="66">
        <f t="shared" si="51"/>
        <v>0</v>
      </c>
      <c r="L385" s="63">
        <f t="shared" si="52"/>
        <v>0</v>
      </c>
    </row>
    <row r="386" spans="1:13">
      <c r="B386" s="236"/>
      <c r="C386" s="236"/>
      <c r="D386" s="60">
        <v>1</v>
      </c>
      <c r="E386" s="60">
        <v>2.4</v>
      </c>
      <c r="F386" s="66"/>
      <c r="G386" s="155"/>
      <c r="H386" s="183"/>
      <c r="I386" s="183">
        <v>0.2</v>
      </c>
      <c r="J386" s="66"/>
      <c r="K386" s="66">
        <f t="shared" si="51"/>
        <v>0</v>
      </c>
      <c r="L386" s="63">
        <f t="shared" si="52"/>
        <v>0</v>
      </c>
    </row>
    <row r="387" spans="1:13">
      <c r="B387" s="239" t="s">
        <v>504</v>
      </c>
      <c r="C387" s="240"/>
      <c r="D387" s="64"/>
      <c r="E387" s="64"/>
      <c r="F387" s="119"/>
      <c r="G387" s="118"/>
      <c r="H387" s="119"/>
      <c r="I387" s="119"/>
      <c r="J387" s="119"/>
      <c r="K387" s="120"/>
      <c r="L387" s="125"/>
    </row>
    <row r="388" spans="1:13">
      <c r="B388" s="243" t="s">
        <v>494</v>
      </c>
      <c r="C388" s="243"/>
      <c r="D388" s="112">
        <v>1</v>
      </c>
      <c r="E388" s="112">
        <v>4.4000000000000004</v>
      </c>
      <c r="F388" s="113"/>
      <c r="G388" s="122">
        <v>0.5</v>
      </c>
      <c r="H388" s="113"/>
      <c r="I388" s="113">
        <v>0.2</v>
      </c>
      <c r="J388" s="113"/>
      <c r="K388" s="113">
        <f t="shared" ref="K388:K398" si="53">ROUND(E388*G388*I388,2)</f>
        <v>0.44</v>
      </c>
      <c r="L388" s="122">
        <f t="shared" ref="L388:L398" si="54">K388*D388</f>
        <v>0.44</v>
      </c>
    </row>
    <row r="389" spans="1:13">
      <c r="B389" s="243" t="s">
        <v>478</v>
      </c>
      <c r="C389" s="243"/>
      <c r="D389" s="112">
        <v>1</v>
      </c>
      <c r="E389" s="112">
        <v>3.95</v>
      </c>
      <c r="F389" s="113"/>
      <c r="G389" s="122">
        <v>0.5</v>
      </c>
      <c r="H389" s="113"/>
      <c r="I389" s="113">
        <v>0.2</v>
      </c>
      <c r="J389" s="113"/>
      <c r="K389" s="113">
        <f t="shared" si="53"/>
        <v>0.4</v>
      </c>
      <c r="L389" s="122">
        <f t="shared" si="54"/>
        <v>0.4</v>
      </c>
    </row>
    <row r="390" spans="1:13">
      <c r="B390" s="243" t="s">
        <v>476</v>
      </c>
      <c r="C390" s="243"/>
      <c r="D390" s="112">
        <v>1</v>
      </c>
      <c r="E390" s="112">
        <v>20</v>
      </c>
      <c r="F390" s="113"/>
      <c r="G390" s="122">
        <v>0.5</v>
      </c>
      <c r="H390" s="113"/>
      <c r="I390" s="113">
        <v>0.2</v>
      </c>
      <c r="J390" s="113"/>
      <c r="K390" s="113">
        <f t="shared" si="53"/>
        <v>2</v>
      </c>
      <c r="L390" s="122">
        <f t="shared" si="54"/>
        <v>2</v>
      </c>
    </row>
    <row r="391" spans="1:13">
      <c r="B391" s="243" t="s">
        <v>477</v>
      </c>
      <c r="C391" s="243"/>
      <c r="D391" s="112">
        <v>1</v>
      </c>
      <c r="E391" s="112">
        <v>6.62</v>
      </c>
      <c r="F391" s="113"/>
      <c r="G391" s="122">
        <v>0.5</v>
      </c>
      <c r="H391" s="113"/>
      <c r="I391" s="113">
        <v>0.2</v>
      </c>
      <c r="J391" s="113"/>
      <c r="K391" s="113">
        <f t="shared" si="53"/>
        <v>0.66</v>
      </c>
      <c r="L391" s="122">
        <f t="shared" si="54"/>
        <v>0.66</v>
      </c>
    </row>
    <row r="392" spans="1:13">
      <c r="B392" s="243" t="s">
        <v>495</v>
      </c>
      <c r="C392" s="243"/>
      <c r="D392" s="112">
        <v>1</v>
      </c>
      <c r="E392" s="112">
        <v>4.5599999999999996</v>
      </c>
      <c r="F392" s="113"/>
      <c r="G392" s="122">
        <v>0.5</v>
      </c>
      <c r="H392" s="113"/>
      <c r="I392" s="113">
        <v>0.2</v>
      </c>
      <c r="J392" s="113"/>
      <c r="K392" s="113">
        <f t="shared" si="53"/>
        <v>0.46</v>
      </c>
      <c r="L392" s="122">
        <f t="shared" si="54"/>
        <v>0.46</v>
      </c>
    </row>
    <row r="393" spans="1:13">
      <c r="B393" s="243" t="s">
        <v>497</v>
      </c>
      <c r="C393" s="243"/>
      <c r="D393" s="112">
        <v>1</v>
      </c>
      <c r="E393" s="112">
        <v>4.4800000000000004</v>
      </c>
      <c r="F393" s="113"/>
      <c r="G393" s="122">
        <v>0.5</v>
      </c>
      <c r="H393" s="113"/>
      <c r="I393" s="113">
        <v>0.2</v>
      </c>
      <c r="J393" s="113"/>
      <c r="K393" s="113">
        <f t="shared" si="53"/>
        <v>0.45</v>
      </c>
      <c r="L393" s="122">
        <f t="shared" si="54"/>
        <v>0.45</v>
      </c>
    </row>
    <row r="394" spans="1:13">
      <c r="B394" s="243" t="s">
        <v>496</v>
      </c>
      <c r="C394" s="243"/>
      <c r="D394" s="112">
        <v>1</v>
      </c>
      <c r="E394" s="112">
        <v>6.7</v>
      </c>
      <c r="F394" s="113"/>
      <c r="G394" s="122">
        <v>0.5</v>
      </c>
      <c r="H394" s="113"/>
      <c r="I394" s="113">
        <v>0.2</v>
      </c>
      <c r="J394" s="113"/>
      <c r="K394" s="113">
        <f t="shared" si="53"/>
        <v>0.67</v>
      </c>
      <c r="L394" s="122">
        <f t="shared" si="54"/>
        <v>0.67</v>
      </c>
    </row>
    <row r="395" spans="1:13">
      <c r="B395" s="236"/>
      <c r="C395" s="236"/>
      <c r="D395" s="112">
        <v>1</v>
      </c>
      <c r="E395" s="112">
        <v>2.5</v>
      </c>
      <c r="F395" s="112"/>
      <c r="G395" s="115">
        <v>0.5</v>
      </c>
      <c r="H395" s="112"/>
      <c r="I395" s="112">
        <v>0.2</v>
      </c>
      <c r="J395" s="60"/>
      <c r="K395" s="113">
        <f t="shared" si="53"/>
        <v>0.25</v>
      </c>
      <c r="L395" s="122">
        <f t="shared" si="54"/>
        <v>0.25</v>
      </c>
    </row>
    <row r="396" spans="1:13">
      <c r="B396" s="236"/>
      <c r="C396" s="236"/>
      <c r="D396" s="112">
        <v>1</v>
      </c>
      <c r="E396" s="112">
        <v>6.4</v>
      </c>
      <c r="F396" s="112"/>
      <c r="G396" s="115">
        <v>0.5</v>
      </c>
      <c r="H396" s="112"/>
      <c r="I396" s="112">
        <v>0.2</v>
      </c>
      <c r="J396" s="60"/>
      <c r="K396" s="113">
        <f t="shared" si="53"/>
        <v>0.64</v>
      </c>
      <c r="L396" s="122">
        <f t="shared" si="54"/>
        <v>0.64</v>
      </c>
    </row>
    <row r="397" spans="1:13">
      <c r="B397" s="236"/>
      <c r="C397" s="236"/>
      <c r="D397" s="112">
        <v>1</v>
      </c>
      <c r="E397" s="112">
        <v>4.0999999999999996</v>
      </c>
      <c r="F397" s="112"/>
      <c r="G397" s="115">
        <v>0.2</v>
      </c>
      <c r="H397" s="112"/>
      <c r="I397" s="112">
        <v>0.1</v>
      </c>
      <c r="J397" s="60"/>
      <c r="K397" s="113">
        <f t="shared" si="53"/>
        <v>0.08</v>
      </c>
      <c r="L397" s="122">
        <f t="shared" si="54"/>
        <v>0.08</v>
      </c>
    </row>
    <row r="398" spans="1:13">
      <c r="B398" s="59"/>
      <c r="C398" s="59"/>
      <c r="D398" s="112">
        <v>1</v>
      </c>
      <c r="E398" s="112">
        <v>1.65</v>
      </c>
      <c r="F398" s="112"/>
      <c r="G398" s="115">
        <v>0.2</v>
      </c>
      <c r="H398" s="112"/>
      <c r="I398" s="112">
        <v>0.1</v>
      </c>
      <c r="J398" s="60"/>
      <c r="K398" s="113">
        <f t="shared" si="53"/>
        <v>0.03</v>
      </c>
      <c r="L398" s="122">
        <f t="shared" si="54"/>
        <v>0.03</v>
      </c>
    </row>
    <row r="400" spans="1:13" ht="15.75" thickBot="1">
      <c r="A400" s="49"/>
      <c r="B400" s="254" t="str">
        <f>BM_04!B38</f>
        <v>REATERRO MANUAL APILOADO COM SOQUETE. AF_10/2017</v>
      </c>
      <c r="C400" s="255"/>
      <c r="D400" s="255"/>
      <c r="E400" s="255"/>
      <c r="F400" s="255"/>
      <c r="G400" s="255"/>
      <c r="H400" s="256"/>
      <c r="I400" s="256"/>
      <c r="J400" s="256"/>
      <c r="K400" s="257"/>
      <c r="L400" s="50"/>
      <c r="M400" s="51"/>
    </row>
    <row r="401" spans="1:12" ht="15.75" thickBot="1">
      <c r="E401" s="92" t="s">
        <v>489</v>
      </c>
      <c r="H401" s="103"/>
      <c r="I401" s="104" t="s">
        <v>490</v>
      </c>
      <c r="J401" s="102"/>
      <c r="L401" s="148">
        <f>SUM(L402:L404)-J401</f>
        <v>2.085</v>
      </c>
    </row>
    <row r="402" spans="1:12">
      <c r="B402" s="246" t="s">
        <v>475</v>
      </c>
      <c r="C402" s="246"/>
      <c r="D402" s="68">
        <v>1</v>
      </c>
      <c r="E402" s="67">
        <v>0.6</v>
      </c>
      <c r="F402" s="67"/>
      <c r="G402" s="67">
        <v>0.85</v>
      </c>
      <c r="H402" s="69"/>
      <c r="I402" s="67">
        <v>1</v>
      </c>
      <c r="J402" s="69"/>
      <c r="K402" s="70">
        <f t="shared" ref="K402:K404" si="55">E402*G402*I402</f>
        <v>0.51</v>
      </c>
      <c r="L402" s="68">
        <f t="shared" ref="L402:L404" si="56">K402*D402</f>
        <v>0.51</v>
      </c>
    </row>
    <row r="403" spans="1:12">
      <c r="B403" s="246" t="s">
        <v>498</v>
      </c>
      <c r="C403" s="246"/>
      <c r="D403" s="68">
        <v>1</v>
      </c>
      <c r="E403" s="67">
        <v>0.75</v>
      </c>
      <c r="F403" s="67"/>
      <c r="G403" s="67">
        <v>0.9</v>
      </c>
      <c r="H403" s="69"/>
      <c r="I403" s="67">
        <v>1</v>
      </c>
      <c r="J403" s="69"/>
      <c r="K403" s="70">
        <f t="shared" si="55"/>
        <v>0.67500000000000004</v>
      </c>
      <c r="L403" s="68">
        <f t="shared" si="56"/>
        <v>0.67500000000000004</v>
      </c>
    </row>
    <row r="404" spans="1:12">
      <c r="B404" s="246" t="s">
        <v>499</v>
      </c>
      <c r="C404" s="246"/>
      <c r="D404" s="68">
        <v>1</v>
      </c>
      <c r="E404" s="67">
        <v>0.9</v>
      </c>
      <c r="F404" s="67"/>
      <c r="G404" s="67">
        <v>1</v>
      </c>
      <c r="H404" s="69"/>
      <c r="I404" s="67">
        <v>1</v>
      </c>
      <c r="J404" s="69"/>
      <c r="K404" s="70">
        <f t="shared" si="55"/>
        <v>0.9</v>
      </c>
      <c r="L404" s="68">
        <f t="shared" si="56"/>
        <v>0.9</v>
      </c>
    </row>
    <row r="405" spans="1:12">
      <c r="B405" s="126"/>
      <c r="C405" s="126"/>
      <c r="D405" s="127"/>
      <c r="E405" s="128"/>
      <c r="F405" s="128"/>
      <c r="G405" s="128"/>
      <c r="H405" s="129"/>
      <c r="I405" s="130"/>
      <c r="J405" s="129"/>
      <c r="K405" s="131"/>
      <c r="L405" s="127"/>
    </row>
    <row r="406" spans="1:12">
      <c r="A406" s="84" t="str">
        <f>BM_04!A39</f>
        <v>2.14</v>
      </c>
      <c r="B406" s="261" t="str">
        <f>BM_04!B39</f>
        <v>VERGA PRÉ-MOLDADA PARA PORTAS COM ATÉ 1,5 M DE VÃO. AF_03/2016</v>
      </c>
      <c r="C406" s="262"/>
      <c r="D406" s="262"/>
      <c r="E406" s="262"/>
      <c r="F406" s="262"/>
      <c r="G406" s="262"/>
      <c r="H406" s="262"/>
      <c r="I406" s="262"/>
      <c r="J406" s="262"/>
      <c r="K406" s="263"/>
      <c r="L406" s="57"/>
    </row>
    <row r="407" spans="1:12" s="134" customFormat="1">
      <c r="A407" s="54"/>
      <c r="B407" s="133"/>
      <c r="C407" s="133"/>
      <c r="D407" s="133"/>
      <c r="E407" s="133"/>
      <c r="F407" s="133"/>
      <c r="G407" s="133"/>
      <c r="H407" s="133"/>
      <c r="I407" s="133"/>
      <c r="J407" s="133"/>
      <c r="K407" s="133"/>
      <c r="L407" s="136">
        <f>SUM(L408:L417)</f>
        <v>9.0000000000000018</v>
      </c>
    </row>
    <row r="408" spans="1:12">
      <c r="A408" s="132"/>
      <c r="B408" s="22"/>
      <c r="C408" s="22"/>
      <c r="D408" s="68">
        <v>1</v>
      </c>
      <c r="E408" s="67">
        <v>0.9</v>
      </c>
      <c r="F408" s="67"/>
      <c r="G408" s="67"/>
      <c r="H408" s="69"/>
      <c r="I408" s="67"/>
      <c r="J408" s="69"/>
      <c r="K408" s="70">
        <f>E408</f>
        <v>0.9</v>
      </c>
      <c r="L408" s="68">
        <f>K408</f>
        <v>0.9</v>
      </c>
    </row>
    <row r="409" spans="1:12">
      <c r="A409" s="132"/>
      <c r="B409" s="22"/>
      <c r="C409" s="22"/>
      <c r="D409" s="68">
        <v>1</v>
      </c>
      <c r="E409" s="67">
        <v>0.9</v>
      </c>
      <c r="F409" s="67"/>
      <c r="G409" s="67"/>
      <c r="H409" s="69"/>
      <c r="I409" s="67"/>
      <c r="J409" s="69"/>
      <c r="K409" s="70">
        <f t="shared" ref="K409:K417" si="57">E409</f>
        <v>0.9</v>
      </c>
      <c r="L409" s="68">
        <f t="shared" ref="L409:L417" si="58">K409</f>
        <v>0.9</v>
      </c>
    </row>
    <row r="410" spans="1:12">
      <c r="A410" s="132"/>
      <c r="B410" s="22"/>
      <c r="C410" s="22"/>
      <c r="D410" s="68">
        <v>1</v>
      </c>
      <c r="E410" s="67">
        <v>0.9</v>
      </c>
      <c r="F410" s="67"/>
      <c r="G410" s="67"/>
      <c r="H410" s="69"/>
      <c r="I410" s="67"/>
      <c r="J410" s="69"/>
      <c r="K410" s="70">
        <f t="shared" si="57"/>
        <v>0.9</v>
      </c>
      <c r="L410" s="68">
        <f t="shared" si="58"/>
        <v>0.9</v>
      </c>
    </row>
    <row r="411" spans="1:12">
      <c r="A411" s="132"/>
      <c r="B411" s="22"/>
      <c r="C411" s="22"/>
      <c r="D411" s="68">
        <v>1</v>
      </c>
      <c r="E411" s="67">
        <v>0.9</v>
      </c>
      <c r="F411" s="67"/>
      <c r="G411" s="67"/>
      <c r="H411" s="69"/>
      <c r="I411" s="67"/>
      <c r="J411" s="69"/>
      <c r="K411" s="70">
        <f t="shared" si="57"/>
        <v>0.9</v>
      </c>
      <c r="L411" s="68">
        <f t="shared" si="58"/>
        <v>0.9</v>
      </c>
    </row>
    <row r="412" spans="1:12">
      <c r="A412" s="132"/>
      <c r="B412" s="22"/>
      <c r="C412" s="22"/>
      <c r="D412" s="68">
        <v>1</v>
      </c>
      <c r="E412" s="67">
        <v>0.9</v>
      </c>
      <c r="F412" s="67"/>
      <c r="G412" s="67"/>
      <c r="H412" s="69"/>
      <c r="I412" s="67"/>
      <c r="J412" s="69"/>
      <c r="K412" s="70">
        <f t="shared" si="57"/>
        <v>0.9</v>
      </c>
      <c r="L412" s="68">
        <f t="shared" si="58"/>
        <v>0.9</v>
      </c>
    </row>
    <row r="413" spans="1:12">
      <c r="A413" s="132"/>
      <c r="B413" s="22"/>
      <c r="C413" s="22"/>
      <c r="D413" s="68">
        <v>1</v>
      </c>
      <c r="E413" s="67">
        <v>0.9</v>
      </c>
      <c r="F413" s="67"/>
      <c r="G413" s="67"/>
      <c r="H413" s="69"/>
      <c r="I413" s="67"/>
      <c r="J413" s="69"/>
      <c r="K413" s="70">
        <f t="shared" si="57"/>
        <v>0.9</v>
      </c>
      <c r="L413" s="68">
        <f t="shared" si="58"/>
        <v>0.9</v>
      </c>
    </row>
    <row r="414" spans="1:12">
      <c r="A414" s="132"/>
      <c r="B414" s="22"/>
      <c r="C414" s="22"/>
      <c r="D414" s="68">
        <v>1</v>
      </c>
      <c r="E414" s="67">
        <v>0.9</v>
      </c>
      <c r="F414" s="67"/>
      <c r="G414" s="67"/>
      <c r="H414" s="69"/>
      <c r="I414" s="67"/>
      <c r="J414" s="69"/>
      <c r="K414" s="70">
        <f t="shared" si="57"/>
        <v>0.9</v>
      </c>
      <c r="L414" s="68">
        <f t="shared" si="58"/>
        <v>0.9</v>
      </c>
    </row>
    <row r="415" spans="1:12">
      <c r="A415" s="132"/>
      <c r="B415" s="22"/>
      <c r="C415" s="22"/>
      <c r="D415" s="68">
        <v>1</v>
      </c>
      <c r="E415" s="67">
        <v>0.9</v>
      </c>
      <c r="F415" s="67"/>
      <c r="G415" s="67"/>
      <c r="H415" s="69"/>
      <c r="I415" s="67"/>
      <c r="J415" s="69"/>
      <c r="K415" s="70">
        <f t="shared" si="57"/>
        <v>0.9</v>
      </c>
      <c r="L415" s="68">
        <f t="shared" si="58"/>
        <v>0.9</v>
      </c>
    </row>
    <row r="416" spans="1:12">
      <c r="A416" s="132"/>
      <c r="B416" s="22"/>
      <c r="C416" s="22"/>
      <c r="D416" s="68">
        <v>1</v>
      </c>
      <c r="E416" s="67">
        <v>0.9</v>
      </c>
      <c r="F416" s="67"/>
      <c r="G416" s="67"/>
      <c r="H416" s="69"/>
      <c r="I416" s="67"/>
      <c r="J416" s="69"/>
      <c r="K416" s="70">
        <f t="shared" si="57"/>
        <v>0.9</v>
      </c>
      <c r="L416" s="68">
        <f t="shared" si="58"/>
        <v>0.9</v>
      </c>
    </row>
    <row r="417" spans="1:13">
      <c r="A417" s="132"/>
      <c r="B417" s="22"/>
      <c r="C417" s="22"/>
      <c r="D417" s="68">
        <v>1</v>
      </c>
      <c r="E417" s="67">
        <v>0.9</v>
      </c>
      <c r="F417" s="67"/>
      <c r="G417" s="67"/>
      <c r="H417" s="69"/>
      <c r="I417" s="67"/>
      <c r="J417" s="69"/>
      <c r="K417" s="70">
        <f t="shared" si="57"/>
        <v>0.9</v>
      </c>
      <c r="L417" s="68">
        <f t="shared" si="58"/>
        <v>0.9</v>
      </c>
    </row>
    <row r="418" spans="1:13">
      <c r="B418" s="126"/>
      <c r="C418" s="126"/>
      <c r="D418" s="127"/>
      <c r="E418" s="128"/>
      <c r="F418" s="128"/>
      <c r="G418" s="128"/>
      <c r="H418" s="129"/>
      <c r="I418" s="130"/>
      <c r="J418" s="129"/>
      <c r="K418" s="131"/>
      <c r="L418" s="127"/>
    </row>
    <row r="419" spans="1:13">
      <c r="A419" s="84" t="str">
        <f>BM_04!A40</f>
        <v>2.15</v>
      </c>
      <c r="B419" s="261" t="str">
        <f>BM_04!B40</f>
        <v>VERGA PRÉ-MOLDADA PARA JANELAS COM ATÉ 1,5 M DE VÃO. AF_03/2016</v>
      </c>
      <c r="C419" s="262"/>
      <c r="D419" s="262"/>
      <c r="E419" s="262"/>
      <c r="F419" s="262"/>
      <c r="G419" s="262"/>
      <c r="H419" s="262"/>
      <c r="I419" s="262"/>
      <c r="J419" s="262"/>
      <c r="K419" s="263"/>
      <c r="L419" s="57"/>
    </row>
    <row r="420" spans="1:13" s="134" customFormat="1">
      <c r="A420" s="54"/>
      <c r="B420" s="133"/>
      <c r="C420" s="133"/>
      <c r="D420" s="133"/>
      <c r="E420" s="133"/>
      <c r="F420" s="133"/>
      <c r="G420" s="133"/>
      <c r="H420" s="133"/>
      <c r="I420" s="133"/>
      <c r="J420" s="133"/>
      <c r="K420" s="133"/>
      <c r="L420" s="136">
        <f>L421+L422</f>
        <v>3.85</v>
      </c>
    </row>
    <row r="421" spans="1:13">
      <c r="A421" s="135"/>
      <c r="B421" s="22"/>
      <c r="C421" s="22"/>
      <c r="D421" s="68">
        <v>1</v>
      </c>
      <c r="E421" s="67">
        <v>1.85</v>
      </c>
      <c r="F421" s="67"/>
      <c r="G421" s="67"/>
      <c r="H421" s="69"/>
      <c r="I421" s="67"/>
      <c r="J421" s="69"/>
      <c r="K421" s="70">
        <f>E421</f>
        <v>1.85</v>
      </c>
      <c r="L421" s="68">
        <f>K421</f>
        <v>1.85</v>
      </c>
    </row>
    <row r="422" spans="1:13">
      <c r="A422" s="135"/>
      <c r="B422" s="22"/>
      <c r="C422" s="22"/>
      <c r="D422" s="68">
        <v>1</v>
      </c>
      <c r="E422" s="67">
        <v>2</v>
      </c>
      <c r="F422" s="67"/>
      <c r="G422" s="67"/>
      <c r="H422" s="69"/>
      <c r="I422" s="67"/>
      <c r="J422" s="69"/>
      <c r="K422" s="70">
        <f>E422</f>
        <v>2</v>
      </c>
      <c r="L422" s="68">
        <f>K422</f>
        <v>2</v>
      </c>
    </row>
    <row r="423" spans="1:13">
      <c r="B423" s="126"/>
      <c r="C423" s="126"/>
      <c r="D423" s="127"/>
      <c r="E423" s="128"/>
      <c r="F423" s="128"/>
      <c r="G423" s="128"/>
      <c r="H423" s="129"/>
      <c r="I423" s="128"/>
      <c r="J423" s="129"/>
      <c r="K423" s="131"/>
      <c r="L423" s="127"/>
    </row>
    <row r="424" spans="1:13">
      <c r="A424" s="84" t="str">
        <f>BM_04!A41</f>
        <v>2.16</v>
      </c>
      <c r="B424" s="261" t="str">
        <f>BM_04!B41</f>
        <v>CONTRAVERGA PRÉ-MOLDADA PARA VÃOS DE ATÉ 1,5 M DE COMPRIMENTO. AF_03/2016</v>
      </c>
      <c r="C424" s="262"/>
      <c r="D424" s="262"/>
      <c r="E424" s="262"/>
      <c r="F424" s="262"/>
      <c r="G424" s="262"/>
      <c r="H424" s="262"/>
      <c r="I424" s="262"/>
      <c r="J424" s="262"/>
      <c r="K424" s="263"/>
      <c r="L424" s="57"/>
    </row>
    <row r="425" spans="1:13">
      <c r="A425" s="54"/>
      <c r="B425" s="133"/>
      <c r="C425" s="133"/>
      <c r="D425" s="133"/>
      <c r="E425" s="133"/>
      <c r="F425" s="133"/>
      <c r="G425" s="133"/>
      <c r="H425" s="133"/>
      <c r="I425" s="133"/>
      <c r="J425" s="133"/>
      <c r="K425" s="133"/>
      <c r="L425" s="136">
        <f>L426+L427</f>
        <v>3.85</v>
      </c>
    </row>
    <row r="426" spans="1:13" ht="15.75" thickBot="1">
      <c r="A426" s="135"/>
      <c r="B426" s="22"/>
      <c r="C426" s="22"/>
      <c r="D426" s="68">
        <v>1</v>
      </c>
      <c r="E426" s="67">
        <v>1.85</v>
      </c>
      <c r="F426" s="67"/>
      <c r="G426" s="67"/>
      <c r="H426" s="69"/>
      <c r="I426" s="67"/>
      <c r="J426" s="69"/>
      <c r="K426" s="70">
        <f>E426</f>
        <v>1.85</v>
      </c>
      <c r="L426" s="68">
        <f>K426</f>
        <v>1.85</v>
      </c>
    </row>
    <row r="427" spans="1:13" ht="14.45" customHeight="1">
      <c r="A427" s="135"/>
      <c r="B427" s="22"/>
      <c r="C427" s="22"/>
      <c r="D427" s="68">
        <v>1</v>
      </c>
      <c r="E427" s="67">
        <v>2</v>
      </c>
      <c r="F427" s="67"/>
      <c r="G427" s="67"/>
      <c r="H427" s="69"/>
      <c r="I427" s="67"/>
      <c r="J427" s="69"/>
      <c r="K427" s="70">
        <f>E427</f>
        <v>2</v>
      </c>
      <c r="L427" s="68">
        <f>K427</f>
        <v>2</v>
      </c>
      <c r="M427" s="46"/>
    </row>
    <row r="428" spans="1:13" ht="15.75" thickBot="1">
      <c r="I428" s="54"/>
    </row>
    <row r="429" spans="1:13" ht="26.45" customHeight="1" thickBot="1">
      <c r="A429" s="44"/>
      <c r="B429" s="247" t="str">
        <f>BM_04!B44</f>
        <v>ALVENARIA DE VEDAÇÃO DE BLOCOS CERÂMICOS FURADOS NA VERTICAL DE 19X19X39 CM (ESPESSURA 19 CM) E ARGAMASSA DE ASSENTAMENTO COM PREPARO EM BETONEIRA. AF_12/2021</v>
      </c>
      <c r="C429" s="248"/>
      <c r="D429" s="248"/>
      <c r="E429" s="248"/>
      <c r="F429" s="248"/>
      <c r="G429" s="248"/>
      <c r="H429" s="248"/>
      <c r="I429" s="248"/>
      <c r="J429" s="248"/>
      <c r="K429" s="248"/>
      <c r="L429" s="78"/>
      <c r="M429" s="46"/>
    </row>
    <row r="430" spans="1:13">
      <c r="C430" s="251"/>
      <c r="D430" s="252"/>
      <c r="E430" s="105"/>
      <c r="F430" s="105"/>
      <c r="L430" s="62">
        <f>SUM(L431:L458)</f>
        <v>68.825000000000017</v>
      </c>
    </row>
    <row r="431" spans="1:13">
      <c r="C431" s="242"/>
      <c r="D431" s="242"/>
      <c r="E431" s="60">
        <v>1</v>
      </c>
      <c r="F431" s="60">
        <v>4.2</v>
      </c>
      <c r="G431" s="61">
        <v>2.6</v>
      </c>
      <c r="H431" s="61"/>
      <c r="I431" s="61"/>
      <c r="J431" s="61"/>
      <c r="K431" s="61">
        <f>E431*G431*F431</f>
        <v>10.920000000000002</v>
      </c>
      <c r="L431" s="61">
        <f>K431</f>
        <v>10.920000000000002</v>
      </c>
    </row>
    <row r="432" spans="1:13">
      <c r="C432" s="242"/>
      <c r="D432" s="242"/>
      <c r="E432" s="60">
        <v>1</v>
      </c>
      <c r="F432" s="60">
        <v>2.5</v>
      </c>
      <c r="G432" s="61">
        <v>2.6</v>
      </c>
      <c r="H432" s="61"/>
      <c r="I432" s="61"/>
      <c r="J432" s="61"/>
      <c r="K432" s="61">
        <f t="shared" ref="K432:K458" si="59">E432*G432</f>
        <v>2.6</v>
      </c>
      <c r="L432" s="61">
        <f t="shared" ref="L432:L455" si="60">K432</f>
        <v>2.6</v>
      </c>
    </row>
    <row r="433" spans="3:12">
      <c r="C433" s="242"/>
      <c r="D433" s="242"/>
      <c r="E433" s="60">
        <v>1</v>
      </c>
      <c r="F433" s="60">
        <v>6</v>
      </c>
      <c r="G433" s="61">
        <v>2.6</v>
      </c>
      <c r="H433" s="61"/>
      <c r="I433" s="61"/>
      <c r="J433" s="61"/>
      <c r="K433" s="61">
        <f t="shared" si="59"/>
        <v>2.6</v>
      </c>
      <c r="L433" s="61">
        <f t="shared" si="60"/>
        <v>2.6</v>
      </c>
    </row>
    <row r="434" spans="3:12">
      <c r="C434" s="242"/>
      <c r="D434" s="242"/>
      <c r="E434" s="60">
        <v>1</v>
      </c>
      <c r="F434" s="60">
        <v>6</v>
      </c>
      <c r="G434" s="61">
        <v>2.6</v>
      </c>
      <c r="H434" s="61"/>
      <c r="I434" s="61"/>
      <c r="J434" s="61"/>
      <c r="K434" s="61">
        <f t="shared" si="59"/>
        <v>2.6</v>
      </c>
      <c r="L434" s="61">
        <f t="shared" si="60"/>
        <v>2.6</v>
      </c>
    </row>
    <row r="435" spans="3:12">
      <c r="C435" s="242"/>
      <c r="D435" s="242"/>
      <c r="E435" s="60">
        <v>1</v>
      </c>
      <c r="F435" s="60">
        <v>2.1</v>
      </c>
      <c r="G435" s="61">
        <v>2.6</v>
      </c>
      <c r="H435" s="61"/>
      <c r="I435" s="61"/>
      <c r="J435" s="61"/>
      <c r="K435" s="61">
        <f t="shared" si="59"/>
        <v>2.6</v>
      </c>
      <c r="L435" s="61">
        <f t="shared" si="60"/>
        <v>2.6</v>
      </c>
    </row>
    <row r="436" spans="3:12">
      <c r="C436" s="242"/>
      <c r="D436" s="242"/>
      <c r="E436" s="60">
        <v>1</v>
      </c>
      <c r="F436" s="60">
        <v>2.1</v>
      </c>
      <c r="G436" s="61">
        <v>2.6</v>
      </c>
      <c r="H436" s="61"/>
      <c r="I436" s="61"/>
      <c r="J436" s="61"/>
      <c r="K436" s="61">
        <f t="shared" si="59"/>
        <v>2.6</v>
      </c>
      <c r="L436" s="61">
        <f t="shared" si="60"/>
        <v>2.6</v>
      </c>
    </row>
    <row r="437" spans="3:12">
      <c r="C437" s="242"/>
      <c r="D437" s="242"/>
      <c r="E437" s="60">
        <v>1</v>
      </c>
      <c r="F437" s="60">
        <v>2.1</v>
      </c>
      <c r="G437" s="61">
        <v>2.6</v>
      </c>
      <c r="H437" s="61"/>
      <c r="I437" s="61"/>
      <c r="J437" s="61"/>
      <c r="K437" s="61">
        <f t="shared" si="59"/>
        <v>2.6</v>
      </c>
      <c r="L437" s="61">
        <f t="shared" si="60"/>
        <v>2.6</v>
      </c>
    </row>
    <row r="438" spans="3:12">
      <c r="C438" s="242"/>
      <c r="D438" s="242"/>
      <c r="E438" s="60">
        <v>1</v>
      </c>
      <c r="F438" s="60">
        <v>4.5</v>
      </c>
      <c r="G438" s="61">
        <v>2.6</v>
      </c>
      <c r="H438" s="61"/>
      <c r="I438" s="61"/>
      <c r="J438" s="61"/>
      <c r="K438" s="61">
        <f t="shared" si="59"/>
        <v>2.6</v>
      </c>
      <c r="L438" s="61">
        <f t="shared" si="60"/>
        <v>2.6</v>
      </c>
    </row>
    <row r="439" spans="3:12">
      <c r="C439" s="242"/>
      <c r="D439" s="242"/>
      <c r="E439" s="60">
        <v>1</v>
      </c>
      <c r="F439" s="60">
        <v>4</v>
      </c>
      <c r="G439" s="61">
        <v>2.6</v>
      </c>
      <c r="H439" s="61"/>
      <c r="I439" s="61"/>
      <c r="J439" s="61"/>
      <c r="K439" s="61">
        <f t="shared" si="59"/>
        <v>2.6</v>
      </c>
      <c r="L439" s="61">
        <f t="shared" si="60"/>
        <v>2.6</v>
      </c>
    </row>
    <row r="440" spans="3:12">
      <c r="C440" s="236"/>
      <c r="D440" s="236"/>
      <c r="E440" s="60">
        <v>1</v>
      </c>
      <c r="F440" s="60">
        <v>2.2999999999999998</v>
      </c>
      <c r="G440" s="61">
        <v>2.6</v>
      </c>
      <c r="H440" s="61"/>
      <c r="I440" s="61"/>
      <c r="J440" s="61"/>
      <c r="K440" s="61">
        <f t="shared" si="59"/>
        <v>2.6</v>
      </c>
      <c r="L440" s="61">
        <f t="shared" si="60"/>
        <v>2.6</v>
      </c>
    </row>
    <row r="441" spans="3:12">
      <c r="C441" s="236"/>
      <c r="D441" s="236"/>
      <c r="E441" s="60">
        <v>1</v>
      </c>
      <c r="F441" s="60">
        <v>2.75</v>
      </c>
      <c r="G441" s="61">
        <v>2.6</v>
      </c>
      <c r="H441" s="61"/>
      <c r="I441" s="61"/>
      <c r="J441" s="61"/>
      <c r="K441" s="61">
        <f t="shared" si="59"/>
        <v>2.6</v>
      </c>
      <c r="L441" s="61">
        <f t="shared" si="60"/>
        <v>2.6</v>
      </c>
    </row>
    <row r="442" spans="3:12">
      <c r="C442" s="236"/>
      <c r="D442" s="236"/>
      <c r="E442" s="60">
        <v>1</v>
      </c>
      <c r="F442" s="60">
        <v>2.75</v>
      </c>
      <c r="G442" s="61">
        <v>2.6</v>
      </c>
      <c r="H442" s="61"/>
      <c r="I442" s="61"/>
      <c r="J442" s="61"/>
      <c r="K442" s="61">
        <f t="shared" si="59"/>
        <v>2.6</v>
      </c>
      <c r="L442" s="61">
        <f t="shared" si="60"/>
        <v>2.6</v>
      </c>
    </row>
    <row r="443" spans="3:12">
      <c r="C443" s="236"/>
      <c r="D443" s="236"/>
      <c r="E443" s="60">
        <v>1</v>
      </c>
      <c r="F443" s="60">
        <v>4.45</v>
      </c>
      <c r="G443" s="61">
        <v>2.6</v>
      </c>
      <c r="H443" s="61"/>
      <c r="I443" s="61"/>
      <c r="J443" s="61"/>
      <c r="K443" s="61">
        <f t="shared" si="59"/>
        <v>2.6</v>
      </c>
      <c r="L443" s="61">
        <f t="shared" si="60"/>
        <v>2.6</v>
      </c>
    </row>
    <row r="444" spans="3:12">
      <c r="C444" s="236"/>
      <c r="D444" s="236"/>
      <c r="E444" s="60">
        <v>1</v>
      </c>
      <c r="F444" s="60">
        <v>5.9</v>
      </c>
      <c r="G444" s="61">
        <v>2.6</v>
      </c>
      <c r="H444" s="61"/>
      <c r="I444" s="61"/>
      <c r="J444" s="61"/>
      <c r="K444" s="61">
        <f t="shared" si="59"/>
        <v>2.6</v>
      </c>
      <c r="L444" s="61">
        <f t="shared" si="60"/>
        <v>2.6</v>
      </c>
    </row>
    <row r="445" spans="3:12">
      <c r="C445" s="236"/>
      <c r="D445" s="236"/>
      <c r="E445" s="60">
        <v>1</v>
      </c>
      <c r="F445" s="60">
        <v>5.9</v>
      </c>
      <c r="G445" s="61">
        <v>2.6</v>
      </c>
      <c r="H445" s="61"/>
      <c r="I445" s="61"/>
      <c r="J445" s="61"/>
      <c r="K445" s="61">
        <f t="shared" si="59"/>
        <v>2.6</v>
      </c>
      <c r="L445" s="61">
        <f t="shared" si="60"/>
        <v>2.6</v>
      </c>
    </row>
    <row r="446" spans="3:12">
      <c r="C446" s="236"/>
      <c r="D446" s="236"/>
      <c r="E446" s="60">
        <v>1</v>
      </c>
      <c r="F446" s="60">
        <v>2.4</v>
      </c>
      <c r="G446" s="61">
        <v>2.6</v>
      </c>
      <c r="H446" s="61"/>
      <c r="I446" s="61"/>
      <c r="J446" s="61"/>
      <c r="K446" s="61">
        <f t="shared" si="59"/>
        <v>2.6</v>
      </c>
      <c r="L446" s="61">
        <f t="shared" si="60"/>
        <v>2.6</v>
      </c>
    </row>
    <row r="447" spans="3:12">
      <c r="C447" s="236"/>
      <c r="D447" s="236"/>
      <c r="E447" s="60">
        <v>1</v>
      </c>
      <c r="F447" s="60">
        <v>2.4</v>
      </c>
      <c r="G447" s="61">
        <v>2.6</v>
      </c>
      <c r="H447" s="61"/>
      <c r="I447" s="61"/>
      <c r="J447" s="61"/>
      <c r="K447" s="61">
        <f t="shared" si="59"/>
        <v>2.6</v>
      </c>
      <c r="L447" s="61">
        <f t="shared" si="60"/>
        <v>2.6</v>
      </c>
    </row>
    <row r="448" spans="3:12">
      <c r="C448" s="236"/>
      <c r="D448" s="236"/>
      <c r="E448" s="60">
        <v>1</v>
      </c>
      <c r="F448" s="60">
        <v>2.4</v>
      </c>
      <c r="G448" s="61">
        <v>2.6</v>
      </c>
      <c r="H448" s="61"/>
      <c r="I448" s="61"/>
      <c r="J448" s="61"/>
      <c r="K448" s="61">
        <f t="shared" si="59"/>
        <v>2.6</v>
      </c>
      <c r="L448" s="61">
        <f t="shared" si="60"/>
        <v>2.6</v>
      </c>
    </row>
    <row r="449" spans="1:13">
      <c r="C449" s="236"/>
      <c r="D449" s="236"/>
      <c r="E449" s="60">
        <v>1</v>
      </c>
      <c r="F449" s="60">
        <f>9.5+0.8+1.2</f>
        <v>11.5</v>
      </c>
      <c r="G449" s="61">
        <v>2.6</v>
      </c>
      <c r="H449" s="61"/>
      <c r="I449" s="61"/>
      <c r="J449" s="61"/>
      <c r="K449" s="61">
        <f t="shared" si="59"/>
        <v>2.6</v>
      </c>
      <c r="L449" s="61">
        <f t="shared" si="60"/>
        <v>2.6</v>
      </c>
    </row>
    <row r="450" spans="1:13">
      <c r="C450" s="259" t="s">
        <v>492</v>
      </c>
      <c r="D450" s="260"/>
      <c r="E450" s="64"/>
      <c r="F450" s="64"/>
      <c r="G450" s="61"/>
      <c r="H450" s="61"/>
      <c r="I450" s="61"/>
      <c r="J450" s="61"/>
      <c r="K450" s="61"/>
      <c r="L450" s="61"/>
    </row>
    <row r="451" spans="1:13">
      <c r="C451" s="236"/>
      <c r="D451" s="236"/>
      <c r="E451" s="60">
        <v>1</v>
      </c>
      <c r="F451" s="60">
        <v>5.9</v>
      </c>
      <c r="G451" s="61">
        <v>2.6</v>
      </c>
      <c r="H451" s="61"/>
      <c r="I451" s="61"/>
      <c r="J451" s="61"/>
      <c r="K451" s="61">
        <f t="shared" ref="K451:K455" si="61">E451*G451</f>
        <v>2.6</v>
      </c>
      <c r="L451" s="61">
        <f t="shared" si="60"/>
        <v>2.6</v>
      </c>
    </row>
    <row r="452" spans="1:13">
      <c r="C452" s="236"/>
      <c r="D452" s="236"/>
      <c r="E452" s="60"/>
      <c r="F452" s="60"/>
      <c r="G452" s="61"/>
      <c r="H452" s="61"/>
      <c r="I452" s="61"/>
      <c r="J452" s="61"/>
      <c r="K452" s="61">
        <f t="shared" si="61"/>
        <v>0</v>
      </c>
      <c r="L452" s="61">
        <f t="shared" si="60"/>
        <v>0</v>
      </c>
    </row>
    <row r="453" spans="1:13">
      <c r="C453" s="236"/>
      <c r="D453" s="236"/>
      <c r="E453" s="60"/>
      <c r="F453" s="60"/>
      <c r="G453" s="61"/>
      <c r="H453" s="61"/>
      <c r="I453" s="61"/>
      <c r="J453" s="61"/>
      <c r="K453" s="61">
        <f t="shared" si="61"/>
        <v>0</v>
      </c>
      <c r="L453" s="61">
        <f t="shared" si="60"/>
        <v>0</v>
      </c>
    </row>
    <row r="454" spans="1:13">
      <c r="C454" s="236"/>
      <c r="D454" s="236"/>
      <c r="E454" s="60"/>
      <c r="F454" s="60"/>
      <c r="G454" s="61"/>
      <c r="H454" s="61"/>
      <c r="I454" s="61"/>
      <c r="J454" s="61"/>
      <c r="K454" s="61">
        <f t="shared" si="61"/>
        <v>0</v>
      </c>
      <c r="L454" s="61">
        <f t="shared" si="60"/>
        <v>0</v>
      </c>
    </row>
    <row r="455" spans="1:13">
      <c r="C455" s="236"/>
      <c r="D455" s="236"/>
      <c r="E455" s="60"/>
      <c r="F455" s="60"/>
      <c r="G455" s="61"/>
      <c r="H455" s="61"/>
      <c r="I455" s="61"/>
      <c r="J455" s="61"/>
      <c r="K455" s="61">
        <f t="shared" si="61"/>
        <v>0</v>
      </c>
      <c r="L455" s="61">
        <f t="shared" si="60"/>
        <v>0</v>
      </c>
    </row>
    <row r="456" spans="1:13">
      <c r="C456" s="99"/>
      <c r="D456" s="100"/>
      <c r="E456" s="64"/>
      <c r="F456" s="64"/>
      <c r="G456" s="61"/>
      <c r="H456" s="61"/>
      <c r="I456" s="61"/>
      <c r="J456" s="61"/>
      <c r="K456" s="61"/>
      <c r="L456" s="61"/>
    </row>
    <row r="457" spans="1:13">
      <c r="C457" s="258" t="s">
        <v>491</v>
      </c>
      <c r="D457" s="258"/>
      <c r="E457" s="61"/>
      <c r="F457" s="61"/>
      <c r="G457" s="61"/>
      <c r="H457" s="61"/>
      <c r="I457" s="61"/>
      <c r="J457" s="61"/>
      <c r="K457" s="61"/>
      <c r="L457" s="61"/>
    </row>
    <row r="458" spans="1:13">
      <c r="D458" s="61">
        <v>5</v>
      </c>
      <c r="E458" s="61">
        <v>0.9</v>
      </c>
      <c r="F458" s="61">
        <v>2.1</v>
      </c>
      <c r="G458" s="61">
        <f>E458*F458</f>
        <v>1.8900000000000001</v>
      </c>
      <c r="H458" s="61"/>
      <c r="I458" s="61"/>
      <c r="J458" s="61"/>
      <c r="K458" s="61">
        <f t="shared" si="59"/>
        <v>1.7010000000000001</v>
      </c>
      <c r="L458" s="61">
        <f t="shared" ref="L458" si="62">K458*D458</f>
        <v>8.5050000000000008</v>
      </c>
    </row>
    <row r="459" spans="1:13" ht="15.75" thickBot="1"/>
    <row r="460" spans="1:13">
      <c r="A460" s="44"/>
      <c r="B460" s="244" t="str">
        <f>BM_04!B51</f>
        <v>COBERTURAS E PROTEÇÕES</v>
      </c>
      <c r="C460" s="245"/>
      <c r="D460" s="245"/>
      <c r="E460" s="245"/>
      <c r="F460" s="245"/>
      <c r="G460" s="245"/>
      <c r="H460" s="245"/>
      <c r="I460" s="245"/>
      <c r="J460" s="245"/>
      <c r="K460" s="245"/>
      <c r="L460" s="45"/>
      <c r="M460" s="46"/>
    </row>
    <row r="461" spans="1:13" ht="15.75" thickBot="1">
      <c r="I461" s="54"/>
    </row>
    <row r="462" spans="1:13" ht="24" customHeight="1">
      <c r="A462" s="161"/>
      <c r="B462" s="249" t="str">
        <f>BM_04!B52</f>
        <v>TRAMA DE MADEIRA COMPOSTA POR RIPAS, CAIBROS E TERÇAS PARA TELHADOS DE ATÉ 2 ÁGUAS PARA TELHA DE ENCAIXE DE CERÂMICA OU DE CONCRETO, INCLUSO TRANSPORTE VERTICAL. AF_07/2019</v>
      </c>
      <c r="C462" s="250"/>
      <c r="D462" s="250"/>
      <c r="E462" s="250"/>
      <c r="F462" s="250"/>
      <c r="G462" s="250"/>
      <c r="H462" s="250"/>
      <c r="I462" s="250"/>
      <c r="J462" s="250"/>
      <c r="K462" s="250"/>
      <c r="L462" s="162"/>
      <c r="M462" s="46"/>
    </row>
    <row r="463" spans="1:13">
      <c r="L463" s="163">
        <f>L464+L465</f>
        <v>45.12</v>
      </c>
    </row>
    <row r="464" spans="1:13" s="166" customFormat="1">
      <c r="A464" s="165"/>
      <c r="C464" s="167" t="s">
        <v>510</v>
      </c>
      <c r="D464" s="168">
        <v>1</v>
      </c>
      <c r="E464" s="168">
        <v>4.8</v>
      </c>
      <c r="F464" s="168"/>
      <c r="G464" s="168">
        <v>9.4</v>
      </c>
      <c r="H464" s="168"/>
      <c r="I464" s="168"/>
      <c r="J464" s="168"/>
      <c r="K464" s="168">
        <f>E464*G464</f>
        <v>45.12</v>
      </c>
      <c r="L464" s="168">
        <f>K464*D464</f>
        <v>45.12</v>
      </c>
    </row>
    <row r="465" spans="1:13">
      <c r="D465" s="164"/>
      <c r="E465" s="164"/>
      <c r="F465" s="164"/>
      <c r="G465" s="164"/>
      <c r="H465" s="164"/>
      <c r="I465" s="164"/>
      <c r="J465" s="164"/>
      <c r="K465" s="164"/>
      <c r="L465" s="164"/>
    </row>
    <row r="467" spans="1:13" ht="15.75" thickBot="1"/>
    <row r="468" spans="1:13">
      <c r="A468" s="44"/>
      <c r="B468" s="244" t="str">
        <f>BM_04!B77</f>
        <v>REVESTIMENTO</v>
      </c>
      <c r="C468" s="245"/>
      <c r="D468" s="245"/>
      <c r="E468" s="245"/>
      <c r="F468" s="245"/>
      <c r="G468" s="245"/>
      <c r="H468" s="245"/>
      <c r="I468" s="245"/>
      <c r="J468" s="245"/>
      <c r="K468" s="245"/>
      <c r="L468" s="45"/>
      <c r="M468" s="46"/>
    </row>
    <row r="469" spans="1:13" ht="15.75" thickBot="1">
      <c r="I469" s="54"/>
    </row>
    <row r="470" spans="1:13" ht="24.6" customHeight="1">
      <c r="A470" s="44"/>
      <c r="B470" s="244" t="str">
        <f>BM_04!B79</f>
        <v>CHAPISCO APLICADO EM ALVENARIAS E ESTRUTURAS DE CONCRETO INTERNAS, COM COLHER DE PEDREIRO.  ARGAMASSA TRAÇO 1:3 COM PREPARO EM BETONEIRA 400L. AF_06/2014</v>
      </c>
      <c r="C470" s="245"/>
      <c r="D470" s="245"/>
      <c r="E470" s="245"/>
      <c r="F470" s="245"/>
      <c r="G470" s="245"/>
      <c r="H470" s="245"/>
      <c r="I470" s="245"/>
      <c r="J470" s="245"/>
      <c r="K470" s="245"/>
      <c r="L470" s="45"/>
      <c r="M470" s="46"/>
    </row>
    <row r="471" spans="1:13" ht="24.6" customHeight="1">
      <c r="A471" s="253" t="s">
        <v>511</v>
      </c>
      <c r="B471" s="253"/>
      <c r="C471" s="253"/>
      <c r="D471" s="253"/>
      <c r="E471" s="253"/>
      <c r="F471" s="253"/>
      <c r="G471" s="253"/>
      <c r="H471" s="253"/>
      <c r="I471" s="253"/>
      <c r="J471" s="253"/>
      <c r="K471" s="157">
        <f>418.9-529.46</f>
        <v>-110.56000000000006</v>
      </c>
      <c r="L471" s="158"/>
      <c r="M471" s="156"/>
    </row>
    <row r="472" spans="1:13" ht="24.6" customHeight="1">
      <c r="A472" s="159"/>
      <c r="B472" s="159"/>
      <c r="C472" s="159"/>
      <c r="D472" s="159"/>
      <c r="E472" s="159"/>
      <c r="F472" s="159"/>
      <c r="G472" s="159"/>
      <c r="H472" s="159"/>
      <c r="I472" s="159"/>
      <c r="J472" s="159"/>
      <c r="K472" s="157"/>
      <c r="L472" s="160">
        <f>K471+L473</f>
        <v>152.16499999999996</v>
      </c>
      <c r="M472" s="156"/>
    </row>
    <row r="473" spans="1:13">
      <c r="L473" s="143">
        <f>SUM(L474:L500)</f>
        <v>262.72500000000002</v>
      </c>
    </row>
    <row r="474" spans="1:13">
      <c r="D474" s="61">
        <v>2</v>
      </c>
      <c r="E474" s="61">
        <v>6</v>
      </c>
      <c r="F474" s="61"/>
      <c r="G474" s="61">
        <v>2.7</v>
      </c>
      <c r="H474" s="61"/>
      <c r="I474" s="61"/>
      <c r="J474" s="61"/>
      <c r="K474" s="61">
        <f>E474*G474</f>
        <v>16.200000000000003</v>
      </c>
      <c r="L474" s="61">
        <f>K474*D474</f>
        <v>32.400000000000006</v>
      </c>
    </row>
    <row r="475" spans="1:13">
      <c r="D475" s="61">
        <v>2</v>
      </c>
      <c r="E475" s="61">
        <v>6</v>
      </c>
      <c r="F475" s="61"/>
      <c r="G475" s="61">
        <v>2.7</v>
      </c>
      <c r="H475" s="61"/>
      <c r="I475" s="61"/>
      <c r="J475" s="61"/>
      <c r="K475" s="61">
        <f t="shared" ref="K475:K500" si="63">E475*G475</f>
        <v>16.200000000000003</v>
      </c>
      <c r="L475" s="61">
        <f t="shared" ref="L475:L500" si="64">K475*D475</f>
        <v>32.400000000000006</v>
      </c>
    </row>
    <row r="476" spans="1:13">
      <c r="D476" s="61">
        <v>2</v>
      </c>
      <c r="E476" s="61">
        <v>0.9</v>
      </c>
      <c r="F476" s="61"/>
      <c r="G476" s="61">
        <v>2.1</v>
      </c>
      <c r="H476" s="61"/>
      <c r="I476" s="61"/>
      <c r="J476" s="61"/>
      <c r="K476" s="61">
        <f t="shared" si="63"/>
        <v>1.8900000000000001</v>
      </c>
      <c r="L476" s="61">
        <f t="shared" si="64"/>
        <v>3.7800000000000002</v>
      </c>
    </row>
    <row r="477" spans="1:13">
      <c r="C477" s="182" t="s">
        <v>522</v>
      </c>
      <c r="D477" s="61">
        <v>1</v>
      </c>
      <c r="E477" s="154"/>
      <c r="F477" s="61"/>
      <c r="G477" s="154"/>
      <c r="H477" s="61"/>
      <c r="I477" s="61"/>
      <c r="J477" s="61"/>
      <c r="K477" s="61">
        <f t="shared" si="63"/>
        <v>0</v>
      </c>
      <c r="L477" s="61">
        <f t="shared" si="64"/>
        <v>0</v>
      </c>
    </row>
    <row r="478" spans="1:13">
      <c r="C478" s="182" t="s">
        <v>522</v>
      </c>
      <c r="D478" s="61">
        <v>1</v>
      </c>
      <c r="E478" s="61">
        <v>1.2</v>
      </c>
      <c r="F478" s="61"/>
      <c r="G478" s="154"/>
      <c r="H478" s="61"/>
      <c r="I478" s="61"/>
      <c r="J478" s="61"/>
      <c r="K478" s="61">
        <f t="shared" si="63"/>
        <v>0</v>
      </c>
      <c r="L478" s="61">
        <f t="shared" si="64"/>
        <v>0</v>
      </c>
    </row>
    <row r="479" spans="1:13">
      <c r="C479" s="182" t="s">
        <v>522</v>
      </c>
      <c r="D479" s="61">
        <v>1</v>
      </c>
      <c r="E479" s="61">
        <v>1.7</v>
      </c>
      <c r="F479" s="61"/>
      <c r="G479" s="154"/>
      <c r="H479" s="61"/>
      <c r="I479" s="61"/>
      <c r="J479" s="61"/>
      <c r="K479" s="61">
        <f t="shared" si="63"/>
        <v>0</v>
      </c>
      <c r="L479" s="61">
        <f t="shared" si="64"/>
        <v>0</v>
      </c>
    </row>
    <row r="480" spans="1:13">
      <c r="C480" s="182" t="s">
        <v>522</v>
      </c>
      <c r="D480" s="61">
        <v>1</v>
      </c>
      <c r="E480" s="154"/>
      <c r="F480" s="61"/>
      <c r="G480" s="154"/>
      <c r="H480" s="61"/>
      <c r="I480" s="61"/>
      <c r="J480" s="61"/>
      <c r="K480" s="61">
        <f t="shared" si="63"/>
        <v>0</v>
      </c>
      <c r="L480" s="61">
        <f t="shared" si="64"/>
        <v>0</v>
      </c>
    </row>
    <row r="481" spans="3:12">
      <c r="C481" s="182" t="s">
        <v>522</v>
      </c>
      <c r="D481" s="61">
        <v>1</v>
      </c>
      <c r="E481" s="61">
        <v>1</v>
      </c>
      <c r="F481" s="61"/>
      <c r="G481" s="154"/>
      <c r="H481" s="61"/>
      <c r="I481" s="61"/>
      <c r="J481" s="61"/>
      <c r="K481" s="61">
        <f t="shared" si="63"/>
        <v>0</v>
      </c>
      <c r="L481" s="61">
        <f t="shared" si="64"/>
        <v>0</v>
      </c>
    </row>
    <row r="482" spans="3:12">
      <c r="C482" s="182" t="s">
        <v>522</v>
      </c>
      <c r="D482" s="61">
        <v>1</v>
      </c>
      <c r="E482" s="61">
        <v>2.4</v>
      </c>
      <c r="F482" s="61"/>
      <c r="G482" s="154"/>
      <c r="H482" s="61"/>
      <c r="I482" s="61"/>
      <c r="J482" s="61"/>
      <c r="K482" s="61">
        <f t="shared" si="63"/>
        <v>0</v>
      </c>
      <c r="L482" s="61">
        <f t="shared" si="64"/>
        <v>0</v>
      </c>
    </row>
    <row r="483" spans="3:12">
      <c r="C483" s="182" t="s">
        <v>522</v>
      </c>
      <c r="D483" s="61">
        <v>2</v>
      </c>
      <c r="E483" s="61">
        <v>4.5</v>
      </c>
      <c r="F483" s="61"/>
      <c r="G483" s="154"/>
      <c r="H483" s="61"/>
      <c r="I483" s="61"/>
      <c r="J483" s="61"/>
      <c r="K483" s="61">
        <f t="shared" si="63"/>
        <v>0</v>
      </c>
      <c r="L483" s="61">
        <f t="shared" si="64"/>
        <v>0</v>
      </c>
    </row>
    <row r="484" spans="3:12">
      <c r="C484" s="182" t="s">
        <v>522</v>
      </c>
      <c r="D484" s="61">
        <v>1</v>
      </c>
      <c r="E484" s="61">
        <v>1.9</v>
      </c>
      <c r="F484" s="61"/>
      <c r="G484" s="154"/>
      <c r="H484" s="61"/>
      <c r="I484" s="61"/>
      <c r="J484" s="61"/>
      <c r="K484" s="61">
        <f t="shared" si="63"/>
        <v>0</v>
      </c>
      <c r="L484" s="61">
        <f t="shared" si="64"/>
        <v>0</v>
      </c>
    </row>
    <row r="485" spans="3:12">
      <c r="D485" s="61">
        <v>2</v>
      </c>
      <c r="E485" s="61">
        <v>2.2999999999999998</v>
      </c>
      <c r="F485" s="61"/>
      <c r="G485" s="61">
        <v>2.75</v>
      </c>
      <c r="H485" s="61"/>
      <c r="I485" s="61"/>
      <c r="J485" s="61"/>
      <c r="K485" s="61">
        <f t="shared" si="63"/>
        <v>6.3249999999999993</v>
      </c>
      <c r="L485" s="61">
        <f t="shared" si="64"/>
        <v>12.649999999999999</v>
      </c>
    </row>
    <row r="486" spans="3:12">
      <c r="D486" s="61">
        <v>2</v>
      </c>
      <c r="E486" s="61">
        <v>4.45</v>
      </c>
      <c r="F486" s="61"/>
      <c r="G486" s="61">
        <v>2.75</v>
      </c>
      <c r="H486" s="61"/>
      <c r="I486" s="61"/>
      <c r="J486" s="61"/>
      <c r="K486" s="61">
        <f t="shared" si="63"/>
        <v>12.237500000000001</v>
      </c>
      <c r="L486" s="61">
        <f t="shared" si="64"/>
        <v>24.475000000000001</v>
      </c>
    </row>
    <row r="487" spans="3:12">
      <c r="D487" s="61">
        <v>2</v>
      </c>
      <c r="E487" s="61">
        <v>2.5</v>
      </c>
      <c r="F487" s="61"/>
      <c r="G487" s="61">
        <v>2.75</v>
      </c>
      <c r="H487" s="61"/>
      <c r="I487" s="61"/>
      <c r="J487" s="61"/>
      <c r="K487" s="61">
        <f t="shared" si="63"/>
        <v>6.875</v>
      </c>
      <c r="L487" s="61">
        <f t="shared" si="64"/>
        <v>13.75</v>
      </c>
    </row>
    <row r="488" spans="3:12">
      <c r="D488" s="61">
        <v>2</v>
      </c>
      <c r="E488" s="61">
        <v>0.8</v>
      </c>
      <c r="F488" s="61"/>
      <c r="G488" s="61">
        <v>2.75</v>
      </c>
      <c r="H488" s="61"/>
      <c r="I488" s="61"/>
      <c r="J488" s="61"/>
      <c r="K488" s="61">
        <f t="shared" si="63"/>
        <v>2.2000000000000002</v>
      </c>
      <c r="L488" s="61">
        <f t="shared" si="64"/>
        <v>4.4000000000000004</v>
      </c>
    </row>
    <row r="489" spans="3:12">
      <c r="D489" s="61">
        <v>2</v>
      </c>
      <c r="E489" s="61">
        <v>2.2000000000000002</v>
      </c>
      <c r="F489" s="61"/>
      <c r="G489" s="61">
        <v>2.75</v>
      </c>
      <c r="H489" s="61"/>
      <c r="I489" s="61"/>
      <c r="J489" s="61"/>
      <c r="K489" s="61">
        <f t="shared" si="63"/>
        <v>6.0500000000000007</v>
      </c>
      <c r="L489" s="61">
        <f t="shared" si="64"/>
        <v>12.100000000000001</v>
      </c>
    </row>
    <row r="490" spans="3:12">
      <c r="D490" s="61">
        <v>2</v>
      </c>
      <c r="E490" s="61">
        <v>1.8</v>
      </c>
      <c r="F490" s="61"/>
      <c r="G490" s="61">
        <v>2.75</v>
      </c>
      <c r="H490" s="61"/>
      <c r="I490" s="61"/>
      <c r="J490" s="61"/>
      <c r="K490" s="61">
        <f t="shared" si="63"/>
        <v>4.95</v>
      </c>
      <c r="L490" s="61">
        <f t="shared" si="64"/>
        <v>9.9</v>
      </c>
    </row>
    <row r="491" spans="3:12">
      <c r="D491" s="61">
        <v>2</v>
      </c>
      <c r="E491" s="61">
        <v>4.5</v>
      </c>
      <c r="F491" s="61"/>
      <c r="G491" s="61">
        <v>2.7</v>
      </c>
      <c r="H491" s="61"/>
      <c r="I491" s="61"/>
      <c r="J491" s="61"/>
      <c r="K491" s="61">
        <f t="shared" si="63"/>
        <v>12.15</v>
      </c>
      <c r="L491" s="61">
        <f t="shared" si="64"/>
        <v>24.3</v>
      </c>
    </row>
    <row r="492" spans="3:12">
      <c r="D492" s="61">
        <v>2</v>
      </c>
      <c r="E492" s="61">
        <v>2.1</v>
      </c>
      <c r="F492" s="61"/>
      <c r="G492" s="61">
        <v>2.7</v>
      </c>
      <c r="H492" s="61"/>
      <c r="I492" s="61"/>
      <c r="J492" s="61"/>
      <c r="K492" s="61">
        <f t="shared" si="63"/>
        <v>5.6700000000000008</v>
      </c>
      <c r="L492" s="61">
        <f t="shared" si="64"/>
        <v>11.340000000000002</v>
      </c>
    </row>
    <row r="493" spans="3:12">
      <c r="D493" s="61">
        <v>2</v>
      </c>
      <c r="E493" s="61">
        <v>1.2</v>
      </c>
      <c r="F493" s="61"/>
      <c r="G493" s="61">
        <v>2.7</v>
      </c>
      <c r="H493" s="61"/>
      <c r="I493" s="61"/>
      <c r="J493" s="61"/>
      <c r="K493" s="61">
        <f t="shared" si="63"/>
        <v>3.24</v>
      </c>
      <c r="L493" s="61">
        <f t="shared" si="64"/>
        <v>6.48</v>
      </c>
    </row>
    <row r="494" spans="3:12">
      <c r="D494" s="61">
        <v>2</v>
      </c>
      <c r="E494" s="61">
        <v>1.3</v>
      </c>
      <c r="F494" s="61"/>
      <c r="G494" s="61">
        <v>2.7</v>
      </c>
      <c r="H494" s="61"/>
      <c r="I494" s="61"/>
      <c r="J494" s="61"/>
      <c r="K494" s="61">
        <f t="shared" si="63"/>
        <v>3.5100000000000002</v>
      </c>
      <c r="L494" s="61">
        <f t="shared" si="64"/>
        <v>7.0200000000000005</v>
      </c>
    </row>
    <row r="495" spans="3:12">
      <c r="D495" s="61">
        <v>2</v>
      </c>
      <c r="E495" s="61">
        <v>2</v>
      </c>
      <c r="F495" s="61"/>
      <c r="G495" s="61">
        <v>2.8</v>
      </c>
      <c r="H495" s="61"/>
      <c r="I495" s="61"/>
      <c r="J495" s="61"/>
      <c r="K495" s="61">
        <f t="shared" si="63"/>
        <v>5.6</v>
      </c>
      <c r="L495" s="61">
        <f t="shared" si="64"/>
        <v>11.2</v>
      </c>
    </row>
    <row r="496" spans="3:12">
      <c r="D496" s="61">
        <v>3</v>
      </c>
      <c r="E496" s="61">
        <v>2.7</v>
      </c>
      <c r="F496" s="61"/>
      <c r="G496" s="61">
        <v>2.8</v>
      </c>
      <c r="H496" s="61"/>
      <c r="I496" s="61"/>
      <c r="J496" s="61"/>
      <c r="K496" s="61">
        <f t="shared" si="63"/>
        <v>7.56</v>
      </c>
      <c r="L496" s="61">
        <f t="shared" si="64"/>
        <v>22.68</v>
      </c>
    </row>
    <row r="497" spans="1:13">
      <c r="D497" s="61">
        <v>2</v>
      </c>
      <c r="E497" s="61">
        <v>0.9</v>
      </c>
      <c r="F497" s="61"/>
      <c r="G497" s="61">
        <v>2.1</v>
      </c>
      <c r="H497" s="61"/>
      <c r="I497" s="61"/>
      <c r="J497" s="61"/>
      <c r="K497" s="61">
        <f t="shared" si="63"/>
        <v>1.8900000000000001</v>
      </c>
      <c r="L497" s="61">
        <f t="shared" si="64"/>
        <v>3.7800000000000002</v>
      </c>
    </row>
    <row r="498" spans="1:13">
      <c r="D498" s="61">
        <v>2</v>
      </c>
      <c r="E498" s="61">
        <v>3.5</v>
      </c>
      <c r="F498" s="61"/>
      <c r="G498" s="61">
        <v>2.85</v>
      </c>
      <c r="H498" s="61"/>
      <c r="I498" s="61"/>
      <c r="J498" s="61"/>
      <c r="K498" s="61">
        <f t="shared" si="63"/>
        <v>9.9749999999999996</v>
      </c>
      <c r="L498" s="61">
        <f t="shared" si="64"/>
        <v>19.95</v>
      </c>
    </row>
    <row r="499" spans="1:13">
      <c r="D499" s="61">
        <v>2</v>
      </c>
      <c r="E499" s="61">
        <v>1.1000000000000001</v>
      </c>
      <c r="F499" s="61"/>
      <c r="G499" s="61">
        <v>1.8</v>
      </c>
      <c r="H499" s="61"/>
      <c r="I499" s="61"/>
      <c r="J499" s="61"/>
      <c r="K499" s="61">
        <f t="shared" si="63"/>
        <v>1.9800000000000002</v>
      </c>
      <c r="L499" s="61">
        <f t="shared" si="64"/>
        <v>3.9600000000000004</v>
      </c>
    </row>
    <row r="500" spans="1:13">
      <c r="D500" s="61">
        <v>2</v>
      </c>
      <c r="E500" s="61">
        <v>1.4</v>
      </c>
      <c r="F500" s="61"/>
      <c r="G500" s="61">
        <v>2.2000000000000002</v>
      </c>
      <c r="H500" s="61"/>
      <c r="I500" s="61"/>
      <c r="J500" s="61"/>
      <c r="K500" s="61">
        <f t="shared" si="63"/>
        <v>3.08</v>
      </c>
      <c r="L500" s="61">
        <f t="shared" si="64"/>
        <v>6.16</v>
      </c>
    </row>
    <row r="501" spans="1:13" ht="15.75" thickBot="1"/>
    <row r="502" spans="1:13" ht="23.45" customHeight="1">
      <c r="A502" s="44"/>
      <c r="B502" s="244" t="str">
        <f>BM_04!B78</f>
        <v>MASSA ÚNICA, PARA RECEBIMENTO DE PINTURA, EM ARGAMASSA TRAÇO 1:2:8, PREPARO MECÂNICO COM BETONEIRA 400L, APLICADA MANUALMENTE EM FACES INTERNAS DE PAREDES, ESPESSURA DE 20MM, COM EXECUÇÃO DE TALISCAS. AF_06/2014</v>
      </c>
      <c r="C502" s="245"/>
      <c r="D502" s="245"/>
      <c r="E502" s="245"/>
      <c r="F502" s="245"/>
      <c r="G502" s="245"/>
      <c r="H502" s="245"/>
      <c r="I502" s="245"/>
      <c r="J502" s="245"/>
      <c r="K502" s="245"/>
      <c r="L502" s="45"/>
      <c r="M502" s="46"/>
    </row>
    <row r="503" spans="1:13">
      <c r="A503" s="253" t="s">
        <v>511</v>
      </c>
      <c r="B503" s="253"/>
      <c r="C503" s="253"/>
      <c r="D503" s="253"/>
      <c r="E503" s="253"/>
      <c r="F503" s="253"/>
      <c r="G503" s="253"/>
      <c r="H503" s="253"/>
      <c r="I503" s="253"/>
      <c r="J503" s="253"/>
      <c r="K503" s="157">
        <f>418.9-529.46</f>
        <v>-110.56000000000006</v>
      </c>
      <c r="L503" s="158"/>
    </row>
    <row r="504" spans="1:13">
      <c r="A504" s="159"/>
      <c r="B504" s="159"/>
      <c r="C504" s="159"/>
      <c r="D504" s="159"/>
      <c r="E504" s="159"/>
      <c r="F504" s="159"/>
      <c r="G504" s="159"/>
      <c r="H504" s="159"/>
      <c r="I504" s="159"/>
      <c r="J504" s="159"/>
      <c r="K504" s="157"/>
      <c r="L504" s="160">
        <f>K503+L505</f>
        <v>152.16499999999996</v>
      </c>
    </row>
    <row r="505" spans="1:13">
      <c r="L505" s="143">
        <f>SUM(L506:L532)</f>
        <v>262.72500000000002</v>
      </c>
    </row>
    <row r="506" spans="1:13">
      <c r="D506" s="61">
        <v>2</v>
      </c>
      <c r="E506" s="61">
        <v>6</v>
      </c>
      <c r="F506" s="61"/>
      <c r="G506" s="61">
        <v>2.7</v>
      </c>
      <c r="H506" s="61"/>
      <c r="I506" s="61"/>
      <c r="J506" s="61"/>
      <c r="K506" s="61">
        <f>E506*G506</f>
        <v>16.200000000000003</v>
      </c>
      <c r="L506" s="61">
        <f>K506*D506</f>
        <v>32.400000000000006</v>
      </c>
    </row>
    <row r="507" spans="1:13">
      <c r="D507" s="61">
        <v>2</v>
      </c>
      <c r="E507" s="61">
        <v>6</v>
      </c>
      <c r="F507" s="61"/>
      <c r="G507" s="61">
        <v>2.7</v>
      </c>
      <c r="H507" s="61"/>
      <c r="I507" s="61"/>
      <c r="J507" s="61"/>
      <c r="K507" s="61">
        <f t="shared" ref="K507:K532" si="65">E507*G507</f>
        <v>16.200000000000003</v>
      </c>
      <c r="L507" s="61">
        <f t="shared" ref="L507:L532" si="66">K507*D507</f>
        <v>32.400000000000006</v>
      </c>
    </row>
    <row r="508" spans="1:13">
      <c r="D508" s="61">
        <v>2</v>
      </c>
      <c r="E508" s="61">
        <v>0.9</v>
      </c>
      <c r="F508" s="61"/>
      <c r="G508" s="61">
        <v>2.1</v>
      </c>
      <c r="H508" s="61"/>
      <c r="I508" s="61"/>
      <c r="J508" s="61"/>
      <c r="K508" s="61">
        <f t="shared" si="65"/>
        <v>1.8900000000000001</v>
      </c>
      <c r="L508" s="61">
        <f t="shared" si="66"/>
        <v>3.7800000000000002</v>
      </c>
    </row>
    <row r="509" spans="1:13">
      <c r="C509" s="182" t="s">
        <v>522</v>
      </c>
      <c r="D509" s="61">
        <v>1</v>
      </c>
      <c r="E509" s="154"/>
      <c r="F509" s="61"/>
      <c r="G509" s="154"/>
      <c r="H509" s="61"/>
      <c r="I509" s="61"/>
      <c r="J509" s="61"/>
      <c r="K509" s="61">
        <f t="shared" si="65"/>
        <v>0</v>
      </c>
      <c r="L509" s="61">
        <f t="shared" si="66"/>
        <v>0</v>
      </c>
    </row>
    <row r="510" spans="1:13">
      <c r="C510" s="182" t="s">
        <v>522</v>
      </c>
      <c r="D510" s="61">
        <v>1</v>
      </c>
      <c r="E510" s="61">
        <v>1.2</v>
      </c>
      <c r="F510" s="61"/>
      <c r="G510" s="154"/>
      <c r="H510" s="61"/>
      <c r="I510" s="61"/>
      <c r="J510" s="61"/>
      <c r="K510" s="61">
        <f t="shared" si="65"/>
        <v>0</v>
      </c>
      <c r="L510" s="61">
        <f t="shared" si="66"/>
        <v>0</v>
      </c>
    </row>
    <row r="511" spans="1:13">
      <c r="C511" s="182" t="s">
        <v>522</v>
      </c>
      <c r="D511" s="61">
        <v>1</v>
      </c>
      <c r="E511" s="61">
        <v>1.7</v>
      </c>
      <c r="F511" s="61"/>
      <c r="G511" s="154"/>
      <c r="H511" s="61"/>
      <c r="I511" s="61"/>
      <c r="J511" s="61"/>
      <c r="K511" s="61">
        <f t="shared" si="65"/>
        <v>0</v>
      </c>
      <c r="L511" s="61">
        <f t="shared" si="66"/>
        <v>0</v>
      </c>
    </row>
    <row r="512" spans="1:13">
      <c r="C512" s="182" t="s">
        <v>522</v>
      </c>
      <c r="D512" s="61">
        <v>1</v>
      </c>
      <c r="E512" s="154"/>
      <c r="F512" s="61"/>
      <c r="G512" s="154"/>
      <c r="H512" s="61"/>
      <c r="I512" s="61"/>
      <c r="J512" s="61"/>
      <c r="K512" s="61">
        <f t="shared" si="65"/>
        <v>0</v>
      </c>
      <c r="L512" s="61">
        <f t="shared" si="66"/>
        <v>0</v>
      </c>
    </row>
    <row r="513" spans="3:12">
      <c r="C513" s="182" t="s">
        <v>522</v>
      </c>
      <c r="D513" s="61">
        <v>1</v>
      </c>
      <c r="E513" s="61">
        <v>1</v>
      </c>
      <c r="F513" s="61"/>
      <c r="G513" s="154"/>
      <c r="H513" s="61"/>
      <c r="I513" s="61"/>
      <c r="J513" s="61"/>
      <c r="K513" s="61">
        <f t="shared" si="65"/>
        <v>0</v>
      </c>
      <c r="L513" s="61">
        <f t="shared" si="66"/>
        <v>0</v>
      </c>
    </row>
    <row r="514" spans="3:12">
      <c r="C514" s="182" t="s">
        <v>522</v>
      </c>
      <c r="D514" s="61">
        <v>1</v>
      </c>
      <c r="E514" s="61">
        <v>2.4</v>
      </c>
      <c r="F514" s="61"/>
      <c r="G514" s="154"/>
      <c r="H514" s="61"/>
      <c r="I514" s="61"/>
      <c r="J514" s="61"/>
      <c r="K514" s="61">
        <f t="shared" si="65"/>
        <v>0</v>
      </c>
      <c r="L514" s="61">
        <f t="shared" si="66"/>
        <v>0</v>
      </c>
    </row>
    <row r="515" spans="3:12">
      <c r="C515" s="182" t="s">
        <v>522</v>
      </c>
      <c r="D515" s="61">
        <v>2</v>
      </c>
      <c r="E515" s="61">
        <v>4.5</v>
      </c>
      <c r="F515" s="61"/>
      <c r="G515" s="154"/>
      <c r="H515" s="61"/>
      <c r="I515" s="61"/>
      <c r="J515" s="61"/>
      <c r="K515" s="61">
        <f t="shared" si="65"/>
        <v>0</v>
      </c>
      <c r="L515" s="61">
        <f t="shared" si="66"/>
        <v>0</v>
      </c>
    </row>
    <row r="516" spans="3:12">
      <c r="C516" s="182" t="s">
        <v>522</v>
      </c>
      <c r="D516" s="61">
        <v>1</v>
      </c>
      <c r="E516" s="61">
        <v>1.9</v>
      </c>
      <c r="F516" s="61"/>
      <c r="G516" s="154"/>
      <c r="H516" s="61"/>
      <c r="I516" s="61"/>
      <c r="J516" s="61"/>
      <c r="K516" s="61">
        <f t="shared" si="65"/>
        <v>0</v>
      </c>
      <c r="L516" s="61">
        <f t="shared" si="66"/>
        <v>0</v>
      </c>
    </row>
    <row r="517" spans="3:12">
      <c r="D517" s="61">
        <v>2</v>
      </c>
      <c r="E517" s="61">
        <v>2.2999999999999998</v>
      </c>
      <c r="F517" s="61"/>
      <c r="G517" s="61">
        <v>2.75</v>
      </c>
      <c r="H517" s="61"/>
      <c r="I517" s="61"/>
      <c r="J517" s="61"/>
      <c r="K517" s="61">
        <f t="shared" si="65"/>
        <v>6.3249999999999993</v>
      </c>
      <c r="L517" s="61">
        <f t="shared" si="66"/>
        <v>12.649999999999999</v>
      </c>
    </row>
    <row r="518" spans="3:12">
      <c r="D518" s="61">
        <v>2</v>
      </c>
      <c r="E518" s="61">
        <v>4.45</v>
      </c>
      <c r="F518" s="61"/>
      <c r="G518" s="61">
        <v>2.75</v>
      </c>
      <c r="H518" s="61"/>
      <c r="I518" s="61"/>
      <c r="J518" s="61"/>
      <c r="K518" s="61">
        <f t="shared" si="65"/>
        <v>12.237500000000001</v>
      </c>
      <c r="L518" s="61">
        <f t="shared" si="66"/>
        <v>24.475000000000001</v>
      </c>
    </row>
    <row r="519" spans="3:12">
      <c r="D519" s="61">
        <v>2</v>
      </c>
      <c r="E519" s="61">
        <v>2.5</v>
      </c>
      <c r="F519" s="61"/>
      <c r="G519" s="61">
        <v>2.75</v>
      </c>
      <c r="H519" s="61"/>
      <c r="I519" s="61"/>
      <c r="J519" s="61"/>
      <c r="K519" s="61">
        <f t="shared" si="65"/>
        <v>6.875</v>
      </c>
      <c r="L519" s="61">
        <f t="shared" si="66"/>
        <v>13.75</v>
      </c>
    </row>
    <row r="520" spans="3:12">
      <c r="D520" s="61">
        <v>2</v>
      </c>
      <c r="E520" s="61">
        <v>0.8</v>
      </c>
      <c r="F520" s="61"/>
      <c r="G520" s="61">
        <v>2.75</v>
      </c>
      <c r="H520" s="61"/>
      <c r="I520" s="61"/>
      <c r="J520" s="61"/>
      <c r="K520" s="61">
        <f t="shared" si="65"/>
        <v>2.2000000000000002</v>
      </c>
      <c r="L520" s="61">
        <f t="shared" si="66"/>
        <v>4.4000000000000004</v>
      </c>
    </row>
    <row r="521" spans="3:12">
      <c r="D521" s="61">
        <v>2</v>
      </c>
      <c r="E521" s="61">
        <v>2.2000000000000002</v>
      </c>
      <c r="F521" s="61"/>
      <c r="G521" s="61">
        <v>2.75</v>
      </c>
      <c r="H521" s="61"/>
      <c r="I521" s="61"/>
      <c r="J521" s="61"/>
      <c r="K521" s="61">
        <f t="shared" si="65"/>
        <v>6.0500000000000007</v>
      </c>
      <c r="L521" s="61">
        <f t="shared" si="66"/>
        <v>12.100000000000001</v>
      </c>
    </row>
    <row r="522" spans="3:12">
      <c r="D522" s="61">
        <v>2</v>
      </c>
      <c r="E522" s="61">
        <v>1.8</v>
      </c>
      <c r="F522" s="61"/>
      <c r="G522" s="61">
        <v>2.75</v>
      </c>
      <c r="H522" s="61"/>
      <c r="I522" s="61"/>
      <c r="J522" s="61"/>
      <c r="K522" s="61">
        <f t="shared" si="65"/>
        <v>4.95</v>
      </c>
      <c r="L522" s="61">
        <f t="shared" si="66"/>
        <v>9.9</v>
      </c>
    </row>
    <row r="523" spans="3:12">
      <c r="D523" s="61">
        <v>2</v>
      </c>
      <c r="E523" s="61">
        <v>4.5</v>
      </c>
      <c r="F523" s="61"/>
      <c r="G523" s="61">
        <v>2.7</v>
      </c>
      <c r="H523" s="61"/>
      <c r="I523" s="61"/>
      <c r="J523" s="61"/>
      <c r="K523" s="61">
        <f t="shared" si="65"/>
        <v>12.15</v>
      </c>
      <c r="L523" s="61">
        <f t="shared" si="66"/>
        <v>24.3</v>
      </c>
    </row>
    <row r="524" spans="3:12">
      <c r="D524" s="61">
        <v>2</v>
      </c>
      <c r="E524" s="61">
        <v>2.1</v>
      </c>
      <c r="F524" s="61"/>
      <c r="G524" s="61">
        <v>2.7</v>
      </c>
      <c r="H524" s="61"/>
      <c r="I524" s="61"/>
      <c r="J524" s="61"/>
      <c r="K524" s="61">
        <f t="shared" si="65"/>
        <v>5.6700000000000008</v>
      </c>
      <c r="L524" s="61">
        <f t="shared" si="66"/>
        <v>11.340000000000002</v>
      </c>
    </row>
    <row r="525" spans="3:12">
      <c r="D525" s="61">
        <v>2</v>
      </c>
      <c r="E525" s="61">
        <v>1.2</v>
      </c>
      <c r="F525" s="61"/>
      <c r="G525" s="61">
        <v>2.7</v>
      </c>
      <c r="H525" s="61"/>
      <c r="I525" s="61"/>
      <c r="J525" s="61"/>
      <c r="K525" s="61">
        <f t="shared" si="65"/>
        <v>3.24</v>
      </c>
      <c r="L525" s="61">
        <f t="shared" si="66"/>
        <v>6.48</v>
      </c>
    </row>
    <row r="526" spans="3:12">
      <c r="D526" s="61">
        <v>2</v>
      </c>
      <c r="E526" s="61">
        <v>1.3</v>
      </c>
      <c r="F526" s="61"/>
      <c r="G526" s="61">
        <v>2.7</v>
      </c>
      <c r="H526" s="61"/>
      <c r="I526" s="61"/>
      <c r="J526" s="61"/>
      <c r="K526" s="61">
        <f t="shared" si="65"/>
        <v>3.5100000000000002</v>
      </c>
      <c r="L526" s="61">
        <f t="shared" si="66"/>
        <v>7.0200000000000005</v>
      </c>
    </row>
    <row r="527" spans="3:12">
      <c r="D527" s="61">
        <v>2</v>
      </c>
      <c r="E527" s="61">
        <v>2</v>
      </c>
      <c r="F527" s="61"/>
      <c r="G527" s="61">
        <v>2.8</v>
      </c>
      <c r="H527" s="61"/>
      <c r="I527" s="61"/>
      <c r="J527" s="61"/>
      <c r="K527" s="61">
        <f t="shared" si="65"/>
        <v>5.6</v>
      </c>
      <c r="L527" s="61">
        <f t="shared" si="66"/>
        <v>11.2</v>
      </c>
    </row>
    <row r="528" spans="3:12">
      <c r="D528" s="61">
        <v>3</v>
      </c>
      <c r="E528" s="61">
        <v>2.7</v>
      </c>
      <c r="F528" s="61"/>
      <c r="G528" s="61">
        <v>2.8</v>
      </c>
      <c r="H528" s="61"/>
      <c r="I528" s="61"/>
      <c r="J528" s="61"/>
      <c r="K528" s="61">
        <f t="shared" si="65"/>
        <v>7.56</v>
      </c>
      <c r="L528" s="61">
        <f t="shared" si="66"/>
        <v>22.68</v>
      </c>
    </row>
    <row r="529" spans="4:12">
      <c r="D529" s="61">
        <v>2</v>
      </c>
      <c r="E529" s="61">
        <v>0.9</v>
      </c>
      <c r="F529" s="61"/>
      <c r="G529" s="61">
        <v>2.1</v>
      </c>
      <c r="H529" s="61"/>
      <c r="I529" s="61"/>
      <c r="J529" s="61"/>
      <c r="K529" s="61">
        <f t="shared" si="65"/>
        <v>1.8900000000000001</v>
      </c>
      <c r="L529" s="61">
        <f t="shared" si="66"/>
        <v>3.7800000000000002</v>
      </c>
    </row>
    <row r="530" spans="4:12">
      <c r="D530" s="61">
        <v>2</v>
      </c>
      <c r="E530" s="61">
        <v>3.5</v>
      </c>
      <c r="F530" s="61"/>
      <c r="G530" s="61">
        <v>2.85</v>
      </c>
      <c r="H530" s="61"/>
      <c r="I530" s="61"/>
      <c r="J530" s="61"/>
      <c r="K530" s="61">
        <f t="shared" si="65"/>
        <v>9.9749999999999996</v>
      </c>
      <c r="L530" s="61">
        <f t="shared" si="66"/>
        <v>19.95</v>
      </c>
    </row>
    <row r="531" spans="4:12">
      <c r="D531" s="61">
        <v>2</v>
      </c>
      <c r="E531" s="61">
        <v>1.1000000000000001</v>
      </c>
      <c r="F531" s="61"/>
      <c r="G531" s="61">
        <v>1.8</v>
      </c>
      <c r="H531" s="61"/>
      <c r="I531" s="61"/>
      <c r="J531" s="61"/>
      <c r="K531" s="61">
        <f t="shared" si="65"/>
        <v>1.9800000000000002</v>
      </c>
      <c r="L531" s="61">
        <f t="shared" si="66"/>
        <v>3.9600000000000004</v>
      </c>
    </row>
    <row r="532" spans="4:12">
      <c r="D532" s="61">
        <v>2</v>
      </c>
      <c r="E532" s="61">
        <v>1.4</v>
      </c>
      <c r="F532" s="61"/>
      <c r="G532" s="61">
        <v>2.2000000000000002</v>
      </c>
      <c r="H532" s="61"/>
      <c r="I532" s="61"/>
      <c r="J532" s="61"/>
      <c r="K532" s="61">
        <f t="shared" si="65"/>
        <v>3.08</v>
      </c>
      <c r="L532" s="61">
        <f t="shared" si="66"/>
        <v>6.16</v>
      </c>
    </row>
  </sheetData>
  <protectedRanges>
    <protectedRange sqref="L7" name="Intervalo1_1"/>
    <protectedRange sqref="L10:L11 L24:L26 L429 L462 L460 L470:L472 L468 L17 L36:L40 L15 L13 L189:L190 L28:L34 L502:L504" name="Intervalo1_1_2"/>
    <protectedRange sqref="L41 L27 L35 L197 L108 L178 L188 L264 L332 L400 L406:L407 L419:L420 L424:L425" name="Intervalo1_1_1_2"/>
    <protectedRange sqref="L16 L12" name="Intervalo1_1_1_3"/>
    <protectedRange sqref="L18:L23 L14" name="Intervalo1_1_2_1"/>
  </protectedRanges>
  <mergeCells count="427">
    <mergeCell ref="A503:J503"/>
    <mergeCell ref="B106:C106"/>
    <mergeCell ref="B319:C319"/>
    <mergeCell ref="B387:C387"/>
    <mergeCell ref="B320:C320"/>
    <mergeCell ref="B321:C321"/>
    <mergeCell ref="B322:C322"/>
    <mergeCell ref="B323:C323"/>
    <mergeCell ref="B324:C324"/>
    <mergeCell ref="B325:C325"/>
    <mergeCell ref="B326:C326"/>
    <mergeCell ref="B372:C372"/>
    <mergeCell ref="B160:C160"/>
    <mergeCell ref="B161:C161"/>
    <mergeCell ref="B162:C162"/>
    <mergeCell ref="B163:C163"/>
    <mergeCell ref="B188:K188"/>
    <mergeCell ref="B192:C192"/>
    <mergeCell ref="B193:C193"/>
    <mergeCell ref="B194:C194"/>
    <mergeCell ref="B195:C195"/>
    <mergeCell ref="B166:C166"/>
    <mergeCell ref="B210:C210"/>
    <mergeCell ref="B211:C211"/>
    <mergeCell ref="B84:C84"/>
    <mergeCell ref="B145:C145"/>
    <mergeCell ref="B184:C184"/>
    <mergeCell ref="B229:C229"/>
    <mergeCell ref="B230:C230"/>
    <mergeCell ref="B252:C252"/>
    <mergeCell ref="B146:C146"/>
    <mergeCell ref="B147:C147"/>
    <mergeCell ref="B148:C148"/>
    <mergeCell ref="B149:C149"/>
    <mergeCell ref="B159:C159"/>
    <mergeCell ref="B90:C90"/>
    <mergeCell ref="B123:C123"/>
    <mergeCell ref="B124:C124"/>
    <mergeCell ref="B125:C125"/>
    <mergeCell ref="B126:C126"/>
    <mergeCell ref="B108:K108"/>
    <mergeCell ref="B113:C113"/>
    <mergeCell ref="B114:C114"/>
    <mergeCell ref="B115:C115"/>
    <mergeCell ref="B118:C118"/>
    <mergeCell ref="A189:J189"/>
    <mergeCell ref="B208:C208"/>
    <mergeCell ref="B209:C209"/>
    <mergeCell ref="B212:C212"/>
    <mergeCell ref="B213:C213"/>
    <mergeCell ref="B214:C214"/>
    <mergeCell ref="B215:C215"/>
    <mergeCell ref="B216:C216"/>
    <mergeCell ref="B167:C167"/>
    <mergeCell ref="B168:C168"/>
    <mergeCell ref="B169:C169"/>
    <mergeCell ref="B170:C170"/>
    <mergeCell ref="B171:C171"/>
    <mergeCell ref="B172:C172"/>
    <mergeCell ref="B173:C173"/>
    <mergeCell ref="B206:C206"/>
    <mergeCell ref="B207:C207"/>
    <mergeCell ref="B179:C179"/>
    <mergeCell ref="B197:K197"/>
    <mergeCell ref="B199:C199"/>
    <mergeCell ref="B200:C200"/>
    <mergeCell ref="B201:C201"/>
    <mergeCell ref="B202:C202"/>
    <mergeCell ref="B203:C203"/>
    <mergeCell ref="B204:C204"/>
    <mergeCell ref="B205:C205"/>
    <mergeCell ref="B71:C71"/>
    <mergeCell ref="B102:C102"/>
    <mergeCell ref="B140:C140"/>
    <mergeCell ref="B141:C141"/>
    <mergeCell ref="B143:C143"/>
    <mergeCell ref="B144:C144"/>
    <mergeCell ref="B72:C72"/>
    <mergeCell ref="B73:C73"/>
    <mergeCell ref="B74:C74"/>
    <mergeCell ref="B96:C96"/>
    <mergeCell ref="B97:C97"/>
    <mergeCell ref="B98:C98"/>
    <mergeCell ref="B99:C99"/>
    <mergeCell ref="B100:C100"/>
    <mergeCell ref="B101:C101"/>
    <mergeCell ref="B139:C139"/>
    <mergeCell ref="B138:C138"/>
    <mergeCell ref="B142:C142"/>
    <mergeCell ref="B116:C116"/>
    <mergeCell ref="B117:C117"/>
    <mergeCell ref="B110:C110"/>
    <mergeCell ref="B111:C111"/>
    <mergeCell ref="B112:C112"/>
    <mergeCell ref="B75:C75"/>
    <mergeCell ref="B64:C64"/>
    <mergeCell ref="B25:K25"/>
    <mergeCell ref="B36:C36"/>
    <mergeCell ref="B76:C76"/>
    <mergeCell ref="B91:C91"/>
    <mergeCell ref="B92:C92"/>
    <mergeCell ref="B93:C93"/>
    <mergeCell ref="B94:C94"/>
    <mergeCell ref="B95:C95"/>
    <mergeCell ref="B77:C77"/>
    <mergeCell ref="B81:C81"/>
    <mergeCell ref="B85:C85"/>
    <mergeCell ref="B86:C86"/>
    <mergeCell ref="B87:C87"/>
    <mergeCell ref="B88:C88"/>
    <mergeCell ref="B89:C89"/>
    <mergeCell ref="B38:C38"/>
    <mergeCell ref="B39:C39"/>
    <mergeCell ref="B40:C40"/>
    <mergeCell ref="B37:C37"/>
    <mergeCell ref="B60:C60"/>
    <mergeCell ref="B63:C63"/>
    <mergeCell ref="B61:C61"/>
    <mergeCell ref="B65:C65"/>
    <mergeCell ref="B57:C57"/>
    <mergeCell ref="B58:C58"/>
    <mergeCell ref="B59:C59"/>
    <mergeCell ref="B51:C51"/>
    <mergeCell ref="B52:C52"/>
    <mergeCell ref="B53:C53"/>
    <mergeCell ref="B55:C55"/>
    <mergeCell ref="B56:C56"/>
    <mergeCell ref="B62:C62"/>
    <mergeCell ref="B54:C54"/>
    <mergeCell ref="B33:C33"/>
    <mergeCell ref="B43:C43"/>
    <mergeCell ref="B12:K12"/>
    <mergeCell ref="B14:C14"/>
    <mergeCell ref="B18:C18"/>
    <mergeCell ref="B19:C19"/>
    <mergeCell ref="B20:C20"/>
    <mergeCell ref="B21:C21"/>
    <mergeCell ref="B22:C22"/>
    <mergeCell ref="B23:C23"/>
    <mergeCell ref="B27:K27"/>
    <mergeCell ref="A28:J28"/>
    <mergeCell ref="B67:C6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0:K10"/>
    <mergeCell ref="B11:K11"/>
    <mergeCell ref="B41:K41"/>
    <mergeCell ref="B16:K16"/>
    <mergeCell ref="B35:K35"/>
    <mergeCell ref="B31:C31"/>
    <mergeCell ref="B32:C32"/>
    <mergeCell ref="B103:C103"/>
    <mergeCell ref="B104:C104"/>
    <mergeCell ref="B105:C105"/>
    <mergeCell ref="B174:C174"/>
    <mergeCell ref="B175:C175"/>
    <mergeCell ref="B185:C185"/>
    <mergeCell ref="B186:C186"/>
    <mergeCell ref="B137:C137"/>
    <mergeCell ref="B127:C127"/>
    <mergeCell ref="B128:C128"/>
    <mergeCell ref="B129:C129"/>
    <mergeCell ref="B130:C130"/>
    <mergeCell ref="B131:C131"/>
    <mergeCell ref="B132:C132"/>
    <mergeCell ref="B119:C119"/>
    <mergeCell ref="B178:K178"/>
    <mergeCell ref="B180:C180"/>
    <mergeCell ref="B181:C181"/>
    <mergeCell ref="B120:C120"/>
    <mergeCell ref="B121:C121"/>
    <mergeCell ref="B122:C122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31:C231"/>
    <mergeCell ref="B225:C225"/>
    <mergeCell ref="B226:C226"/>
    <mergeCell ref="B228:C228"/>
    <mergeCell ref="B227:C227"/>
    <mergeCell ref="B264:K264"/>
    <mergeCell ref="B266:C266"/>
    <mergeCell ref="B267:C267"/>
    <mergeCell ref="B245:C245"/>
    <mergeCell ref="B246:C246"/>
    <mergeCell ref="B249:C249"/>
    <mergeCell ref="B250:C250"/>
    <mergeCell ref="B257:C257"/>
    <mergeCell ref="B258:C258"/>
    <mergeCell ref="B256:C256"/>
    <mergeCell ref="B251:C251"/>
    <mergeCell ref="B259:C259"/>
    <mergeCell ref="B260:C260"/>
    <mergeCell ref="B253:C253"/>
    <mergeCell ref="B254:C254"/>
    <mergeCell ref="B255:C255"/>
    <mergeCell ref="B279:C279"/>
    <mergeCell ref="B280:C280"/>
    <mergeCell ref="B281:C281"/>
    <mergeCell ref="B282:C282"/>
    <mergeCell ref="B283:C283"/>
    <mergeCell ref="B284:C284"/>
    <mergeCell ref="B285:C285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N43:O43"/>
    <mergeCell ref="N44:O44"/>
    <mergeCell ref="N45:O45"/>
    <mergeCell ref="N46:O46"/>
    <mergeCell ref="N47:O47"/>
    <mergeCell ref="N48:O48"/>
    <mergeCell ref="N49:O49"/>
    <mergeCell ref="N50:O50"/>
    <mergeCell ref="B151:C151"/>
    <mergeCell ref="B133:C133"/>
    <mergeCell ref="B134:C134"/>
    <mergeCell ref="B135:C135"/>
    <mergeCell ref="B136:C136"/>
    <mergeCell ref="B68:C68"/>
    <mergeCell ref="B69:C69"/>
    <mergeCell ref="B70:C70"/>
    <mergeCell ref="B48:C48"/>
    <mergeCell ref="B49:C49"/>
    <mergeCell ref="B50:C50"/>
    <mergeCell ref="B44:C44"/>
    <mergeCell ref="B45:C45"/>
    <mergeCell ref="B46:C46"/>
    <mergeCell ref="B47:C47"/>
    <mergeCell ref="B66:C66"/>
    <mergeCell ref="B332:K332"/>
    <mergeCell ref="B334:C334"/>
    <mergeCell ref="B335:C335"/>
    <mergeCell ref="B336:C336"/>
    <mergeCell ref="B337:C337"/>
    <mergeCell ref="B338:C338"/>
    <mergeCell ref="B78:C78"/>
    <mergeCell ref="B79:C79"/>
    <mergeCell ref="B82:C82"/>
    <mergeCell ref="B80:C80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164:C164"/>
    <mergeCell ref="B233:C233"/>
    <mergeCell ref="B83:C83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94:C394"/>
    <mergeCell ref="B385:C385"/>
    <mergeCell ref="B386:C386"/>
    <mergeCell ref="B388:C388"/>
    <mergeCell ref="B389:C389"/>
    <mergeCell ref="B390:C390"/>
    <mergeCell ref="B391:C391"/>
    <mergeCell ref="B392:C392"/>
    <mergeCell ref="B393:C393"/>
    <mergeCell ref="B378:C378"/>
    <mergeCell ref="B379:C379"/>
    <mergeCell ref="B380:C380"/>
    <mergeCell ref="B381:C381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75:C375"/>
    <mergeCell ref="B357:C357"/>
    <mergeCell ref="B400:K400"/>
    <mergeCell ref="B468:K468"/>
    <mergeCell ref="B470:K470"/>
    <mergeCell ref="C444:D444"/>
    <mergeCell ref="C445:D445"/>
    <mergeCell ref="C446:D446"/>
    <mergeCell ref="C447:D447"/>
    <mergeCell ref="C448:D448"/>
    <mergeCell ref="C449:D449"/>
    <mergeCell ref="C457:D457"/>
    <mergeCell ref="C450:D450"/>
    <mergeCell ref="C451:D451"/>
    <mergeCell ref="C452:D452"/>
    <mergeCell ref="C453:D453"/>
    <mergeCell ref="C454:D454"/>
    <mergeCell ref="C455:D455"/>
    <mergeCell ref="B406:K406"/>
    <mergeCell ref="B419:K419"/>
    <mergeCell ref="B424:K424"/>
    <mergeCell ref="B502:K502"/>
    <mergeCell ref="B402:C402"/>
    <mergeCell ref="B403:C403"/>
    <mergeCell ref="B404:C404"/>
    <mergeCell ref="B429:K429"/>
    <mergeCell ref="B460:K460"/>
    <mergeCell ref="B462:K462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A471:J471"/>
    <mergeCell ref="B327:C327"/>
    <mergeCell ref="B328:C328"/>
    <mergeCell ref="B298:C298"/>
    <mergeCell ref="B295:C295"/>
    <mergeCell ref="B296:C296"/>
    <mergeCell ref="B297:C297"/>
    <mergeCell ref="B152:C152"/>
    <mergeCell ref="B153:C153"/>
    <mergeCell ref="B154:C154"/>
    <mergeCell ref="B155:C155"/>
    <mergeCell ref="B156:C156"/>
    <mergeCell ref="B157:C157"/>
    <mergeCell ref="B158:C158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77:C277"/>
    <mergeCell ref="B278:C278"/>
    <mergeCell ref="B329:C329"/>
    <mergeCell ref="B395:C395"/>
    <mergeCell ref="B396:C396"/>
    <mergeCell ref="B397:C397"/>
    <mergeCell ref="B318:C318"/>
    <mergeCell ref="B150:C150"/>
    <mergeCell ref="B182:C182"/>
    <mergeCell ref="B183:C183"/>
    <mergeCell ref="B232:C232"/>
    <mergeCell ref="B247:C247"/>
    <mergeCell ref="B248:C248"/>
    <mergeCell ref="B261:C261"/>
    <mergeCell ref="B382:C382"/>
    <mergeCell ref="B383:C383"/>
    <mergeCell ref="B384:C384"/>
    <mergeCell ref="B366:C366"/>
    <mergeCell ref="B368:C368"/>
    <mergeCell ref="B369:C369"/>
    <mergeCell ref="B370:C370"/>
    <mergeCell ref="B371:C371"/>
    <mergeCell ref="B373:C373"/>
    <mergeCell ref="B374:C374"/>
    <mergeCell ref="B376:C376"/>
    <mergeCell ref="B377:C377"/>
  </mergeCells>
  <phoneticPr fontId="1" type="noConversion"/>
  <pageMargins left="0.511811024" right="0.511811024" top="0.78740157499999996" bottom="0.78740157499999996" header="0.31496062000000002" footer="0.31496062000000002"/>
  <pageSetup paperSize="9" scale="61" fitToHeight="0" orientation="portrait" horizontalDpi="300" verticalDpi="300" r:id="rId1"/>
  <colBreaks count="1" manualBreakCount="1">
    <brk id="12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36F9F-4AB6-4CE7-82A2-CFA836EEDC22}">
  <sheetPr>
    <pageSetUpPr fitToPage="1"/>
  </sheetPr>
  <dimension ref="A1:M5"/>
  <sheetViews>
    <sheetView view="pageBreakPreview" topLeftCell="A115" zoomScaleNormal="100" zoomScaleSheetLayoutView="100" workbookViewId="0">
      <selection activeCell="L118" sqref="L118"/>
    </sheetView>
  </sheetViews>
  <sheetFormatPr defaultRowHeight="15"/>
  <sheetData>
    <row r="1" spans="1:13" ht="16.5" thickBot="1">
      <c r="A1" s="274"/>
      <c r="B1" s="275"/>
      <c r="C1" s="280" t="s">
        <v>512</v>
      </c>
      <c r="D1" s="281"/>
      <c r="E1" s="281"/>
      <c r="F1" s="281"/>
      <c r="G1" s="281"/>
      <c r="H1" s="281"/>
      <c r="I1" s="281"/>
      <c r="J1" s="281"/>
      <c r="K1" s="281"/>
      <c r="L1" s="281"/>
      <c r="M1" s="282"/>
    </row>
    <row r="2" spans="1:13">
      <c r="A2" s="276"/>
      <c r="B2" s="277"/>
      <c r="C2" s="283" t="s">
        <v>411</v>
      </c>
      <c r="D2" s="284"/>
      <c r="E2" s="284"/>
      <c r="F2" s="284"/>
      <c r="G2" s="285"/>
      <c r="H2" s="283" t="s">
        <v>412</v>
      </c>
      <c r="I2" s="284"/>
      <c r="J2" s="284"/>
      <c r="K2" s="284"/>
      <c r="L2" s="284"/>
      <c r="M2" s="285"/>
    </row>
    <row r="3" spans="1:13" ht="15.75" thickBot="1">
      <c r="A3" s="276"/>
      <c r="B3" s="277"/>
      <c r="C3" s="286" t="s">
        <v>432</v>
      </c>
      <c r="D3" s="287"/>
      <c r="E3" s="287"/>
      <c r="F3" s="287"/>
      <c r="G3" s="288"/>
      <c r="H3" s="289" t="s">
        <v>413</v>
      </c>
      <c r="I3" s="290"/>
      <c r="J3" s="290"/>
      <c r="K3" s="290"/>
      <c r="L3" s="290"/>
      <c r="M3" s="291"/>
    </row>
    <row r="4" spans="1:13">
      <c r="A4" s="276"/>
      <c r="B4" s="277"/>
      <c r="C4" s="283" t="s">
        <v>414</v>
      </c>
      <c r="D4" s="284"/>
      <c r="E4" s="284"/>
      <c r="F4" s="284"/>
      <c r="G4" s="285"/>
      <c r="H4" s="292" t="s">
        <v>415</v>
      </c>
      <c r="I4" s="293"/>
      <c r="J4" s="293"/>
      <c r="K4" s="294"/>
      <c r="L4" s="37"/>
      <c r="M4" s="38"/>
    </row>
    <row r="5" spans="1:13" ht="15.75" thickBot="1">
      <c r="A5" s="278"/>
      <c r="B5" s="279"/>
      <c r="C5" s="295" t="s">
        <v>433</v>
      </c>
      <c r="D5" s="296"/>
      <c r="E5" s="296"/>
      <c r="F5" s="296"/>
      <c r="G5" s="297"/>
      <c r="H5" s="298"/>
      <c r="I5" s="299"/>
      <c r="J5" s="299"/>
      <c r="K5" s="300"/>
      <c r="L5" s="39"/>
      <c r="M5" s="40"/>
    </row>
  </sheetData>
  <mergeCells count="10"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</mergeCells>
  <pageMargins left="0.511811024" right="0.511811024" top="0.78740157499999996" bottom="0.78740157499999996" header="0.31496062000000002" footer="0.31496062000000002"/>
  <pageSetup paperSize="9" scale="78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ORÇAMENTO</vt:lpstr>
      <vt:lpstr>BM_04</vt:lpstr>
      <vt:lpstr>MEM_04</vt:lpstr>
      <vt:lpstr>RELATÓRIO FOTOGRAFICO</vt:lpstr>
      <vt:lpstr>BM_04!Area_de_impressao</vt:lpstr>
      <vt:lpstr>MEM_04!Area_de_impressao</vt:lpstr>
      <vt:lpstr>'RELATÓRIO FOTOGRAFICO'!Area_de_impressao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LIMA</cp:lastModifiedBy>
  <cp:lastPrinted>2023-09-01T18:23:49Z</cp:lastPrinted>
  <dcterms:created xsi:type="dcterms:W3CDTF">2015-06-05T18:19:34Z</dcterms:created>
  <dcterms:modified xsi:type="dcterms:W3CDTF">2023-09-01T18:24:58Z</dcterms:modified>
</cp:coreProperties>
</file>