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20730" windowHeight="11760"/>
  </bookViews>
  <sheets>
    <sheet name="ORÇAMENTO" sheetId="1" r:id="rId1"/>
    <sheet name="CRONOGRAMA" sheetId="2" r:id="rId2"/>
    <sheet name="BDI" sheetId="3" r:id="rId3"/>
    <sheet name="ES" sheetId="4" r:id="rId4"/>
  </sheets>
  <definedNames>
    <definedName name="_xlnm.Print_Area" localSheetId="0">ORÇAMENTO!$A$1:$J$365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4" l="1"/>
  <c r="C23" i="4"/>
  <c r="D46" i="4"/>
  <c r="C46" i="4"/>
  <c r="D42" i="4"/>
  <c r="C42" i="4"/>
  <c r="D35" i="4"/>
  <c r="C35" i="4"/>
  <c r="C15" i="3"/>
  <c r="D48" i="4" l="1"/>
  <c r="C48" i="4"/>
  <c r="D8" i="2" l="1"/>
  <c r="F8" i="2" s="1"/>
  <c r="F14" i="2" s="1"/>
  <c r="D10" i="2"/>
  <c r="L10" i="2" s="1"/>
  <c r="D12" i="2"/>
  <c r="N12" i="2" s="1"/>
  <c r="G223" i="1"/>
  <c r="H223" i="1" s="1"/>
  <c r="I223" i="1" s="1"/>
  <c r="G195" i="1"/>
  <c r="H195" i="1" s="1"/>
  <c r="I195" i="1" s="1"/>
  <c r="G173" i="1"/>
  <c r="H173" i="1" s="1"/>
  <c r="I173" i="1" s="1"/>
  <c r="G145" i="1"/>
  <c r="H145" i="1" s="1"/>
  <c r="I145" i="1" s="1"/>
  <c r="G122" i="1"/>
  <c r="H122" i="1" s="1"/>
  <c r="I122" i="1" s="1"/>
  <c r="G103" i="1"/>
  <c r="H103" i="1" s="1"/>
  <c r="I103" i="1" s="1"/>
  <c r="G86" i="1"/>
  <c r="H86" i="1" s="1"/>
  <c r="I86" i="1" s="1"/>
  <c r="G69" i="1"/>
  <c r="H69" i="1" s="1"/>
  <c r="I69" i="1" s="1"/>
  <c r="G42" i="1"/>
  <c r="H42" i="1" s="1"/>
  <c r="I42" i="1" s="1"/>
  <c r="G38" i="1"/>
  <c r="H38" i="1" s="1"/>
  <c r="I38" i="1" s="1"/>
  <c r="G25" i="1"/>
  <c r="H25" i="1" s="1"/>
  <c r="I25" i="1" s="1"/>
  <c r="O9" i="1"/>
  <c r="O10" i="1"/>
  <c r="G10" i="1" s="1"/>
  <c r="H10" i="1" s="1"/>
  <c r="I10" i="1" s="1"/>
  <c r="O11" i="1"/>
  <c r="G11" i="1" s="1"/>
  <c r="H11" i="1" s="1"/>
  <c r="I11" i="1" s="1"/>
  <c r="O12" i="1"/>
  <c r="O13" i="1"/>
  <c r="G13" i="1" s="1"/>
  <c r="H13" i="1" s="1"/>
  <c r="I13" i="1" s="1"/>
  <c r="O14" i="1"/>
  <c r="G14" i="1" s="1"/>
  <c r="H14" i="1" s="1"/>
  <c r="I14" i="1" s="1"/>
  <c r="O15" i="1"/>
  <c r="G15" i="1" s="1"/>
  <c r="H15" i="1" s="1"/>
  <c r="I15" i="1" s="1"/>
  <c r="O16" i="1"/>
  <c r="G16" i="1" s="1"/>
  <c r="H16" i="1" s="1"/>
  <c r="I16" i="1" s="1"/>
  <c r="O17" i="1"/>
  <c r="G17" i="1" s="1"/>
  <c r="H17" i="1" s="1"/>
  <c r="I17" i="1" s="1"/>
  <c r="O18" i="1"/>
  <c r="G18" i="1" s="1"/>
  <c r="H18" i="1" s="1"/>
  <c r="I18" i="1" s="1"/>
  <c r="O19" i="1"/>
  <c r="G19" i="1" s="1"/>
  <c r="H19" i="1" s="1"/>
  <c r="I19" i="1" s="1"/>
  <c r="O20" i="1"/>
  <c r="G20" i="1" s="1"/>
  <c r="H20" i="1" s="1"/>
  <c r="I20" i="1" s="1"/>
  <c r="O21" i="1"/>
  <c r="G21" i="1" s="1"/>
  <c r="H21" i="1" s="1"/>
  <c r="I21" i="1" s="1"/>
  <c r="O22" i="1"/>
  <c r="G22" i="1" s="1"/>
  <c r="H22" i="1" s="1"/>
  <c r="I22" i="1" s="1"/>
  <c r="O23" i="1"/>
  <c r="G23" i="1" s="1"/>
  <c r="H23" i="1" s="1"/>
  <c r="I23" i="1" s="1"/>
  <c r="O24" i="1"/>
  <c r="G24" i="1" s="1"/>
  <c r="H24" i="1" s="1"/>
  <c r="I24" i="1" s="1"/>
  <c r="O25" i="1"/>
  <c r="O26" i="1"/>
  <c r="G26" i="1" s="1"/>
  <c r="H26" i="1" s="1"/>
  <c r="I26" i="1" s="1"/>
  <c r="O27" i="1"/>
  <c r="G27" i="1" s="1"/>
  <c r="H27" i="1" s="1"/>
  <c r="I27" i="1" s="1"/>
  <c r="O28" i="1"/>
  <c r="G28" i="1" s="1"/>
  <c r="H28" i="1" s="1"/>
  <c r="I28" i="1" s="1"/>
  <c r="O29" i="1"/>
  <c r="O30" i="1"/>
  <c r="G30" i="1" s="1"/>
  <c r="H30" i="1" s="1"/>
  <c r="I30" i="1" s="1"/>
  <c r="O31" i="1"/>
  <c r="G31" i="1" s="1"/>
  <c r="H31" i="1" s="1"/>
  <c r="I31" i="1" s="1"/>
  <c r="O32" i="1"/>
  <c r="G32" i="1" s="1"/>
  <c r="H32" i="1" s="1"/>
  <c r="I32" i="1" s="1"/>
  <c r="O33" i="1"/>
  <c r="G33" i="1" s="1"/>
  <c r="H33" i="1" s="1"/>
  <c r="I33" i="1" s="1"/>
  <c r="O34" i="1"/>
  <c r="G34" i="1" s="1"/>
  <c r="H34" i="1" s="1"/>
  <c r="I34" i="1" s="1"/>
  <c r="O35" i="1"/>
  <c r="G35" i="1" s="1"/>
  <c r="H35" i="1" s="1"/>
  <c r="I35" i="1" s="1"/>
  <c r="O36" i="1"/>
  <c r="G36" i="1" s="1"/>
  <c r="H36" i="1" s="1"/>
  <c r="I36" i="1" s="1"/>
  <c r="O37" i="1"/>
  <c r="G37" i="1" s="1"/>
  <c r="H37" i="1" s="1"/>
  <c r="I37" i="1" s="1"/>
  <c r="O38" i="1"/>
  <c r="O39" i="1"/>
  <c r="G39" i="1" s="1"/>
  <c r="H39" i="1" s="1"/>
  <c r="I39" i="1" s="1"/>
  <c r="O40" i="1"/>
  <c r="G40" i="1" s="1"/>
  <c r="H40" i="1" s="1"/>
  <c r="I40" i="1" s="1"/>
  <c r="O41" i="1"/>
  <c r="G41" i="1" s="1"/>
  <c r="H41" i="1" s="1"/>
  <c r="I41" i="1" s="1"/>
  <c r="O42" i="1"/>
  <c r="O43" i="1"/>
  <c r="G43" i="1" s="1"/>
  <c r="H43" i="1" s="1"/>
  <c r="I43" i="1" s="1"/>
  <c r="O44" i="1"/>
  <c r="G44" i="1" s="1"/>
  <c r="H44" i="1" s="1"/>
  <c r="I44" i="1" s="1"/>
  <c r="O45" i="1"/>
  <c r="G45" i="1" s="1"/>
  <c r="H45" i="1" s="1"/>
  <c r="I45" i="1" s="1"/>
  <c r="O46" i="1"/>
  <c r="O47" i="1"/>
  <c r="G47" i="1" s="1"/>
  <c r="H47" i="1" s="1"/>
  <c r="I47" i="1" s="1"/>
  <c r="O48" i="1"/>
  <c r="G48" i="1" s="1"/>
  <c r="H48" i="1" s="1"/>
  <c r="I48" i="1" s="1"/>
  <c r="O49" i="1"/>
  <c r="G49" i="1" s="1"/>
  <c r="H49" i="1" s="1"/>
  <c r="I49" i="1" s="1"/>
  <c r="O50" i="1"/>
  <c r="G50" i="1" s="1"/>
  <c r="H50" i="1" s="1"/>
  <c r="I50" i="1" s="1"/>
  <c r="O51" i="1"/>
  <c r="G51" i="1" s="1"/>
  <c r="H51" i="1" s="1"/>
  <c r="I51" i="1" s="1"/>
  <c r="O52" i="1"/>
  <c r="G52" i="1" s="1"/>
  <c r="H52" i="1" s="1"/>
  <c r="I52" i="1" s="1"/>
  <c r="O53" i="1"/>
  <c r="G53" i="1" s="1"/>
  <c r="H53" i="1" s="1"/>
  <c r="I53" i="1" s="1"/>
  <c r="O54" i="1"/>
  <c r="O55" i="1"/>
  <c r="G55" i="1" s="1"/>
  <c r="H55" i="1" s="1"/>
  <c r="I55" i="1" s="1"/>
  <c r="O56" i="1"/>
  <c r="G56" i="1" s="1"/>
  <c r="H56" i="1" s="1"/>
  <c r="I56" i="1" s="1"/>
  <c r="O57" i="1"/>
  <c r="G57" i="1" s="1"/>
  <c r="H57" i="1" s="1"/>
  <c r="I57" i="1" s="1"/>
  <c r="O58" i="1"/>
  <c r="G58" i="1" s="1"/>
  <c r="H58" i="1" s="1"/>
  <c r="I58" i="1" s="1"/>
  <c r="O59" i="1"/>
  <c r="G59" i="1" s="1"/>
  <c r="H59" i="1" s="1"/>
  <c r="I59" i="1" s="1"/>
  <c r="O60" i="1"/>
  <c r="G60" i="1" s="1"/>
  <c r="H60" i="1" s="1"/>
  <c r="I60" i="1" s="1"/>
  <c r="O61" i="1"/>
  <c r="G61" i="1" s="1"/>
  <c r="H61" i="1" s="1"/>
  <c r="I61" i="1" s="1"/>
  <c r="O62" i="1"/>
  <c r="G62" i="1" s="1"/>
  <c r="H62" i="1" s="1"/>
  <c r="I62" i="1" s="1"/>
  <c r="O63" i="1"/>
  <c r="G63" i="1" s="1"/>
  <c r="H63" i="1" s="1"/>
  <c r="I63" i="1" s="1"/>
  <c r="O64" i="1"/>
  <c r="O65" i="1"/>
  <c r="G65" i="1" s="1"/>
  <c r="H65" i="1" s="1"/>
  <c r="I65" i="1" s="1"/>
  <c r="O66" i="1"/>
  <c r="G66" i="1" s="1"/>
  <c r="H66" i="1" s="1"/>
  <c r="I66" i="1" s="1"/>
  <c r="O67" i="1"/>
  <c r="G67" i="1" s="1"/>
  <c r="H67" i="1" s="1"/>
  <c r="I67" i="1" s="1"/>
  <c r="O68" i="1"/>
  <c r="G68" i="1" s="1"/>
  <c r="H68" i="1" s="1"/>
  <c r="I68" i="1" s="1"/>
  <c r="O69" i="1"/>
  <c r="O70" i="1"/>
  <c r="G70" i="1" s="1"/>
  <c r="H70" i="1" s="1"/>
  <c r="I70" i="1" s="1"/>
  <c r="O71" i="1"/>
  <c r="G71" i="1" s="1"/>
  <c r="H71" i="1" s="1"/>
  <c r="I71" i="1" s="1"/>
  <c r="O72" i="1"/>
  <c r="G72" i="1" s="1"/>
  <c r="H72" i="1" s="1"/>
  <c r="I72" i="1" s="1"/>
  <c r="O73" i="1"/>
  <c r="G73" i="1" s="1"/>
  <c r="H73" i="1" s="1"/>
  <c r="I73" i="1" s="1"/>
  <c r="O74" i="1"/>
  <c r="G74" i="1" s="1"/>
  <c r="H74" i="1" s="1"/>
  <c r="I74" i="1" s="1"/>
  <c r="O75" i="1"/>
  <c r="G75" i="1" s="1"/>
  <c r="H75" i="1" s="1"/>
  <c r="I75" i="1" s="1"/>
  <c r="O76" i="1"/>
  <c r="O77" i="1"/>
  <c r="G77" i="1" s="1"/>
  <c r="H77" i="1" s="1"/>
  <c r="I77" i="1" s="1"/>
  <c r="O78" i="1"/>
  <c r="G78" i="1" s="1"/>
  <c r="H78" i="1" s="1"/>
  <c r="I78" i="1" s="1"/>
  <c r="O79" i="1"/>
  <c r="G79" i="1" s="1"/>
  <c r="H79" i="1" s="1"/>
  <c r="I79" i="1" s="1"/>
  <c r="O80" i="1"/>
  <c r="G80" i="1" s="1"/>
  <c r="H80" i="1" s="1"/>
  <c r="I80" i="1" s="1"/>
  <c r="O81" i="1"/>
  <c r="G81" i="1" s="1"/>
  <c r="H81" i="1" s="1"/>
  <c r="I81" i="1" s="1"/>
  <c r="O82" i="1"/>
  <c r="G82" i="1" s="1"/>
  <c r="H82" i="1" s="1"/>
  <c r="I82" i="1" s="1"/>
  <c r="O83" i="1"/>
  <c r="G83" i="1" s="1"/>
  <c r="H83" i="1" s="1"/>
  <c r="I83" i="1" s="1"/>
  <c r="O84" i="1"/>
  <c r="G84" i="1" s="1"/>
  <c r="H84" i="1" s="1"/>
  <c r="I84" i="1" s="1"/>
  <c r="O85" i="1"/>
  <c r="G85" i="1" s="1"/>
  <c r="H85" i="1" s="1"/>
  <c r="I85" i="1" s="1"/>
  <c r="O86" i="1"/>
  <c r="O87" i="1"/>
  <c r="O88" i="1"/>
  <c r="G88" i="1" s="1"/>
  <c r="H88" i="1" s="1"/>
  <c r="I88" i="1" s="1"/>
  <c r="O89" i="1"/>
  <c r="G89" i="1" s="1"/>
  <c r="H89" i="1" s="1"/>
  <c r="I89" i="1" s="1"/>
  <c r="O90" i="1"/>
  <c r="G90" i="1" s="1"/>
  <c r="H90" i="1" s="1"/>
  <c r="I90" i="1" s="1"/>
  <c r="O91" i="1"/>
  <c r="G91" i="1" s="1"/>
  <c r="H91" i="1" s="1"/>
  <c r="I91" i="1" s="1"/>
  <c r="O92" i="1"/>
  <c r="G92" i="1" s="1"/>
  <c r="H92" i="1" s="1"/>
  <c r="I92" i="1" s="1"/>
  <c r="O93" i="1"/>
  <c r="G93" i="1" s="1"/>
  <c r="H93" i="1" s="1"/>
  <c r="I93" i="1" s="1"/>
  <c r="O94" i="1"/>
  <c r="G94" i="1" s="1"/>
  <c r="H94" i="1" s="1"/>
  <c r="I94" i="1" s="1"/>
  <c r="O95" i="1"/>
  <c r="G95" i="1" s="1"/>
  <c r="H95" i="1" s="1"/>
  <c r="I95" i="1" s="1"/>
  <c r="O96" i="1"/>
  <c r="G96" i="1" s="1"/>
  <c r="H96" i="1" s="1"/>
  <c r="I96" i="1" s="1"/>
  <c r="O97" i="1"/>
  <c r="G97" i="1" s="1"/>
  <c r="H97" i="1" s="1"/>
  <c r="I97" i="1" s="1"/>
  <c r="O98" i="1"/>
  <c r="G98" i="1" s="1"/>
  <c r="H98" i="1" s="1"/>
  <c r="I98" i="1" s="1"/>
  <c r="O99" i="1"/>
  <c r="G99" i="1" s="1"/>
  <c r="H99" i="1" s="1"/>
  <c r="I99" i="1" s="1"/>
  <c r="O100" i="1"/>
  <c r="G100" i="1" s="1"/>
  <c r="H100" i="1" s="1"/>
  <c r="I100" i="1" s="1"/>
  <c r="O101" i="1"/>
  <c r="G101" i="1" s="1"/>
  <c r="H101" i="1" s="1"/>
  <c r="I101" i="1" s="1"/>
  <c r="O102" i="1"/>
  <c r="G102" i="1" s="1"/>
  <c r="H102" i="1" s="1"/>
  <c r="I102" i="1" s="1"/>
  <c r="O103" i="1"/>
  <c r="O104" i="1"/>
  <c r="G104" i="1" s="1"/>
  <c r="H104" i="1" s="1"/>
  <c r="I104" i="1" s="1"/>
  <c r="O105" i="1"/>
  <c r="G105" i="1" s="1"/>
  <c r="H105" i="1" s="1"/>
  <c r="I105" i="1" s="1"/>
  <c r="O106" i="1"/>
  <c r="G106" i="1" s="1"/>
  <c r="H106" i="1" s="1"/>
  <c r="I106" i="1" s="1"/>
  <c r="O107" i="1"/>
  <c r="G107" i="1" s="1"/>
  <c r="H107" i="1" s="1"/>
  <c r="I107" i="1" s="1"/>
  <c r="O108" i="1"/>
  <c r="G108" i="1" s="1"/>
  <c r="H108" i="1" s="1"/>
  <c r="I108" i="1" s="1"/>
  <c r="O109" i="1"/>
  <c r="G109" i="1" s="1"/>
  <c r="H109" i="1" s="1"/>
  <c r="I109" i="1" s="1"/>
  <c r="O110" i="1"/>
  <c r="G110" i="1" s="1"/>
  <c r="H110" i="1" s="1"/>
  <c r="I110" i="1" s="1"/>
  <c r="O111" i="1"/>
  <c r="G111" i="1" s="1"/>
  <c r="H111" i="1" s="1"/>
  <c r="I111" i="1" s="1"/>
  <c r="O112" i="1"/>
  <c r="O113" i="1"/>
  <c r="G113" i="1" s="1"/>
  <c r="H113" i="1" s="1"/>
  <c r="I113" i="1" s="1"/>
  <c r="O114" i="1"/>
  <c r="G114" i="1" s="1"/>
  <c r="H114" i="1" s="1"/>
  <c r="I114" i="1" s="1"/>
  <c r="O115" i="1"/>
  <c r="G115" i="1" s="1"/>
  <c r="H115" i="1" s="1"/>
  <c r="I115" i="1" s="1"/>
  <c r="O116" i="1"/>
  <c r="O117" i="1"/>
  <c r="G117" i="1" s="1"/>
  <c r="H117" i="1" s="1"/>
  <c r="I117" i="1" s="1"/>
  <c r="O118" i="1"/>
  <c r="G118" i="1" s="1"/>
  <c r="H118" i="1" s="1"/>
  <c r="I118" i="1" s="1"/>
  <c r="O119" i="1"/>
  <c r="G119" i="1" s="1"/>
  <c r="H119" i="1" s="1"/>
  <c r="I119" i="1" s="1"/>
  <c r="O120" i="1"/>
  <c r="O121" i="1"/>
  <c r="G121" i="1" s="1"/>
  <c r="H121" i="1" s="1"/>
  <c r="I121" i="1" s="1"/>
  <c r="O122" i="1"/>
  <c r="O123" i="1"/>
  <c r="G123" i="1" s="1"/>
  <c r="H123" i="1" s="1"/>
  <c r="I123" i="1" s="1"/>
  <c r="O124" i="1"/>
  <c r="G124" i="1" s="1"/>
  <c r="H124" i="1" s="1"/>
  <c r="I124" i="1" s="1"/>
  <c r="O125" i="1"/>
  <c r="G125" i="1" s="1"/>
  <c r="H125" i="1" s="1"/>
  <c r="I125" i="1" s="1"/>
  <c r="O126" i="1"/>
  <c r="O127" i="1"/>
  <c r="G127" i="1" s="1"/>
  <c r="H127" i="1" s="1"/>
  <c r="I127" i="1" s="1"/>
  <c r="O128" i="1"/>
  <c r="G128" i="1" s="1"/>
  <c r="H128" i="1" s="1"/>
  <c r="I128" i="1" s="1"/>
  <c r="O129" i="1"/>
  <c r="G129" i="1" s="1"/>
  <c r="H129" i="1" s="1"/>
  <c r="I129" i="1" s="1"/>
  <c r="O130" i="1"/>
  <c r="G130" i="1" s="1"/>
  <c r="H130" i="1" s="1"/>
  <c r="I130" i="1" s="1"/>
  <c r="O131" i="1"/>
  <c r="G131" i="1" s="1"/>
  <c r="H131" i="1" s="1"/>
  <c r="I131" i="1" s="1"/>
  <c r="O132" i="1"/>
  <c r="O133" i="1"/>
  <c r="O134" i="1"/>
  <c r="G134" i="1" s="1"/>
  <c r="H134" i="1" s="1"/>
  <c r="I134" i="1" s="1"/>
  <c r="O135" i="1"/>
  <c r="O136" i="1"/>
  <c r="O137" i="1"/>
  <c r="G137" i="1" s="1"/>
  <c r="H137" i="1" s="1"/>
  <c r="I137" i="1" s="1"/>
  <c r="O138" i="1"/>
  <c r="G138" i="1" s="1"/>
  <c r="H138" i="1" s="1"/>
  <c r="I138" i="1" s="1"/>
  <c r="O139" i="1"/>
  <c r="O140" i="1"/>
  <c r="O141" i="1"/>
  <c r="G141" i="1" s="1"/>
  <c r="H141" i="1" s="1"/>
  <c r="I141" i="1" s="1"/>
  <c r="O142" i="1"/>
  <c r="G142" i="1" s="1"/>
  <c r="H142" i="1" s="1"/>
  <c r="I142" i="1" s="1"/>
  <c r="O143" i="1"/>
  <c r="G143" i="1" s="1"/>
  <c r="H143" i="1" s="1"/>
  <c r="I143" i="1" s="1"/>
  <c r="O144" i="1"/>
  <c r="G144" i="1" s="1"/>
  <c r="H144" i="1" s="1"/>
  <c r="I144" i="1" s="1"/>
  <c r="O145" i="1"/>
  <c r="O146" i="1"/>
  <c r="G146" i="1" s="1"/>
  <c r="H146" i="1" s="1"/>
  <c r="I146" i="1" s="1"/>
  <c r="O147" i="1"/>
  <c r="G147" i="1" s="1"/>
  <c r="H147" i="1" s="1"/>
  <c r="I147" i="1" s="1"/>
  <c r="O148" i="1"/>
  <c r="G148" i="1" s="1"/>
  <c r="H148" i="1" s="1"/>
  <c r="I148" i="1" s="1"/>
  <c r="O149" i="1"/>
  <c r="G149" i="1" s="1"/>
  <c r="H149" i="1" s="1"/>
  <c r="I149" i="1" s="1"/>
  <c r="O150" i="1"/>
  <c r="G150" i="1" s="1"/>
  <c r="H150" i="1" s="1"/>
  <c r="I150" i="1" s="1"/>
  <c r="O151" i="1"/>
  <c r="G151" i="1" s="1"/>
  <c r="H151" i="1" s="1"/>
  <c r="I151" i="1" s="1"/>
  <c r="O152" i="1"/>
  <c r="G152" i="1" s="1"/>
  <c r="H152" i="1" s="1"/>
  <c r="I152" i="1" s="1"/>
  <c r="O153" i="1"/>
  <c r="G153" i="1" s="1"/>
  <c r="H153" i="1" s="1"/>
  <c r="I153" i="1" s="1"/>
  <c r="O154" i="1"/>
  <c r="O155" i="1"/>
  <c r="O156" i="1"/>
  <c r="G156" i="1" s="1"/>
  <c r="H156" i="1" s="1"/>
  <c r="I156" i="1" s="1"/>
  <c r="O157" i="1"/>
  <c r="G157" i="1" s="1"/>
  <c r="H157" i="1" s="1"/>
  <c r="I157" i="1" s="1"/>
  <c r="O158" i="1"/>
  <c r="G158" i="1" s="1"/>
  <c r="H158" i="1" s="1"/>
  <c r="I158" i="1" s="1"/>
  <c r="O159" i="1"/>
  <c r="G159" i="1" s="1"/>
  <c r="H159" i="1" s="1"/>
  <c r="I159" i="1" s="1"/>
  <c r="O160" i="1"/>
  <c r="G160" i="1" s="1"/>
  <c r="H160" i="1" s="1"/>
  <c r="I160" i="1" s="1"/>
  <c r="O161" i="1"/>
  <c r="O162" i="1"/>
  <c r="G162" i="1" s="1"/>
  <c r="H162" i="1" s="1"/>
  <c r="I162" i="1" s="1"/>
  <c r="O163" i="1"/>
  <c r="G163" i="1" s="1"/>
  <c r="H163" i="1" s="1"/>
  <c r="I163" i="1" s="1"/>
  <c r="O164" i="1"/>
  <c r="G164" i="1" s="1"/>
  <c r="H164" i="1" s="1"/>
  <c r="I164" i="1" s="1"/>
  <c r="O165" i="1"/>
  <c r="G165" i="1" s="1"/>
  <c r="H165" i="1" s="1"/>
  <c r="I165" i="1" s="1"/>
  <c r="O166" i="1"/>
  <c r="G166" i="1" s="1"/>
  <c r="H166" i="1" s="1"/>
  <c r="I166" i="1" s="1"/>
  <c r="O167" i="1"/>
  <c r="G167" i="1" s="1"/>
  <c r="H167" i="1" s="1"/>
  <c r="I167" i="1" s="1"/>
  <c r="O168" i="1"/>
  <c r="G168" i="1" s="1"/>
  <c r="H168" i="1" s="1"/>
  <c r="I168" i="1" s="1"/>
  <c r="O169" i="1"/>
  <c r="G169" i="1" s="1"/>
  <c r="H169" i="1" s="1"/>
  <c r="I169" i="1" s="1"/>
  <c r="O170" i="1"/>
  <c r="O171" i="1"/>
  <c r="G171" i="1" s="1"/>
  <c r="H171" i="1" s="1"/>
  <c r="I171" i="1" s="1"/>
  <c r="O172" i="1"/>
  <c r="G172" i="1" s="1"/>
  <c r="H172" i="1" s="1"/>
  <c r="I172" i="1" s="1"/>
  <c r="O173" i="1"/>
  <c r="O174" i="1"/>
  <c r="G174" i="1" s="1"/>
  <c r="H174" i="1" s="1"/>
  <c r="I174" i="1" s="1"/>
  <c r="O175" i="1"/>
  <c r="G175" i="1" s="1"/>
  <c r="H175" i="1" s="1"/>
  <c r="I175" i="1" s="1"/>
  <c r="O176" i="1"/>
  <c r="G176" i="1" s="1"/>
  <c r="H176" i="1" s="1"/>
  <c r="I176" i="1" s="1"/>
  <c r="O177" i="1"/>
  <c r="O178" i="1"/>
  <c r="G178" i="1" s="1"/>
  <c r="H178" i="1" s="1"/>
  <c r="I178" i="1" s="1"/>
  <c r="O179" i="1"/>
  <c r="G179" i="1" s="1"/>
  <c r="H179" i="1" s="1"/>
  <c r="I179" i="1" s="1"/>
  <c r="O180" i="1"/>
  <c r="G180" i="1" s="1"/>
  <c r="H180" i="1" s="1"/>
  <c r="I180" i="1" s="1"/>
  <c r="O181" i="1"/>
  <c r="G181" i="1" s="1"/>
  <c r="H181" i="1" s="1"/>
  <c r="I181" i="1" s="1"/>
  <c r="O182" i="1"/>
  <c r="G182" i="1" s="1"/>
  <c r="H182" i="1" s="1"/>
  <c r="I182" i="1" s="1"/>
  <c r="O183" i="1"/>
  <c r="O184" i="1"/>
  <c r="O185" i="1"/>
  <c r="G185" i="1" s="1"/>
  <c r="H185" i="1" s="1"/>
  <c r="I185" i="1" s="1"/>
  <c r="O186" i="1"/>
  <c r="G186" i="1" s="1"/>
  <c r="H186" i="1" s="1"/>
  <c r="I186" i="1" s="1"/>
  <c r="O187" i="1"/>
  <c r="O188" i="1"/>
  <c r="O189" i="1"/>
  <c r="G189" i="1" s="1"/>
  <c r="H189" i="1" s="1"/>
  <c r="I189" i="1" s="1"/>
  <c r="O190" i="1"/>
  <c r="G190" i="1" s="1"/>
  <c r="H190" i="1" s="1"/>
  <c r="I190" i="1" s="1"/>
  <c r="O191" i="1"/>
  <c r="G191" i="1" s="1"/>
  <c r="H191" i="1" s="1"/>
  <c r="I191" i="1" s="1"/>
  <c r="O192" i="1"/>
  <c r="G192" i="1" s="1"/>
  <c r="H192" i="1" s="1"/>
  <c r="I192" i="1" s="1"/>
  <c r="O193" i="1"/>
  <c r="G193" i="1" s="1"/>
  <c r="H193" i="1" s="1"/>
  <c r="I193" i="1" s="1"/>
  <c r="O194" i="1"/>
  <c r="O195" i="1"/>
  <c r="O196" i="1"/>
  <c r="G196" i="1" s="1"/>
  <c r="H196" i="1" s="1"/>
  <c r="I196" i="1" s="1"/>
  <c r="O197" i="1"/>
  <c r="O198" i="1"/>
  <c r="G198" i="1" s="1"/>
  <c r="H198" i="1" s="1"/>
  <c r="I198" i="1" s="1"/>
  <c r="O199" i="1"/>
  <c r="G199" i="1" s="1"/>
  <c r="H199" i="1" s="1"/>
  <c r="I199" i="1" s="1"/>
  <c r="O200" i="1"/>
  <c r="G200" i="1" s="1"/>
  <c r="H200" i="1" s="1"/>
  <c r="I200" i="1" s="1"/>
  <c r="O201" i="1"/>
  <c r="G201" i="1" s="1"/>
  <c r="H201" i="1" s="1"/>
  <c r="I201" i="1" s="1"/>
  <c r="O202" i="1"/>
  <c r="G202" i="1" s="1"/>
  <c r="H202" i="1" s="1"/>
  <c r="I202" i="1" s="1"/>
  <c r="O203" i="1"/>
  <c r="G203" i="1" s="1"/>
  <c r="H203" i="1" s="1"/>
  <c r="I203" i="1" s="1"/>
  <c r="O204" i="1"/>
  <c r="O205" i="1"/>
  <c r="G205" i="1" s="1"/>
  <c r="H205" i="1" s="1"/>
  <c r="I205" i="1" s="1"/>
  <c r="O206" i="1"/>
  <c r="G206" i="1" s="1"/>
  <c r="H206" i="1" s="1"/>
  <c r="I206" i="1" s="1"/>
  <c r="O207" i="1"/>
  <c r="G207" i="1" s="1"/>
  <c r="H207" i="1" s="1"/>
  <c r="I207" i="1" s="1"/>
  <c r="O208" i="1"/>
  <c r="G208" i="1" s="1"/>
  <c r="H208" i="1" s="1"/>
  <c r="I208" i="1" s="1"/>
  <c r="O209" i="1"/>
  <c r="G209" i="1" s="1"/>
  <c r="H209" i="1" s="1"/>
  <c r="I209" i="1" s="1"/>
  <c r="O210" i="1"/>
  <c r="G210" i="1" s="1"/>
  <c r="H210" i="1" s="1"/>
  <c r="I210" i="1" s="1"/>
  <c r="O211" i="1"/>
  <c r="G211" i="1" s="1"/>
  <c r="H211" i="1" s="1"/>
  <c r="I211" i="1" s="1"/>
  <c r="O212" i="1"/>
  <c r="G212" i="1" s="1"/>
  <c r="H212" i="1" s="1"/>
  <c r="I212" i="1" s="1"/>
  <c r="O213" i="1"/>
  <c r="G213" i="1" s="1"/>
  <c r="H213" i="1" s="1"/>
  <c r="I213" i="1" s="1"/>
  <c r="O214" i="1"/>
  <c r="O215" i="1"/>
  <c r="G215" i="1" s="1"/>
  <c r="H215" i="1" s="1"/>
  <c r="I215" i="1" s="1"/>
  <c r="O216" i="1"/>
  <c r="G216" i="1" s="1"/>
  <c r="H216" i="1" s="1"/>
  <c r="I216" i="1" s="1"/>
  <c r="O217" i="1"/>
  <c r="G217" i="1" s="1"/>
  <c r="H217" i="1" s="1"/>
  <c r="I217" i="1" s="1"/>
  <c r="O218" i="1"/>
  <c r="G218" i="1" s="1"/>
  <c r="H218" i="1" s="1"/>
  <c r="I218" i="1" s="1"/>
  <c r="O219" i="1"/>
  <c r="G219" i="1" s="1"/>
  <c r="H219" i="1" s="1"/>
  <c r="I219" i="1" s="1"/>
  <c r="O220" i="1"/>
  <c r="O221" i="1"/>
  <c r="G221" i="1" s="1"/>
  <c r="H221" i="1" s="1"/>
  <c r="I221" i="1" s="1"/>
  <c r="O222" i="1"/>
  <c r="G222" i="1" s="1"/>
  <c r="H222" i="1" s="1"/>
  <c r="I222" i="1" s="1"/>
  <c r="O223" i="1"/>
  <c r="O224" i="1"/>
  <c r="G224" i="1" s="1"/>
  <c r="H224" i="1" s="1"/>
  <c r="I224" i="1" s="1"/>
  <c r="O225" i="1"/>
  <c r="G225" i="1" s="1"/>
  <c r="H225" i="1" s="1"/>
  <c r="I225" i="1" s="1"/>
  <c r="O226" i="1"/>
  <c r="G226" i="1" s="1"/>
  <c r="H226" i="1" s="1"/>
  <c r="I226" i="1" s="1"/>
  <c r="O227" i="1"/>
  <c r="G227" i="1" s="1"/>
  <c r="H227" i="1" s="1"/>
  <c r="I227" i="1" s="1"/>
  <c r="O228" i="1"/>
  <c r="O229" i="1"/>
  <c r="G229" i="1" s="1"/>
  <c r="H229" i="1" s="1"/>
  <c r="I229" i="1" s="1"/>
  <c r="O230" i="1"/>
  <c r="G230" i="1" s="1"/>
  <c r="H230" i="1" s="1"/>
  <c r="I230" i="1" s="1"/>
  <c r="O231" i="1"/>
  <c r="O232" i="1"/>
  <c r="G232" i="1" s="1"/>
  <c r="H232" i="1" s="1"/>
  <c r="I232" i="1" s="1"/>
  <c r="O233" i="1"/>
  <c r="G233" i="1" s="1"/>
  <c r="H233" i="1" s="1"/>
  <c r="I233" i="1" s="1"/>
  <c r="O234" i="1"/>
  <c r="G234" i="1" s="1"/>
  <c r="H234" i="1" s="1"/>
  <c r="I234" i="1" s="1"/>
  <c r="O235" i="1"/>
  <c r="G235" i="1" s="1"/>
  <c r="H235" i="1" s="1"/>
  <c r="I235" i="1" s="1"/>
  <c r="O236" i="1"/>
  <c r="G236" i="1" s="1"/>
  <c r="H236" i="1" s="1"/>
  <c r="I236" i="1" s="1"/>
  <c r="O237" i="1"/>
  <c r="O238" i="1"/>
  <c r="G238" i="1" s="1"/>
  <c r="H238" i="1" s="1"/>
  <c r="I238" i="1" s="1"/>
  <c r="O239" i="1"/>
  <c r="G239" i="1" s="1"/>
  <c r="H239" i="1" s="1"/>
  <c r="I239" i="1" s="1"/>
  <c r="O240" i="1"/>
  <c r="G240" i="1" s="1"/>
  <c r="H240" i="1" s="1"/>
  <c r="I240" i="1" s="1"/>
  <c r="O241" i="1"/>
  <c r="O242" i="1"/>
  <c r="G242" i="1" s="1"/>
  <c r="H242" i="1" s="1"/>
  <c r="I242" i="1" s="1"/>
  <c r="O243" i="1"/>
  <c r="G243" i="1" s="1"/>
  <c r="H243" i="1" s="1"/>
  <c r="I243" i="1" s="1"/>
  <c r="O244" i="1"/>
  <c r="G244" i="1" s="1"/>
  <c r="H244" i="1" s="1"/>
  <c r="I244" i="1" s="1"/>
  <c r="O245" i="1"/>
  <c r="G245" i="1" s="1"/>
  <c r="H245" i="1" s="1"/>
  <c r="I245" i="1" s="1"/>
  <c r="O246" i="1"/>
  <c r="G246" i="1" s="1"/>
  <c r="H246" i="1" s="1"/>
  <c r="I246" i="1" s="1"/>
  <c r="O247" i="1"/>
  <c r="O248" i="1"/>
  <c r="G248" i="1" s="1"/>
  <c r="H248" i="1" s="1"/>
  <c r="I248" i="1" s="1"/>
  <c r="O249" i="1"/>
  <c r="G249" i="1" s="1"/>
  <c r="H249" i="1" s="1"/>
  <c r="I249" i="1" s="1"/>
  <c r="O250" i="1"/>
  <c r="G250" i="1" s="1"/>
  <c r="H250" i="1" s="1"/>
  <c r="I250" i="1" s="1"/>
  <c r="O251" i="1"/>
  <c r="G251" i="1" s="1"/>
  <c r="H251" i="1" s="1"/>
  <c r="I251" i="1" s="1"/>
  <c r="O252" i="1"/>
  <c r="O253" i="1"/>
  <c r="G253" i="1" s="1"/>
  <c r="H253" i="1" s="1"/>
  <c r="I253" i="1" s="1"/>
  <c r="O254" i="1"/>
  <c r="G254" i="1" s="1"/>
  <c r="H254" i="1" s="1"/>
  <c r="I254" i="1" s="1"/>
  <c r="O255" i="1"/>
  <c r="G255" i="1" s="1"/>
  <c r="H255" i="1" s="1"/>
  <c r="I255" i="1" s="1"/>
  <c r="O256" i="1"/>
  <c r="G256" i="1" s="1"/>
  <c r="H256" i="1" s="1"/>
  <c r="I256" i="1" s="1"/>
  <c r="O257" i="1"/>
  <c r="G257" i="1" s="1"/>
  <c r="H257" i="1" s="1"/>
  <c r="I257" i="1" s="1"/>
  <c r="O258" i="1"/>
  <c r="G258" i="1" s="1"/>
  <c r="H258" i="1" s="1"/>
  <c r="I258" i="1" s="1"/>
  <c r="O259" i="1"/>
  <c r="G259" i="1" s="1"/>
  <c r="H259" i="1" s="1"/>
  <c r="I259" i="1" s="1"/>
  <c r="O260" i="1"/>
  <c r="G260" i="1" s="1"/>
  <c r="H260" i="1" s="1"/>
  <c r="I260" i="1" s="1"/>
  <c r="O261" i="1"/>
  <c r="G261" i="1" s="1"/>
  <c r="H261" i="1" s="1"/>
  <c r="I261" i="1" s="1"/>
  <c r="O262" i="1"/>
  <c r="G262" i="1" s="1"/>
  <c r="H262" i="1" s="1"/>
  <c r="I262" i="1" s="1"/>
  <c r="O263" i="1"/>
  <c r="G263" i="1" s="1"/>
  <c r="H263" i="1" s="1"/>
  <c r="I263" i="1" s="1"/>
  <c r="O264" i="1"/>
  <c r="G264" i="1" s="1"/>
  <c r="H264" i="1" s="1"/>
  <c r="I264" i="1" s="1"/>
  <c r="O265" i="1"/>
  <c r="G265" i="1" s="1"/>
  <c r="H265" i="1" s="1"/>
  <c r="I265" i="1" s="1"/>
  <c r="O266" i="1"/>
  <c r="O267" i="1"/>
  <c r="G267" i="1" s="1"/>
  <c r="H267" i="1" s="1"/>
  <c r="I267" i="1" s="1"/>
  <c r="O268" i="1"/>
  <c r="G268" i="1" s="1"/>
  <c r="H268" i="1" s="1"/>
  <c r="I268" i="1" s="1"/>
  <c r="O269" i="1"/>
  <c r="G269" i="1" s="1"/>
  <c r="H269" i="1" s="1"/>
  <c r="I269" i="1" s="1"/>
  <c r="O270" i="1"/>
  <c r="O271" i="1"/>
  <c r="O272" i="1"/>
  <c r="G272" i="1" s="1"/>
  <c r="H272" i="1" s="1"/>
  <c r="I272" i="1" s="1"/>
  <c r="O273" i="1"/>
  <c r="O274" i="1"/>
  <c r="G274" i="1" s="1"/>
  <c r="H274" i="1" s="1"/>
  <c r="I274" i="1" s="1"/>
  <c r="O275" i="1"/>
  <c r="G275" i="1" s="1"/>
  <c r="H275" i="1" s="1"/>
  <c r="I275" i="1" s="1"/>
  <c r="O276" i="1"/>
  <c r="G276" i="1" s="1"/>
  <c r="H276" i="1" s="1"/>
  <c r="I276" i="1" s="1"/>
  <c r="O277" i="1"/>
  <c r="G277" i="1" s="1"/>
  <c r="H277" i="1" s="1"/>
  <c r="I277" i="1" s="1"/>
  <c r="O278" i="1"/>
  <c r="O279" i="1"/>
  <c r="G279" i="1" s="1"/>
  <c r="H279" i="1" s="1"/>
  <c r="I279" i="1" s="1"/>
  <c r="I278" i="1" s="1"/>
  <c r="O280" i="1"/>
  <c r="O281" i="1"/>
  <c r="G281" i="1" s="1"/>
  <c r="H281" i="1" s="1"/>
  <c r="I281" i="1" s="1"/>
  <c r="O282" i="1"/>
  <c r="G282" i="1" s="1"/>
  <c r="H282" i="1" s="1"/>
  <c r="I282" i="1" s="1"/>
  <c r="O283" i="1"/>
  <c r="G283" i="1" s="1"/>
  <c r="H283" i="1" s="1"/>
  <c r="I283" i="1" s="1"/>
  <c r="O284" i="1"/>
  <c r="O285" i="1"/>
  <c r="G285" i="1" s="1"/>
  <c r="H285" i="1" s="1"/>
  <c r="I285" i="1" s="1"/>
  <c r="O286" i="1"/>
  <c r="G286" i="1" s="1"/>
  <c r="H286" i="1" s="1"/>
  <c r="I286" i="1" s="1"/>
  <c r="O287" i="1"/>
  <c r="G287" i="1" s="1"/>
  <c r="H287" i="1" s="1"/>
  <c r="I287" i="1" s="1"/>
  <c r="O288" i="1"/>
  <c r="O289" i="1"/>
  <c r="G289" i="1" s="1"/>
  <c r="H289" i="1" s="1"/>
  <c r="I289" i="1" s="1"/>
  <c r="O290" i="1"/>
  <c r="G290" i="1" s="1"/>
  <c r="H290" i="1" s="1"/>
  <c r="I290" i="1" s="1"/>
  <c r="O291" i="1"/>
  <c r="G291" i="1" s="1"/>
  <c r="H291" i="1" s="1"/>
  <c r="I291" i="1" s="1"/>
  <c r="O292" i="1"/>
  <c r="G292" i="1" s="1"/>
  <c r="H292" i="1" s="1"/>
  <c r="I292" i="1" s="1"/>
  <c r="O293" i="1"/>
  <c r="G293" i="1" s="1"/>
  <c r="H293" i="1" s="1"/>
  <c r="I293" i="1" s="1"/>
  <c r="O294" i="1"/>
  <c r="O295" i="1"/>
  <c r="G295" i="1" s="1"/>
  <c r="H295" i="1" s="1"/>
  <c r="I295" i="1" s="1"/>
  <c r="O296" i="1"/>
  <c r="G296" i="1" s="1"/>
  <c r="H296" i="1" s="1"/>
  <c r="I296" i="1" s="1"/>
  <c r="O297" i="1"/>
  <c r="G297" i="1" s="1"/>
  <c r="H297" i="1" s="1"/>
  <c r="I297" i="1" s="1"/>
  <c r="O298" i="1"/>
  <c r="G298" i="1" s="1"/>
  <c r="H298" i="1" s="1"/>
  <c r="I298" i="1" s="1"/>
  <c r="O299" i="1"/>
  <c r="O300" i="1"/>
  <c r="G300" i="1" s="1"/>
  <c r="H300" i="1" s="1"/>
  <c r="I300" i="1" s="1"/>
  <c r="O301" i="1"/>
  <c r="G301" i="1" s="1"/>
  <c r="H301" i="1" s="1"/>
  <c r="I301" i="1" s="1"/>
  <c r="O302" i="1"/>
  <c r="G302" i="1" s="1"/>
  <c r="H302" i="1" s="1"/>
  <c r="I302" i="1" s="1"/>
  <c r="O303" i="1"/>
  <c r="O304" i="1"/>
  <c r="G304" i="1" s="1"/>
  <c r="H304" i="1" s="1"/>
  <c r="I304" i="1" s="1"/>
  <c r="O305" i="1"/>
  <c r="G305" i="1" s="1"/>
  <c r="H305" i="1" s="1"/>
  <c r="I305" i="1" s="1"/>
  <c r="O306" i="1"/>
  <c r="G306" i="1" s="1"/>
  <c r="H306" i="1" s="1"/>
  <c r="I306" i="1" s="1"/>
  <c r="O307" i="1"/>
  <c r="G307" i="1" s="1"/>
  <c r="H307" i="1" s="1"/>
  <c r="I307" i="1" s="1"/>
  <c r="O308" i="1"/>
  <c r="G308" i="1" s="1"/>
  <c r="H308" i="1" s="1"/>
  <c r="I308" i="1" s="1"/>
  <c r="O309" i="1"/>
  <c r="G309" i="1" s="1"/>
  <c r="H309" i="1" s="1"/>
  <c r="I309" i="1" s="1"/>
  <c r="O310" i="1"/>
  <c r="G310" i="1" s="1"/>
  <c r="H310" i="1" s="1"/>
  <c r="I310" i="1" s="1"/>
  <c r="O311" i="1"/>
  <c r="G311" i="1" s="1"/>
  <c r="H311" i="1" s="1"/>
  <c r="I311" i="1" s="1"/>
  <c r="O312" i="1"/>
  <c r="G312" i="1" s="1"/>
  <c r="H312" i="1" s="1"/>
  <c r="I312" i="1" s="1"/>
  <c r="O313" i="1"/>
  <c r="G313" i="1" s="1"/>
  <c r="H313" i="1" s="1"/>
  <c r="I313" i="1" s="1"/>
  <c r="O314" i="1"/>
  <c r="G314" i="1" s="1"/>
  <c r="H314" i="1" s="1"/>
  <c r="I314" i="1" s="1"/>
  <c r="O315" i="1"/>
  <c r="G315" i="1" s="1"/>
  <c r="H315" i="1" s="1"/>
  <c r="I315" i="1" s="1"/>
  <c r="O316" i="1"/>
  <c r="G316" i="1" s="1"/>
  <c r="H316" i="1" s="1"/>
  <c r="I316" i="1" s="1"/>
  <c r="O317" i="1"/>
  <c r="G317" i="1" s="1"/>
  <c r="H317" i="1" s="1"/>
  <c r="I317" i="1" s="1"/>
  <c r="O318" i="1"/>
  <c r="G318" i="1" s="1"/>
  <c r="H318" i="1" s="1"/>
  <c r="I318" i="1" s="1"/>
  <c r="O319" i="1"/>
  <c r="G319" i="1" s="1"/>
  <c r="H319" i="1" s="1"/>
  <c r="I319" i="1" s="1"/>
  <c r="O320" i="1"/>
  <c r="G320" i="1" s="1"/>
  <c r="H320" i="1" s="1"/>
  <c r="I320" i="1" s="1"/>
  <c r="O321" i="1"/>
  <c r="G321" i="1" s="1"/>
  <c r="H321" i="1" s="1"/>
  <c r="I321" i="1" s="1"/>
  <c r="O322" i="1"/>
  <c r="G322" i="1" s="1"/>
  <c r="H322" i="1" s="1"/>
  <c r="I322" i="1" s="1"/>
  <c r="O323" i="1"/>
  <c r="G323" i="1" s="1"/>
  <c r="H323" i="1" s="1"/>
  <c r="I323" i="1" s="1"/>
  <c r="O324" i="1"/>
  <c r="G324" i="1" s="1"/>
  <c r="H324" i="1" s="1"/>
  <c r="I324" i="1" s="1"/>
  <c r="O325" i="1"/>
  <c r="G325" i="1" s="1"/>
  <c r="H325" i="1" s="1"/>
  <c r="I325" i="1" s="1"/>
  <c r="O326" i="1"/>
  <c r="G326" i="1" s="1"/>
  <c r="H326" i="1" s="1"/>
  <c r="I326" i="1" s="1"/>
  <c r="O327" i="1"/>
  <c r="G327" i="1" s="1"/>
  <c r="H327" i="1" s="1"/>
  <c r="I327" i="1" s="1"/>
  <c r="O328" i="1"/>
  <c r="G328" i="1" s="1"/>
  <c r="H328" i="1" s="1"/>
  <c r="I328" i="1" s="1"/>
  <c r="O329" i="1"/>
  <c r="G329" i="1" s="1"/>
  <c r="H329" i="1" s="1"/>
  <c r="I329" i="1" s="1"/>
  <c r="O330" i="1"/>
  <c r="G330" i="1" s="1"/>
  <c r="H330" i="1" s="1"/>
  <c r="I330" i="1" s="1"/>
  <c r="O331" i="1"/>
  <c r="G331" i="1" s="1"/>
  <c r="H331" i="1" s="1"/>
  <c r="I331" i="1" s="1"/>
  <c r="O332" i="1"/>
  <c r="O333" i="1"/>
  <c r="G333" i="1" s="1"/>
  <c r="H333" i="1" s="1"/>
  <c r="I333" i="1" s="1"/>
  <c r="O334" i="1"/>
  <c r="G334" i="1" s="1"/>
  <c r="H334" i="1" s="1"/>
  <c r="I334" i="1" s="1"/>
  <c r="O335" i="1"/>
  <c r="G335" i="1" s="1"/>
  <c r="H335" i="1" s="1"/>
  <c r="I335" i="1" s="1"/>
  <c r="O336" i="1"/>
  <c r="G336" i="1" s="1"/>
  <c r="H336" i="1" s="1"/>
  <c r="I336" i="1" s="1"/>
  <c r="O337" i="1"/>
  <c r="G337" i="1" s="1"/>
  <c r="H337" i="1" s="1"/>
  <c r="I337" i="1" s="1"/>
  <c r="O338" i="1"/>
  <c r="G338" i="1" s="1"/>
  <c r="H338" i="1" s="1"/>
  <c r="I338" i="1" s="1"/>
  <c r="O339" i="1"/>
  <c r="G339" i="1" s="1"/>
  <c r="H339" i="1" s="1"/>
  <c r="I339" i="1" s="1"/>
  <c r="O340" i="1"/>
  <c r="G340" i="1" s="1"/>
  <c r="H340" i="1" s="1"/>
  <c r="I340" i="1" s="1"/>
  <c r="O341" i="1"/>
  <c r="G341" i="1" s="1"/>
  <c r="H341" i="1" s="1"/>
  <c r="I341" i="1" s="1"/>
  <c r="O342" i="1"/>
  <c r="G342" i="1" s="1"/>
  <c r="H342" i="1" s="1"/>
  <c r="I342" i="1" s="1"/>
  <c r="O343" i="1"/>
  <c r="G343" i="1" s="1"/>
  <c r="H343" i="1" s="1"/>
  <c r="I343" i="1" s="1"/>
  <c r="O344" i="1"/>
  <c r="G344" i="1" s="1"/>
  <c r="H344" i="1" s="1"/>
  <c r="I344" i="1" s="1"/>
  <c r="O345" i="1"/>
  <c r="G345" i="1" s="1"/>
  <c r="H345" i="1" s="1"/>
  <c r="I345" i="1" s="1"/>
  <c r="O346" i="1"/>
  <c r="G346" i="1" s="1"/>
  <c r="H346" i="1" s="1"/>
  <c r="I346" i="1" s="1"/>
  <c r="O347" i="1"/>
  <c r="G347" i="1" s="1"/>
  <c r="H347" i="1" s="1"/>
  <c r="I347" i="1" s="1"/>
  <c r="O348" i="1"/>
  <c r="G348" i="1" s="1"/>
  <c r="H348" i="1" s="1"/>
  <c r="I348" i="1" s="1"/>
  <c r="O349" i="1"/>
  <c r="G349" i="1" s="1"/>
  <c r="H349" i="1" s="1"/>
  <c r="I349" i="1" s="1"/>
  <c r="O350" i="1"/>
  <c r="G350" i="1" s="1"/>
  <c r="H350" i="1" s="1"/>
  <c r="I350" i="1" s="1"/>
  <c r="O351" i="1"/>
  <c r="G351" i="1" s="1"/>
  <c r="H351" i="1" s="1"/>
  <c r="I351" i="1" s="1"/>
  <c r="O352" i="1"/>
  <c r="G352" i="1" s="1"/>
  <c r="H352" i="1" s="1"/>
  <c r="I352" i="1" s="1"/>
  <c r="O353" i="1"/>
  <c r="G353" i="1" s="1"/>
  <c r="H353" i="1" s="1"/>
  <c r="I353" i="1" s="1"/>
  <c r="O354" i="1"/>
  <c r="O355" i="1"/>
  <c r="G355" i="1" s="1"/>
  <c r="H355" i="1" s="1"/>
  <c r="I355" i="1" s="1"/>
  <c r="O356" i="1"/>
  <c r="G356" i="1" s="1"/>
  <c r="H356" i="1" s="1"/>
  <c r="I356" i="1" s="1"/>
  <c r="O357" i="1"/>
  <c r="G357" i="1" s="1"/>
  <c r="H357" i="1" s="1"/>
  <c r="I357" i="1" s="1"/>
  <c r="O358" i="1"/>
  <c r="G358" i="1" s="1"/>
  <c r="H358" i="1" s="1"/>
  <c r="I358" i="1" s="1"/>
  <c r="O359" i="1"/>
  <c r="O360" i="1"/>
  <c r="G360" i="1" s="1"/>
  <c r="H360" i="1" s="1"/>
  <c r="I360" i="1" s="1"/>
  <c r="O361" i="1"/>
  <c r="G361" i="1" s="1"/>
  <c r="H361" i="1" s="1"/>
  <c r="I361" i="1" s="1"/>
  <c r="O8" i="1"/>
  <c r="G8" i="1" s="1"/>
  <c r="H8" i="1" s="1"/>
  <c r="I8" i="1" s="1"/>
  <c r="J8" i="2" l="1"/>
  <c r="M10" i="2"/>
  <c r="D14" i="2"/>
  <c r="F13" i="2" s="1"/>
  <c r="E8" i="2"/>
  <c r="E14" i="2" s="1"/>
  <c r="D16" i="2"/>
  <c r="M8" i="2"/>
  <c r="M14" i="2" s="1"/>
  <c r="I8" i="2"/>
  <c r="I14" i="2" s="1"/>
  <c r="I13" i="2" s="1"/>
  <c r="J10" i="2"/>
  <c r="J14" i="2" s="1"/>
  <c r="J13" i="2" s="1"/>
  <c r="K10" i="2"/>
  <c r="L8" i="2"/>
  <c r="L14" i="2" s="1"/>
  <c r="H8" i="2"/>
  <c r="H14" i="2" s="1"/>
  <c r="H13" i="2" s="1"/>
  <c r="N10" i="2"/>
  <c r="N14" i="2" s="1"/>
  <c r="N13" i="2" s="1"/>
  <c r="K8" i="2"/>
  <c r="K14" i="2" s="1"/>
  <c r="K13" i="2" s="1"/>
  <c r="G8" i="2"/>
  <c r="G14" i="2" s="1"/>
  <c r="I299" i="1"/>
  <c r="I288" i="1"/>
  <c r="I188" i="1"/>
  <c r="I247" i="1"/>
  <c r="I155" i="1"/>
  <c r="I87" i="1"/>
  <c r="I7" i="1"/>
  <c r="I252" i="1"/>
  <c r="I184" i="1"/>
  <c r="I112" i="1"/>
  <c r="I303" i="1"/>
  <c r="I214" i="1"/>
  <c r="I170" i="1"/>
  <c r="I54" i="1"/>
  <c r="I332" i="1"/>
  <c r="I135" i="1"/>
  <c r="I120" i="1"/>
  <c r="I76" i="1"/>
  <c r="I271" i="1"/>
  <c r="I237" i="1"/>
  <c r="I197" i="1"/>
  <c r="I161" i="1"/>
  <c r="I133" i="1"/>
  <c r="I9" i="1"/>
  <c r="I12" i="1"/>
  <c r="I29" i="1"/>
  <c r="I64" i="1"/>
  <c r="I116" i="1"/>
  <c r="I126" i="1"/>
  <c r="I354" i="1"/>
  <c r="I294" i="1"/>
  <c r="I266" i="1"/>
  <c r="I359" i="1"/>
  <c r="I140" i="1"/>
  <c r="I204" i="1"/>
  <c r="I273" i="1"/>
  <c r="I241" i="1"/>
  <c r="I231" i="1"/>
  <c r="I46" i="1"/>
  <c r="I177" i="1"/>
  <c r="I194" i="1"/>
  <c r="I284" i="1"/>
  <c r="I280" i="1"/>
  <c r="I228" i="1"/>
  <c r="I220" i="1"/>
  <c r="L13" i="2" l="1"/>
  <c r="M13" i="2"/>
  <c r="E16" i="2"/>
  <c r="F16" i="2" s="1"/>
  <c r="G16" i="2" s="1"/>
  <c r="H16" i="2" s="1"/>
  <c r="I16" i="2" s="1"/>
  <c r="J16" i="2" s="1"/>
  <c r="K16" i="2" s="1"/>
  <c r="L16" i="2" s="1"/>
  <c r="M16" i="2" s="1"/>
  <c r="N16" i="2" s="1"/>
  <c r="E13" i="2"/>
  <c r="G13" i="2"/>
  <c r="I270" i="1"/>
  <c r="I187" i="1"/>
  <c r="I154" i="1"/>
  <c r="I6" i="1"/>
  <c r="I139" i="1"/>
  <c r="I183" i="1"/>
  <c r="E15" i="2" l="1"/>
  <c r="F15" i="2" s="1"/>
  <c r="G15" i="2" s="1"/>
  <c r="H15" i="2" s="1"/>
  <c r="I15" i="2" s="1"/>
  <c r="J15" i="2" s="1"/>
  <c r="K15" i="2" s="1"/>
  <c r="L15" i="2" s="1"/>
  <c r="M15" i="2" s="1"/>
  <c r="N15" i="2" s="1"/>
  <c r="D13" i="2"/>
  <c r="I132" i="1"/>
  <c r="I364" i="1" l="1"/>
  <c r="I362" i="1" l="1"/>
  <c r="I363" i="1" s="1"/>
  <c r="J136" i="1"/>
  <c r="J361" i="1"/>
  <c r="J217" i="1"/>
  <c r="J157" i="1"/>
  <c r="J89" i="1"/>
  <c r="J33" i="1"/>
  <c r="J312" i="1"/>
  <c r="J196" i="1"/>
  <c r="J172" i="1"/>
  <c r="J156" i="1"/>
  <c r="J144" i="1"/>
  <c r="J104" i="1"/>
  <c r="J72" i="1"/>
  <c r="J52" i="1"/>
  <c r="J36" i="1"/>
  <c r="J20" i="1"/>
  <c r="J357" i="1"/>
  <c r="J201" i="1"/>
  <c r="J113" i="1"/>
  <c r="J41" i="1"/>
  <c r="J215" i="1"/>
  <c r="J203" i="1"/>
  <c r="J175" i="1"/>
  <c r="J163" i="1"/>
  <c r="J123" i="1"/>
  <c r="J79" i="1"/>
  <c r="J63" i="1"/>
  <c r="J43" i="1"/>
  <c r="J27" i="1"/>
  <c r="J11" i="1"/>
  <c r="J265" i="1"/>
  <c r="J165" i="1"/>
  <c r="J77" i="1"/>
  <c r="J37" i="1"/>
  <c r="J308" i="1"/>
  <c r="J310" i="1"/>
  <c r="J230" i="1"/>
  <c r="J202" i="1"/>
  <c r="J174" i="1"/>
  <c r="J158" i="1"/>
  <c r="J138" i="1"/>
  <c r="J118" i="1"/>
  <c r="J102" i="1"/>
  <c r="J74" i="1"/>
  <c r="J58" i="1"/>
  <c r="J18" i="1"/>
  <c r="J153" i="1"/>
  <c r="J236" i="1"/>
  <c r="J21" i="1"/>
  <c r="J65" i="1"/>
  <c r="J103" i="1"/>
  <c r="J209" i="1"/>
  <c r="J339" i="1"/>
  <c r="J323" i="1"/>
  <c r="J307" i="1"/>
  <c r="J278" i="1"/>
  <c r="J263" i="1"/>
  <c r="J239" i="1"/>
  <c r="J224" i="1"/>
  <c r="J69" i="1"/>
  <c r="J122" i="1"/>
  <c r="J182" i="1"/>
  <c r="J261" i="1"/>
  <c r="J342" i="1"/>
  <c r="J322" i="1"/>
  <c r="J302" i="1"/>
  <c r="J274" i="1"/>
  <c r="J254" i="1"/>
  <c r="J234" i="1"/>
  <c r="J336" i="1"/>
  <c r="J244" i="1"/>
  <c r="J38" i="1"/>
  <c r="J86" i="1"/>
  <c r="J149" i="1"/>
  <c r="J349" i="1"/>
  <c r="J325" i="1"/>
  <c r="J309" i="1"/>
  <c r="J285" i="1"/>
  <c r="J269" i="1"/>
  <c r="J147" i="1"/>
  <c r="J71" i="1"/>
  <c r="J35" i="1"/>
  <c r="J57" i="1"/>
  <c r="J238" i="1"/>
  <c r="J110" i="1"/>
  <c r="J66" i="1"/>
  <c r="J26" i="1"/>
  <c r="J296" i="1"/>
  <c r="J351" i="1"/>
  <c r="J34" i="1"/>
  <c r="J358" i="1"/>
  <c r="J334" i="1"/>
  <c r="J286" i="1"/>
  <c r="J262" i="1"/>
  <c r="J222" i="1"/>
  <c r="J111" i="1"/>
  <c r="J283" i="1"/>
  <c r="J317" i="1"/>
  <c r="J301" i="1"/>
  <c r="J245" i="1"/>
  <c r="J169" i="1"/>
  <c r="J324" i="1"/>
  <c r="J200" i="1"/>
  <c r="J160" i="1"/>
  <c r="J108" i="1"/>
  <c r="J80" i="1"/>
  <c r="J40" i="1"/>
  <c r="J129" i="1"/>
  <c r="J61" i="1"/>
  <c r="J304" i="1"/>
  <c r="J207" i="1"/>
  <c r="J167" i="1"/>
  <c r="J83" i="1"/>
  <c r="J181" i="1"/>
  <c r="J85" i="1"/>
  <c r="J316" i="1"/>
  <c r="J142" i="1"/>
  <c r="J130" i="1"/>
  <c r="J90" i="1"/>
  <c r="J62" i="1"/>
  <c r="J256" i="1"/>
  <c r="J13" i="1"/>
  <c r="J42" i="1"/>
  <c r="J127" i="1"/>
  <c r="J289" i="1"/>
  <c r="J189" i="1"/>
  <c r="J125" i="1"/>
  <c r="J81" i="1"/>
  <c r="J352" i="1"/>
  <c r="J299" i="1"/>
  <c r="J212" i="1"/>
  <c r="J192" i="1"/>
  <c r="J168" i="1"/>
  <c r="J128" i="1"/>
  <c r="J100" i="1"/>
  <c r="J88" i="1"/>
  <c r="J68" i="1"/>
  <c r="J48" i="1"/>
  <c r="J32" i="1"/>
  <c r="J16" i="1"/>
  <c r="J277" i="1"/>
  <c r="J185" i="1"/>
  <c r="J344" i="1"/>
  <c r="J343" i="1"/>
  <c r="J199" i="1"/>
  <c r="J171" i="1"/>
  <c r="J151" i="1"/>
  <c r="J119" i="1"/>
  <c r="J75" i="1"/>
  <c r="J59" i="1"/>
  <c r="J39" i="1"/>
  <c r="J23" i="1"/>
  <c r="J333" i="1"/>
  <c r="J233" i="1"/>
  <c r="J137" i="1"/>
  <c r="J105" i="1"/>
  <c r="J348" i="1"/>
  <c r="J272" i="1"/>
  <c r="J298" i="1"/>
  <c r="J218" i="1"/>
  <c r="J198" i="1"/>
  <c r="J166" i="1"/>
  <c r="J150" i="1"/>
  <c r="J134" i="1"/>
  <c r="J114" i="1"/>
  <c r="J98" i="1"/>
  <c r="J70" i="1"/>
  <c r="J50" i="1"/>
  <c r="J14" i="1"/>
  <c r="J356" i="1"/>
  <c r="J216" i="1"/>
  <c r="J30" i="1"/>
  <c r="J117" i="1"/>
  <c r="J145" i="1"/>
  <c r="J243" i="1"/>
  <c r="J355" i="1"/>
  <c r="J335" i="1"/>
  <c r="J319" i="1"/>
  <c r="J295" i="1"/>
  <c r="J275" i="1"/>
  <c r="J259" i="1"/>
  <c r="J235" i="1"/>
  <c r="J292" i="1"/>
  <c r="J17" i="1"/>
  <c r="J82" i="1"/>
  <c r="J141" i="1"/>
  <c r="J205" i="1"/>
  <c r="J326" i="1"/>
  <c r="J338" i="1"/>
  <c r="J318" i="1"/>
  <c r="J290" i="1"/>
  <c r="J246" i="1"/>
  <c r="J226" i="1"/>
  <c r="J300" i="1"/>
  <c r="J232" i="1"/>
  <c r="J47" i="1"/>
  <c r="J99" i="1"/>
  <c r="J178" i="1"/>
  <c r="J213" i="1"/>
  <c r="J345" i="1"/>
  <c r="J321" i="1"/>
  <c r="J305" i="1"/>
  <c r="J249" i="1"/>
  <c r="J225" i="1"/>
  <c r="J109" i="1"/>
  <c r="J53" i="1"/>
  <c r="J340" i="1"/>
  <c r="J268" i="1"/>
  <c r="J208" i="1"/>
  <c r="J180" i="1"/>
  <c r="J164" i="1"/>
  <c r="J152" i="1"/>
  <c r="J124" i="1"/>
  <c r="J96" i="1"/>
  <c r="J84" i="1"/>
  <c r="J60" i="1"/>
  <c r="J44" i="1"/>
  <c r="J28" i="1"/>
  <c r="J8" i="1"/>
  <c r="J253" i="1"/>
  <c r="J93" i="1"/>
  <c r="J320" i="1"/>
  <c r="J291" i="1"/>
  <c r="J211" i="1"/>
  <c r="J191" i="1"/>
  <c r="J115" i="1"/>
  <c r="J55" i="1"/>
  <c r="J19" i="1"/>
  <c r="J193" i="1"/>
  <c r="J97" i="1"/>
  <c r="J328" i="1"/>
  <c r="J210" i="1"/>
  <c r="J162" i="1"/>
  <c r="J146" i="1"/>
  <c r="J94" i="1"/>
  <c r="J10" i="1"/>
  <c r="J78" i="1"/>
  <c r="J173" i="1"/>
  <c r="J337" i="1"/>
  <c r="J331" i="1"/>
  <c r="J315" i="1"/>
  <c r="J267" i="1"/>
  <c r="J255" i="1"/>
  <c r="J219" i="1"/>
  <c r="J260" i="1"/>
  <c r="J95" i="1"/>
  <c r="J314" i="1"/>
  <c r="J242" i="1"/>
  <c r="J276" i="1"/>
  <c r="J341" i="1"/>
  <c r="J281" i="1"/>
  <c r="J221" i="1"/>
  <c r="J257" i="1"/>
  <c r="J101" i="1"/>
  <c r="J45" i="1"/>
  <c r="J248" i="1"/>
  <c r="J176" i="1"/>
  <c r="J148" i="1"/>
  <c r="J92" i="1"/>
  <c r="J56" i="1"/>
  <c r="J24" i="1"/>
  <c r="J227" i="1"/>
  <c r="J179" i="1"/>
  <c r="J143" i="1"/>
  <c r="J67" i="1"/>
  <c r="J31" i="1"/>
  <c r="J15" i="1"/>
  <c r="J293" i="1"/>
  <c r="J121" i="1"/>
  <c r="J49" i="1"/>
  <c r="J350" i="1"/>
  <c r="J206" i="1"/>
  <c r="J186" i="1"/>
  <c r="J106" i="1"/>
  <c r="J22" i="1"/>
  <c r="J91" i="1"/>
  <c r="J190" i="1"/>
  <c r="J250" i="1"/>
  <c r="J311" i="1"/>
  <c r="J251" i="1"/>
  <c r="J51" i="1"/>
  <c r="J306" i="1"/>
  <c r="J25" i="1"/>
  <c r="J329" i="1"/>
  <c r="J258" i="1"/>
  <c r="J131" i="1"/>
  <c r="J360" i="1"/>
  <c r="J107" i="1"/>
  <c r="J223" i="1"/>
  <c r="J282" i="1"/>
  <c r="J279" i="1"/>
  <c r="J195" i="1"/>
  <c r="J313" i="1"/>
  <c r="J229" i="1"/>
  <c r="J347" i="1"/>
  <c r="J287" i="1"/>
  <c r="J346" i="1"/>
  <c r="J264" i="1"/>
  <c r="J73" i="1"/>
  <c r="J297" i="1"/>
  <c r="J327" i="1"/>
  <c r="J240" i="1"/>
  <c r="J159" i="1"/>
  <c r="J330" i="1"/>
  <c r="J353" i="1"/>
  <c r="J220" i="1"/>
  <c r="J9" i="1"/>
  <c r="J46" i="1"/>
  <c r="J170" i="1"/>
  <c r="J284" i="1"/>
  <c r="J214" i="1"/>
  <c r="J237" i="1"/>
  <c r="J231" i="1"/>
  <c r="J116" i="1"/>
  <c r="J184" i="1"/>
  <c r="J359" i="1"/>
  <c r="J303" i="1"/>
  <c r="J252" i="1"/>
  <c r="J197" i="1"/>
  <c r="J228" i="1"/>
  <c r="J247" i="1"/>
  <c r="J177" i="1"/>
  <c r="J135" i="1"/>
  <c r="J76" i="1"/>
  <c r="J120" i="1"/>
  <c r="J266" i="1"/>
  <c r="J161" i="1"/>
  <c r="J204" i="1"/>
  <c r="J271" i="1"/>
  <c r="J188" i="1"/>
  <c r="J273" i="1"/>
  <c r="J112" i="1"/>
  <c r="J54" i="1"/>
  <c r="J140" i="1"/>
  <c r="J29" i="1"/>
  <c r="J354" i="1"/>
  <c r="J87" i="1"/>
  <c r="J280" i="1"/>
  <c r="J12" i="1"/>
  <c r="J64" i="1"/>
  <c r="J155" i="1"/>
  <c r="J7" i="1"/>
  <c r="J126" i="1"/>
  <c r="J241" i="1"/>
  <c r="J133" i="1"/>
  <c r="J288" i="1"/>
  <c r="J294" i="1"/>
  <c r="J332" i="1"/>
  <c r="J194" i="1"/>
  <c r="J154" i="1"/>
  <c r="J6" i="1"/>
  <c r="J139" i="1"/>
  <c r="J270" i="1"/>
  <c r="J187" i="1"/>
  <c r="J183" i="1"/>
  <c r="J132" i="1"/>
</calcChain>
</file>

<file path=xl/sharedStrings.xml><?xml version="1.0" encoding="utf-8"?>
<sst xmlns="http://schemas.openxmlformats.org/spreadsheetml/2006/main" count="1492" uniqueCount="798">
  <si>
    <r>
      <rPr>
        <b/>
        <sz val="7.5"/>
        <rFont val="Arial"/>
        <family val="2"/>
      </rPr>
      <t xml:space="preserve">SINAPI - 04/2022 - Paraíba ORSE - 03/2022 - Sergipe SEINFRA - 027 - Ceará SIURB - 01/2022 - São
</t>
    </r>
    <r>
      <rPr>
        <b/>
        <sz val="7.5"/>
        <rFont val="Arial"/>
        <family val="2"/>
      </rPr>
      <t xml:space="preserve">Paulo
</t>
    </r>
    <r>
      <rPr>
        <b/>
        <sz val="7.5"/>
        <rFont val="Arial"/>
        <family val="2"/>
      </rPr>
      <t>CAERN - 11/2021 - Rio</t>
    </r>
  </si>
  <si>
    <t>ESCAVAÇÃO MANUAL DE VALA COM PROFUNDIDADE MENOR OU IGUAL A 1,30 M. AF_03/2016</t>
  </si>
  <si>
    <t>LASTRO DE CONCRETO MAGRO, APLICADO EM BLOCOS DE COROAMENTO OU SAPATAS. AF_08/2017</t>
  </si>
  <si>
    <t>MONTAGEM E DESMONTAGEM DE FÔRMA DE PILARES RETANGULARES E ESTRUTURAS SIMILARES COM ÁREA MÉDIA DAS SEÇÕES MENOR OU IGUAL A 0,25 M², PÉ-DIREITO SIMPLES, EM MADEIRA SERRADA, 4 UTILIZAÇÕES. AF_12/2015</t>
  </si>
  <si>
    <t>MONTAGEM E DESMONTAGEM DE FÔRMA DE VIGA, ESCORAMENTO COM PONTALETE DE MADEIRA, PÉ-DIREITO SIMPLES, EM MADEIRA SERRADA, 4 UTILIZAÇÕES. AF_12/2015</t>
  </si>
  <si>
    <t>IMPERMEABILIZAÇÃO DE FLOREIRA OU VIGA BALDRAME COM ARGAMASSA DE CIMENTO E AREIA, COM ADITIVO IMPERMEABILIZANTE, E = 2 CM. AF_06/2018</t>
  </si>
  <si>
    <t>ATERRO MANUAL DE VALAS COM SOLO ARGILO-ARENOSO E COMPACTAÇÃO MECANIZADA. AF_05/2016</t>
  </si>
  <si>
    <t>MONTAGEM E DESMONTAGEM DE FÔRMA DE LAJE MACIÇA COM ÁREA MÉDIA MAIOR QUE 20 M², PÉ-DIREITO SIMPLES, EM MADEIRA SERRADA, 4 UTILIZAÇÕES. AF_12/2015</t>
  </si>
  <si>
    <t>LANÇAMENTO COM USO DE BOMBA, ADENSAMENTO E ACABAMENTO DE CONCRETO EM ESTRUTURAS. AF_12/2015</t>
  </si>
  <si>
    <t>CINTA DE AMARRAÇÃO DE ALVENARIA MOLDADA IN LOCO COM UTILIZAÇÃO DE BLOCOS CANALETA. AF_03/2016</t>
  </si>
  <si>
    <t>CONTRAVERGA MOLDADA IN LOCO EM CONCRETO PARA VÃOS DE ATÉ 1,5 M DE COMPRIMENTO. AF_03/2016</t>
  </si>
  <si>
    <t>DIVISORIA EM MARMORITE ESPESSURA 35MM, CHUMBAMENTO NO PISO E PAREDE COM ARGAMASSA DE CIMENTO E AREIA, POLIMENTO MANUAL, EXCLUSIVE FERRAGENS</t>
  </si>
  <si>
    <t>TELHAMENTO COM TELHA ONDULADA DE FIBROCIMENTO E = 6 MM, COM RECOBRIMENTO LATERAL DE 1/4 DE ONDA PARA TELHADO COM INCLINAÇÃO MAIOR QUE 10°, COM ATÉ 2 ÁGUAS, INCLUSO IÇAMENTO. AF_07/2019</t>
  </si>
  <si>
    <t>CALHA EM CHAPA DE AÇO GALVANIZADO NÚMERO 24, DESENVOLVIMENTO DE 50 CM, INCLUSO TRANSPORTE VERTICAL. AF_07/2019</t>
  </si>
  <si>
    <t>IMPERMEABILIZAÇÃO DE SUPERFÍCIE COM ARGAMASSA POLIMÉRICA / MEMBRANA ACRÍLICA, 4 DEMÃOS, REFORÇADA COM VÉU DE POLIÉSTER (MAV). AF_06/2018</t>
  </si>
  <si>
    <t>JANELA DE AÇO BASCULANTE, FIXAÇÃO COM ARGAMASSA, SEM VIDROS, PADRONIZADA. AF_07/2016</t>
  </si>
  <si>
    <t>JANELA DE ALUMÍNIO DE CORRER, 2 FOLHAS, FIXAÇÃO COM ARGAMASSA, COM VIDROS, PADRONIZADA. AF_07/2016</t>
  </si>
  <si>
    <t>GRADIL EM FERRO FIXADO EM VÃOS DE JANELAS, FORMADO POR BARRAS CHATAS DE 25X4,8 MM. AF_04/2019</t>
  </si>
  <si>
    <t>PORTA DE FERRO, DE ABRIR, TIPO GRADE COM CHAPA, 87X210CM, COM GUARNICOES</t>
  </si>
  <si>
    <t>CORRIMÃO SIMPLES, DIÂMETRO EXTERNO = 1 1/2", EM AÇO GALVANIZADO. AF_04/2019_P</t>
  </si>
  <si>
    <t>GUARDA-CORPO DE AÇO GALVANIZADO DE 1,10M, MONTANTES TUBULARES DE 1.1/4" ESPAÇADOS DE 1,20M, TRAVESSA SUPERIOR DE 1.1/2", GRADIL FORMADO POR TUBOS HORIZONTAIS DE 1" E VERTICAIS DE 3/4", FIXADO COM CHUMBADOR MECÂNICO. AF_04/2019_P</t>
  </si>
  <si>
    <t>PONTO DE TOMADA RESIDENCIAL INCLUINDO TOMADA 10A/250V, CAIXA ELÉTRICA, ELETRODUTO, CABO, RASGO, QUEBRA E CHUMBAMENTO. AF_01/2016</t>
  </si>
  <si>
    <t>QUADRO DE DISTRIBUICAO DE ENERGIA DE EMBUTIR, EM CHAPA METALICA, PARA 18 DISJUNTORES TERMOMAGNETICOS MONOPOLARES, COM BARRAMENTO TRIFASICO E NEUTRO, FORNECIMENTO E INSTALACAO</t>
  </si>
  <si>
    <t>DISJUNTOR TERMOMAGNETICO MONOPOLAR PADRAO NEMA (AMERICANO) 10 A 30A 240V, FORNECIMENTO E INSTALACAO</t>
  </si>
  <si>
    <t>DISJUNTOR TERMOMAGNETICO TRIPOLAR PADRAO NEMA (AMERICANO) 60 A 100A 240V, FORNECIMENTO E INSTALACAO</t>
  </si>
  <si>
    <t>VASO SANITARIO SIFONADO CONVENCIONAL PARA PCD SEM FURO FRONTAL COM LOUÇA BRANCA SEM ASSENTO, INCLUSO CONJUNTO DE LIGAÇÃO PARA BACIA SANITÁRIA AJUSTÁVEL - FORNECIMENTO E INSTALAÇÃO. AF_10/2016</t>
  </si>
  <si>
    <t>TANQUE DE LOUÇA BRANCA COM COLUNA, 30L OU EQUIVALENTE, INCLUSO SIFÃO FLEXÍVEL EM PVC, VÁLVULA PLÁSTICA E TORNEIRA DE METAL CROMADO PADRÃO POPULAR - FORNECIMENTO E INSTALAÇÃO. AF_12/2013</t>
  </si>
  <si>
    <t>(COMPOSIÇÃO REPRESENTATIVA) DO SERVIÇO DE INST. TUBO PVC, SÉRIE N, ESGOTO PREDIAL, DN 75 MM, (INST. EM RAMAL DE DESCARGA, RAMAL DE ESG. SANITÁRIO, PRUMADA DE ESG. SANITÁRIO OU VENTILAÇÃO), INCL. CONEXÕES, CORTES E FIXAÇÕES, P/ PRÉDIOS. AF_10/2015</t>
  </si>
  <si>
    <t>RALO SIFONADO, PVC, DN 100 X 40 MM, JUNTA SOLDÁVEL, FORNECIDO E INSTALADO EM RAMAL DE DESCARGA OU EM RAMAL DE ESGOTO SANITÁRIO. AF_12/2014</t>
  </si>
  <si>
    <t>CAIXA SIFONADA, PVC, DN 100 X 100 X 50 MM, JUNTA ELÁSTICA, FORNECIDA E INSTALADA EM RAMAL DE DESCARGA OU EM RAMAL DE ESGOTO SANITÁRIO. AF_12/2014</t>
  </si>
  <si>
    <t>CAIXA ENTERRADA HIDRÁULICA RETANGULAR, EM ALVENARIA COM BLOCOS DE CONCRETO, DIMENSÕES INTERNAS: 0,6X0,6X0,6 M PARA REDE DE ESGOTO. AF_05/2018</t>
  </si>
  <si>
    <t>KIT DE ACESSORIOS PARA BANHEIRO EM METAL CROMADO, 5 PECAS, INCLUSO FIXAÇÃO. AF_10/2016</t>
  </si>
  <si>
    <t>ESPELHO CRISTAL, ESPESSURA 4MM, COM PARAFUSOS DE FIXACAO, SEM MOLDURA</t>
  </si>
  <si>
    <t>(COMPOSIÇÃO REPRESENTATIVA) DO SERVIÇO DE CONTRAPISO EM ARGAMASSA TRAÇO 1:4 (CIM E AREIA), EM BETONEIRA 400 L, ESPESSURA 3 CM ÁREAS SECAS E 3 CM ÁREAS MOLHADAS, PARA EDIFICAÇÃO ABITACIONAL MULTIFAMILIAR (PRÉDIO). AF_11/2014</t>
  </si>
  <si>
    <t>CHAPISCO APLICADO EM ALVENARIAS E ESTRUTURAS DE CONCRETO INTERNAS, COM COLHER DE PEDREIRO.  ARGAMASSA TRAÇO 1:3 COM PREPARO MANUAL. AF_06/2014</t>
  </si>
  <si>
    <t>EMBOÇO OU MASSA ÚNICA EM ARGAMASSA TRAÇO 1:2:8, PREPARO MECÂNICO COM BETONEIRA 400 L, APLICADA MANUALMENTE EM PANOS DE FACHADA COM PRESENÇA DE VÃOS, ESPESSURA DE 25 MM. AF_06/2014</t>
  </si>
  <si>
    <t>REVESTIMENTO CERÂMICO PARA PAREDES INTERNAS COM PLACAS TIPO ESMALTADA EXTRA DE DIMENSÕES 20X20 CM APLICADAS EM AMBIENTES DE ÁREA MENOR QUE 5 M² NA ALTURA INTEIRA DAS PAREDES. AF_06/2014</t>
  </si>
  <si>
    <t>APLICAÇÃO MANUAL DE FUNDO SELADOR ACRÍLICO EM PAREDES EXTERNAS DE CASAS. AF_06/2014</t>
  </si>
  <si>
    <t>APLICAÇÃO E LIXAMENTO DE MASSA LÁTEX EM PAREDES, DUAS DEMÃOS. AF_06/2014</t>
  </si>
  <si>
    <t>APLICAÇÃO MANUAL DE PINTURA COM TINTA LÁTEX ACRÍLICA EM PAREDES, DUAS DEMÃOS. AF_06/2014</t>
  </si>
  <si>
    <t>APLICAÇÃO E LIXAMENTO DE MASSA LÁTEX EM TETO, DUAS DEMÃOS. AF_06/2014</t>
  </si>
  <si>
    <t>APLICAÇÃO MANUAL DE PINTURA COM TINTA LÁTEX ACRÍLICA EM TETO, DUAS DEMÃOS. AF_06/2014</t>
  </si>
  <si>
    <t>EXECUÇÃO DE PASSEIO (CALÇADA) OU PISO DE CONCRETO COM CONCRETO MOLDADO IN LOCO, FEITO EM OBRA, ACABAMENTO CONVENCIONAL, NÃO ARMADO. AF_07/2016</t>
  </si>
  <si>
    <t>PLANTIO DE ÁRVORE ORNAMENTAL COM ALTURA DE MUDA MENOR OU IGUAL A 2,00 M. AF_05/2018</t>
  </si>
  <si>
    <t>EXECUÇÃO DE PASSEIO EM PISO INTERTRAVADO, COM BLOCO RETANGULAR COR NATURAL DE 20 X 10 CM, ESPESSURA 6 CM. AF_12/2015</t>
  </si>
  <si>
    <t>ESCAVACAO MANUAL EM SOLO-PROF. ATE 1,50 M [ADAPTADO SINAPI 79561/001]</t>
  </si>
  <si>
    <t>ARMAÇÃO DE BLOCO, VIGA BALDRAME E SAPATA UTILIZANDO AÇO CA-60 DE 5 MM - MONTAGEM. AF_06/2017</t>
  </si>
  <si>
    <t>LANÇAMENTO COM USO DE BALDES, ADENSAMENTO E ACABAMENTO DE CONCRETO EM ESTRUTURAS. AF_12/2015</t>
  </si>
  <si>
    <t>IMPERMEABILIZACAO DE ESTRUTURAS ENTERRADAS, COM TINTA ASFALTICA, DUAS DEMAOS.</t>
  </si>
  <si>
    <t>MONTAGEM E DESMONTAGEM DE FÔRMA DE VIGA, ESCORAMENTO METÁLICO, PÉ-DIREITO SIMPLES, EM CHAPA DE MADEIRA PLASTIFICADA, 18 UTILIZAÇÕES. AF_09/2020</t>
  </si>
  <si>
    <t>CONCRETO ARMADO PARA LAJES DA EDIFICAÇÃO</t>
  </si>
  <si>
    <t>MONTAGEM E DESMONTAGEM DE FÔRMA DE LAJE MACIÇA, PÉ-DIREITO SIMPLES, EM CHAPA DE MADEIRA COMPENSADA RESINADA, 8 UTILIZAÇÕES. AF_09/2020</t>
  </si>
  <si>
    <t>VERGA PRÉ-MOLDADA PARA JANELAS COM ATÉ 1,5 M DE VÃO. AF_03/2016</t>
  </si>
  <si>
    <t>CONTRAVERGA PRÉ-MOLDADA PARA VÃOS DE ATÉ 1,5 M DE COMPRIMENTO. AF_03/2016</t>
  </si>
  <si>
    <t>TELHAMENTO COM TELHA DE AÇO/ALUMÍNIO E = 0,5 MM, COM ATÉ 2 ÁGUAS, INCLUSO IÇAMENTO. AF_07/2019</t>
  </si>
  <si>
    <t>CALHA DE BEIRAL, SEMICIRCULAR DE PVC, DIAMETRO 125 MM, INCLUINDO CABECEIRAS, EMENDAS, BOCAIS, SUPORTES E VEDAÇÕES, EXCLUINDO CONDUTORES, INCLUSO TRANSPORTE VERTICAL. AF_07/2019</t>
  </si>
  <si>
    <t>FORRO EM PLACAS DE GESSO, PARA AMBIENTES COMERCIAIS. AF_05/2017_P</t>
  </si>
  <si>
    <t>COMPACTACAO MECANICA, SEM CONTROLE DO GC (C/COMPACTADOR PLACA 400 KG)</t>
  </si>
  <si>
    <t>LASTRO DE CONCRETO MAGRO, APLICADO EM PISOS, LAJES SOBRE SOLO OU RADIERS. AF_08/2017</t>
  </si>
  <si>
    <t>REVESTIMENTO CERÂMICO PARA PISO COM PLACAS TIPO ESMALTADA EXTRA DE DIMENSÕES 60X60 CM APLICADA EM AMBIENTES DE ÁREA ENTRE 5 M2 E 10 M2. AF_06/2014</t>
  </si>
  <si>
    <t>PISO EM CONCRETO 20MPA PREPARO MECANICO, ESPESSURA 7 CM, COM ARMACAO EM TELA SOLDADA</t>
  </si>
  <si>
    <t>APLICAÇÃO DE FUNDO SELADOR ACRÍLICO EM PAREDES, UMA DEMÃO. AF_06/2014</t>
  </si>
  <si>
    <t>APLICAÇÃO E LIXAMENTO DE MASSA LÁTEX EM PAREDES, UMA DEMÃO. AF_06/2014</t>
  </si>
  <si>
    <t>APLICAÇÃO DE FUNDO SELADOR LÁTEX PVA EM TETO, UMA DEMÃO. AF_06/2014</t>
  </si>
  <si>
    <t>FUNDO PREPARADOR PRIMER A BASE DE EPOXI, PARA ESTRUTURA METALICA, UMA DEMAO, ESPESSURA DE 25 MICRA.</t>
  </si>
  <si>
    <t>PINTURA ESMALTE FOSCO, DUAS DEMAOS, SOBRE SUPERFICIE METALICA, INCLUSO UMA DEMAO DE FUNDO ANTICORROSIVO. UTILIZACAO DE REVOLVER ( AR-COMPRIMIDO).</t>
  </si>
  <si>
    <t>DISJUNTOR TIPO NEMA, TRIPOLAR 10  ATE  50A, TENSAO MAXIMA DE 415 V</t>
  </si>
  <si>
    <t>DISJUNTOR MONOPOLAR TIPO DIN, CORRENTE NOMINAL DE 25A - FORNECIMENTO E INSTALAÇÃO. AF_10/2020</t>
  </si>
  <si>
    <t>DISJUNTOR MONOPOLAR TIPO DIN, CORRENTE NOMINAL DE 10A - FORNECIMENTO E INSTALAÇÃO. AF_10/2020</t>
  </si>
  <si>
    <t>DISJUNTOR MONOPOLAR TIPO DIN, CORRENTE NOMINAL DE 16A - FORNECIMENTO E INSTALAÇÃO. AF_10/2020</t>
  </si>
  <si>
    <t>RASGO EM ALVENARIA PARA ELETRODUTOS COM DIAMETROS MENORES OU IGUAIS A 40 MM. AF_05/2015</t>
  </si>
  <si>
    <t>ELETRODUTO FLEXÍVEL CORRUGADO, PVC, DN 32 MM (1"), PARA CIRCUITOS TERMINAIS, INSTALADO EM LAJE - FORNECIMENTO E INSTALAÇÃO. AF_12/2015</t>
  </si>
  <si>
    <t>ELETRODUTO FLEXÍVEL CORRUGADO, PVC, DN 32 MM (1"), PARA CIRCUITOS TERMINAIS, INSTALADO EM PAREDE - FORNECIMENTO E INSTALAÇÃO. AF_12/2015</t>
  </si>
  <si>
    <t>CAIXA OCTOGONAL 3" X 3", PVC, INSTALADA EM LAJE - FORNECIMENTO E INSTALAÇÃO. AF_12/2015</t>
  </si>
  <si>
    <t>CABO DE COBRE FLEXÍVEL ISOLADO, 1,5 MM², ANTI-CHAMA 450/750 V, PARA CIRCUITOS TERMINAIS - FORNECIMENTO E INSTALAÇÃO. AF_12/2015</t>
  </si>
  <si>
    <t>CABO DE COBRE FLEXÍVEL ISOLADO, 2,5 MM², ANTI-CHAMA 450/750 V, PARA CIRCUITOS TERMINAIS - FORNECIMENTO E INSTALAÇÃO. AF_12/2015</t>
  </si>
  <si>
    <t>CONJUNTO PARA FUTSAL COM TRAVES OFICIAIS DE 3,00 X 2,00 M EM TUBO DE ACO GALVANIZADO 3" COM REQUADRO EM TUBO DE 1", PINTURA EM PRIMER COM TINTA ESMALTE SINTETICO E REDES DE POLIETILENO FIO 4 MM</t>
  </si>
  <si>
    <t>JOELHO 90 GRAUS, PVC, SERIE R, ÁGUA PLUVIAL, DN 100 MM, JUNTA ELÁSTICA, FORNECIDO E INSTALADO EM RAMAL DE ENCAMINHAMENTO. AF_12/2014</t>
  </si>
  <si>
    <t>JOELHO 45 GRAUS, PVC, SERIE R, ÁGUA PLUVIAL, DN 100 MM, JUNTA ELÁSTICA, FORNECIDO E INSTALADO EM RAMAL DE ENCAMINHAMENTO. AF_12/2014</t>
  </si>
  <si>
    <t>TUBO PVC, SÉRIE R, ÁGUA PLUVIAL, DN 100 MM, FORNECIDO E INSTALADO EM CONDUTORES VERTICAIS DE ÁGUAS PLUVIAIS. AF_12/2014</t>
  </si>
  <si>
    <t>Placa de sinalizacao de seguranca contra incendio, fotoluminescente, quadrada, *20 x 20* cm, em pvc *2* mm anti-chamas (simbolos, cores e pictogramas conforme nbr 13434)</t>
  </si>
  <si>
    <t>INSTALAÇÃO DE VIDRO TEMPERADO, E = 6 MM, ENCAIXADO EM PERFIL U. AF_01/2021_P</t>
  </si>
  <si>
    <t>PREPARO DE FUNDO DE VALA COM LARGURA MENOR QUE 1,5 M (ACERTO DO SOLO NATURAL). AF_08/2020</t>
  </si>
  <si>
    <t>JANELA DE ALUMÍNIO TIPO MAXIM-AR, COM VIDROS, BATENTE E FERRAGENS. EXCLUSIVE ALIZAR, ACABAMENTO E CONTRAMARCO. FORNECIMENTO E INSTALAÇÃO. AF_12/2019</t>
  </si>
  <si>
    <t>TRAMA DE MADEIRA COMPOSTA POR TERÇAS PARA TELHADOS DE ATÉ 2 ÁGUAS PARA TELHA ESTRUTURAL DE FIBROCIMENTO, INCLUSO TRANSPORTE VERTICAL. AF_07/2019</t>
  </si>
  <si>
    <t>EMBOÇO, PARA RECEBIMENTO DE CERÂMICA, EM ARGAMASSA TRAÇO 1:2:8, PREPARO MECÂNICO COM BETONEIRA 400L, APLICADO MANUALMENTE EM FACES INTERNAS DE PAREDES, PARA AMBIENTE COM ÁREA  MAIOR QUE 10M2, ESPESSURA DE 20MM, COM EXECUÇÃO DE TALISCAS. AF_06/2014</t>
  </si>
  <si>
    <t>REVESTIMENTO CERÂMICO PARA PAREDES INTERNAS COM PLACAS TIPO ESMALTADA EXTRA DE DIMENSÕES 20X20 CM APLICADAS EM AMBIENTES DE ÁREA MAIOR QUE 5 M² NA ALTURA INTEIRA DAS PAREDES. AF_06/2014</t>
  </si>
  <si>
    <t>CONTRAPISO AUTONIVELANTE, APLICADO SOBRE LAJE, ADERIDO, ESPESSURA 3CM. AF_06/2014</t>
  </si>
  <si>
    <t>CONTRAPISO EM ARGAMASSA PRONTA, PREPARO MANUAL, APLICADO EM ÁREAS MOLHADAS SOBRE IMPERMEABILIZAÇÃO, ESPESSURA 4CM. AF_06/2014</t>
  </si>
  <si>
    <t>REVESTIMENTO CERÂMICO PARA PISO COM PLACAS TIPO ESMALTADA EXTRA DE DIMENSÕES 35X35 CM APLICADA EM AMBIENTES DE ÁREA MAIOR QUE 10 M2. AF_06/2014</t>
  </si>
  <si>
    <t>BUCHA DE REDUCAO DE PVC, SOLDAVEL, LONGA, COM 50 X 32 MM, PARA AGUA FRIA PREDIAL</t>
  </si>
  <si>
    <t>JOELHO DE REDUCAO, PVC SOLDAVEL, 90 GRAUS,  32 MM X 25 MM, PARA AGUA FRIA PREDIAL</t>
  </si>
  <si>
    <t>LUVA DE REDUÇÃO, PVC, SOLDÁVEL, DN 40MM X 32MM, INSTALADO EM RAMAL OU SUB-RAMAL DE ÁGUA - FORNECIMENTO E INSTALAÇÃO. AF_12/2014</t>
  </si>
  <si>
    <t>JOELHO 90 GRAUS COM BUCHA DE LATÃO, PVC, SOLDÁVEL, DN 25MM, X 3/4”INSTALADO EM RAMAL OU SUB-RAMAL DE ÁGUA - FORNECIMENTO E INSTALAÇÃO. AF_12/2014</t>
  </si>
  <si>
    <t>TUBO, PVC, SOLDÁVEL, DN 20MM, INSTALADO EM RAMAL OU SUB-RAMAL DE ÁGUA - FORNECIMENTO E INSTALAÇÃO. AF_12/2014</t>
  </si>
  <si>
    <t>TUBO, PVC, SOLDÁVEL, DN 40MM, INSTALADO EM PRUMADA DE ÁGUA - FORNECIMENTO E INSTALAÇÃO. AF_12/2014</t>
  </si>
  <si>
    <t>ADAPTADOR COM FLANGES LIVRES, PVC, SOLDÁVEL, DN 50 MM X 1 1/2 , INSTALADO EM RESERVAÇÃO DE ÁGUA DE EDIFICAÇÃO QUE POSSUA RESERVATÓRIO DE FIBRA/FIBROCIMENTO   FORNECIMENTO E INSTALAÇÃO. AF_06/2016</t>
  </si>
  <si>
    <t>LUVA SOLDÁVEL E COM ROSCA, PVC, SOLDÁVEL, DN 25MM X 3/4”, INSTALADO EM RAMAL OU SUB-RAMAL DE ÁGUA - FORNECIMENTO E INSTALAÇÃO. AF_12/2014</t>
  </si>
  <si>
    <t>JOELHO PVC,  SOLDAVEL COM ROSCA, 90 GRAUS, 20 MM X 1/2", PARA AGUA FRIA PREDIAL</t>
  </si>
  <si>
    <t>JOELHO PVC,  SOLDAVEL COM ROSCA, 90 GRAUS, 25 MM X 1/2", PARA AGUA FRIA PREDIAL</t>
  </si>
  <si>
    <t>JOELHO 90 GRAUS COM BUCHA DE LATÃO, PVC, SOLDÁVEL, DN 25MM, X 1/2”INSTALADO EM RAMAL OU SUB-RAMAL DE ÁGUA - FORNECIMENTO E INSTALAÇÃO. AF_12/2014</t>
  </si>
  <si>
    <t>REGISTRO DE GAVETA BRUTO, LATÃO, ROSCÁVEL, 3/4", COM ACABAMENTO E CANOPLA CROMADOS. FORNECIDO E INSTALADO EM RAMAL DE ÁGUA. AF_12/2014</t>
  </si>
  <si>
    <t>REGISTRO DE PRESSÃO BRUTO, LATÃO, ROSCÁVEL, 3/4", COM ACABAMENTO E CANOPLA CROMADOS. FORNECIDO E INSTALADO EM RAMAL DE ÁGUA. AF_12/2014</t>
  </si>
  <si>
    <t>TUBO PVC, SERIE NORMAL, ESGOTO PREDIAL, DN 50 MM, FORNECIDO E INSTALADO EM PRUMADA DE ESGOTO SANITÁRIO OU VENTILAÇÃO. AF_12/2014</t>
  </si>
  <si>
    <t>JUNCAO SIMPLES, PVC, DN 100 X 50 MM, SERIE NORMAL PARA ESGOTO PREDIAL</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</si>
  <si>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</si>
  <si>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</si>
  <si>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100 MM, FORNECIDO E INSTALADO EM RAMAL DE DESCARGA OU RAMAL DE ESGOTO SANITÁRIO. AF_12/2014</t>
  </si>
  <si>
    <t>CAIXA SIFONADA, PVC, DN 150 X 185 X 75 MM, JUNTA ELÁSTICA, FORNECIDA E INSTALADA EM RAMAL DE DESCARGA OU EM RAMAL DE ESGOTO SANITÁRIO. AF_12/2014</t>
  </si>
  <si>
    <t>REATERRO MANUAL DE VALAS COM COMPACTAÇÃO MECANIZADA. AF_04/2016</t>
  </si>
  <si>
    <t>VASO SANITARIO SIFONADO CONVENCIONAL PARA PCD SEM FURO FRONTAL COM  LOUÇA BRANCA SEM ASSENTO -  FORNECIMENTO E INSTALAÇÃO. AF_10/2016</t>
  </si>
  <si>
    <t>PONTO DE ILUMINAÇÃO E TOMADA, RESIDENCIAL, INCLUINDO INTERRUPTOR SIMPLES E TOMADA 10A/250V, CAIXA ELÉTRICA, ELETRODUTO, CABO, RASGO, QUEBRA E CHUMBAMENTO (EXCLUINDO LUMINÁRIA E LÂMPADA). AF_01/2016</t>
  </si>
  <si>
    <t xml:space="preserve"> B.D.I. </t>
  </si>
  <si>
    <t>Não Desonerado: embutido nos preços unitário dos insumos de mão de obra, de acordo com as bases.</t>
  </si>
  <si>
    <t xml:space="preserve"> Encargos Sociais</t>
  </si>
  <si>
    <t xml:space="preserve">Obra                                                                                                                                                                                     </t>
  </si>
  <si>
    <t xml:space="preserve"> Bancos    </t>
  </si>
  <si>
    <t>TOTAL SEM BDI:</t>
  </si>
  <si>
    <t>TOTAL DO BDI:</t>
  </si>
  <si>
    <t>TOTAL COM BDI:</t>
  </si>
  <si>
    <t xml:space="preserve">CONSTRUÇÃO DE ESCOLA DE 12 SALAS E QUADRA COM VESTIÁRIOS, NO MUNICÍPIO DE SOUSA-PB
</t>
  </si>
  <si>
    <t>Orçamento Sintético</t>
  </si>
  <si>
    <r>
      <rPr>
        <b/>
        <sz val="8.5"/>
        <rFont val="Arial"/>
        <family val="2"/>
      </rPr>
      <t>CONSTRUÇÃO DE ESCOLA DE 12 SALAS E QUADRA COM VESTIÁRIOS, NO MUNICÍPIO DE SOUSA-PB</t>
    </r>
  </si>
  <si>
    <r>
      <rPr>
        <b/>
        <sz val="9.5"/>
        <rFont val="Arial"/>
        <family val="2"/>
      </rPr>
      <t>Item</t>
    </r>
  </si>
  <si>
    <r>
      <rPr>
        <b/>
        <sz val="9.5"/>
        <rFont val="Arial"/>
        <family val="2"/>
      </rPr>
      <t>Descrição</t>
    </r>
  </si>
  <si>
    <r>
      <rPr>
        <b/>
        <sz val="9.5"/>
        <rFont val="Arial"/>
        <family val="2"/>
      </rPr>
      <t>60 DIAS</t>
    </r>
  </si>
  <si>
    <r>
      <rPr>
        <b/>
        <sz val="9.5"/>
        <rFont val="Arial"/>
        <family val="2"/>
      </rPr>
      <t>90 DIAS</t>
    </r>
  </si>
  <si>
    <r>
      <rPr>
        <b/>
        <sz val="9.5"/>
        <rFont val="Arial"/>
        <family val="2"/>
      </rPr>
      <t>120 DIAS</t>
    </r>
  </si>
  <si>
    <r>
      <rPr>
        <b/>
        <sz val="9.5"/>
        <rFont val="Arial"/>
        <family val="2"/>
      </rPr>
      <t>150 DIAS</t>
    </r>
  </si>
  <si>
    <r>
      <rPr>
        <b/>
        <sz val="9.5"/>
        <rFont val="Arial"/>
        <family val="2"/>
      </rPr>
      <t>180 DIAS</t>
    </r>
  </si>
  <si>
    <r>
      <rPr>
        <b/>
        <sz val="9.5"/>
        <rFont val="Arial"/>
        <family val="2"/>
      </rPr>
      <t>210 DIAS</t>
    </r>
  </si>
  <si>
    <r>
      <rPr>
        <b/>
        <sz val="9.5"/>
        <rFont val="Arial"/>
        <family val="2"/>
      </rPr>
      <t>240 DIAS</t>
    </r>
  </si>
  <si>
    <r>
      <rPr>
        <b/>
        <sz val="9.5"/>
        <rFont val="Arial"/>
        <family val="2"/>
      </rPr>
      <t>270 DIAS</t>
    </r>
  </si>
  <si>
    <r>
      <rPr>
        <b/>
        <sz val="9.5"/>
        <rFont val="Arial"/>
        <family val="2"/>
      </rPr>
      <t>300 DIAS</t>
    </r>
  </si>
  <si>
    <r>
      <rPr>
        <b/>
        <sz val="8.5"/>
        <rFont val="Arial"/>
        <family val="2"/>
      </rPr>
      <t>ESCOLA DE 12 SALAS NO MUNICÍPIO DE SOUSA</t>
    </r>
  </si>
  <si>
    <r>
      <rPr>
        <b/>
        <sz val="8.5"/>
        <rFont val="Arial"/>
        <family val="2"/>
      </rPr>
      <t>QUADRA</t>
    </r>
  </si>
  <si>
    <r>
      <rPr>
        <b/>
        <sz val="8.5"/>
        <rFont val="Arial"/>
        <family val="2"/>
      </rPr>
      <t>BANHEIROS E VESTIÁRIOS</t>
    </r>
  </si>
  <si>
    <r>
      <rPr>
        <b/>
        <sz val="8.5"/>
        <rFont val="Arial"/>
        <family val="2"/>
      </rPr>
      <t>Porcentagem</t>
    </r>
  </si>
  <si>
    <r>
      <rPr>
        <b/>
        <sz val="8.5"/>
        <rFont val="Arial"/>
        <family val="2"/>
      </rPr>
      <t>Custo</t>
    </r>
  </si>
  <si>
    <r>
      <rPr>
        <b/>
        <sz val="8.5"/>
        <rFont val="Arial"/>
        <family val="2"/>
      </rPr>
      <t>Porcentagem Acumulado</t>
    </r>
  </si>
  <si>
    <r>
      <rPr>
        <b/>
        <sz val="8.5"/>
        <rFont val="Arial"/>
        <family val="2"/>
      </rPr>
      <t>Custo Acumulado</t>
    </r>
  </si>
  <si>
    <t>Cronograma Físico e Financeiro</t>
  </si>
  <si>
    <t xml:space="preserve"> Bancos</t>
  </si>
  <si>
    <t xml:space="preserve"> B.D.I</t>
  </si>
  <si>
    <t xml:space="preserve">  Não Desonerado: embutido nos preços unitário dos insumos de mão de obra, de acordo com as bases.</t>
  </si>
  <si>
    <t xml:space="preserve">Obra                                                                                                                         .                                        </t>
  </si>
  <si>
    <t>PREFEITURA MUNICIPAL DE SOUSA</t>
  </si>
  <si>
    <t>Obra:</t>
  </si>
  <si>
    <t>Bancos de Preços:</t>
  </si>
  <si>
    <t>Composição de B.D.I</t>
  </si>
  <si>
    <t>CÁLCULO DE BDI</t>
  </si>
  <si>
    <t>Construção de Edifícios</t>
  </si>
  <si>
    <t xml:space="preserve">Rodovias e Ferrovias - Infra Urbana, praças, calçadas, etc. </t>
  </si>
  <si>
    <t>Abastecimento de Água, Coleta de Esgoto</t>
  </si>
  <si>
    <t>Fornecimento de materiais e equipamentos</t>
  </si>
  <si>
    <t>Construção e Manutenção de Estações e Redes de Distribuição de Energia Elétrica</t>
  </si>
  <si>
    <t>Portuárias, Marítimas e Fluviais</t>
  </si>
  <si>
    <t>Item componente do BDI</t>
  </si>
  <si>
    <t>% Informado</t>
  </si>
  <si>
    <t>1ºQ</t>
  </si>
  <si>
    <t>Médio</t>
  </si>
  <si>
    <t>3º Q</t>
  </si>
  <si>
    <t>Administração Central ( AC )</t>
  </si>
  <si>
    <t>7.85</t>
  </si>
  <si>
    <t>Seguro (S) e Garantia (G)</t>
  </si>
  <si>
    <t>Risco (R)</t>
  </si>
  <si>
    <t>Despesas Financeiras (DF)</t>
  </si>
  <si>
    <t>Lucro (L)</t>
  </si>
  <si>
    <t>Impostos (I) - PIS, COFINS, ISSQN</t>
  </si>
  <si>
    <t>Conforme Legislação Específica</t>
  </si>
  <si>
    <t>Observações</t>
  </si>
  <si>
    <t>VALORES DE BDI POR TIPO DE OBRA</t>
  </si>
  <si>
    <t>1) Preencher apenas a coluna % Informado (Coluna B)</t>
  </si>
  <si>
    <t>Tipo de Obra</t>
  </si>
  <si>
    <t>2) Os Tributos normalmente aplicáveis são: PIS (O,65%), COFINS (3,00%), ISS (variável até 5,00% conforme o município), FAZER NEGÓCIO (1,5%) e CPRB (4,5%).</t>
  </si>
  <si>
    <t>3) O cálculo do BDI se baseia na fórmula abaixo utilizada pelo Acórdão 2622/13 do TCU, conforme CE GEPAD 354/2013 de 17/10/2013.</t>
  </si>
  <si>
    <t>Construção de Rodovias e Ferrovias - Infra Urbana, praças, etc.</t>
  </si>
  <si>
    <t>B.D.I  =</t>
  </si>
  <si>
    <t>Rede de Abastecimento de Água, Coleta de Esgotos</t>
  </si>
  <si>
    <t>Fórmula Utilizada:</t>
  </si>
  <si>
    <t>Estações e Redes de Distribuição de Energia Elétrica</t>
  </si>
  <si>
    <t>Obras Portuárias, Marítimas e Fluviais</t>
  </si>
  <si>
    <t>Fornecimento de Materiais e Equipamentos</t>
  </si>
  <si>
    <t>Observações sobre os % informados no cálculo do BDI, neste caso:</t>
  </si>
  <si>
    <t>OBRAS DE CONSTRUÇÃO DE EDIFÍCIOS - ESCOLAS, CASAS E ETC.</t>
  </si>
  <si>
    <t>OS VALORES % INFORMADO ENQUADRAM-SE NOS LIMITES DO ACÓRDÃO 2622/2013-TCU-PLENÁRIO</t>
  </si>
  <si>
    <t>OS VALORES % INFORMADO DE AC,DF E L ESTÃO NOS VALORES MÁXIMOS DOS LIMITES DO ACÓRDÃO 2622/2013-TCU-PLENÁRIO</t>
  </si>
  <si>
    <t>OS VALORES % INFORMADO DE S+G E R FORAM CONSIDERADOS ZERADOS OU SEJA, ABAIXO DO MÍNIMO DOS LIMITES DO ACÓRDÃO 2622/2013-TCU-PLENÁRIO</t>
  </si>
  <si>
    <t>SINAPI - 04/2022 - Paraíba ORSE - 03/2022 - Sergipe SEINFRA - 027 - Ceará SIURB - 01/2022 - São Paulo - CAERN - 11/2021 - Rio</t>
  </si>
  <si>
    <t xml:space="preserve">SINAPI - 04/2022 - Paraíba ORSE - 03/2022 - Sergipe SEINFRA - 027 - Ceará SIURB - 01/2022 - São Paulo - CAERN - 11/2021 - Rio
</t>
  </si>
  <si>
    <t>ENCARGOS SOCIAIS SOBRE PREÇOS DA MÃO-DE-OBRA HORISTA E MENSALISTA</t>
  </si>
  <si>
    <t>COM DESONERAÇÃO</t>
  </si>
  <si>
    <t>CÓDIGO</t>
  </si>
  <si>
    <t>DESCRIÇÃO</t>
  </si>
  <si>
    <t>HORISTA</t>
  </si>
  <si>
    <t>MENSALISTA</t>
  </si>
  <si>
    <t>%</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</si>
  <si>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</si>
  <si>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</si>
  <si>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</si>
  <si>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</si>
  <si>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</si>
  <si>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</si>
  <si>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</si>
  <si>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</si>
  <si>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</si>
  <si>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</si>
  <si>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</si>
  <si>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</si>
  <si>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</si>
  <si>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</si>
  <si>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</si>
  <si>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</si>
  <si>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</si>
  <si>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</si>
  <si>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</si>
  <si>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</si>
  <si>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Total dos Encargos Sociais Básicos</t>
  </si>
  <si>
    <t>GRUPO B</t>
  </si>
  <si>
    <t>B1</t>
  </si>
  <si>
    <t>Repouso Semanal Remunerado</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</si>
  <si>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</si>
  <si>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</si>
  <si>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</si>
  <si>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</si>
  <si>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</si>
  <si>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</si>
  <si>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</si>
  <si>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</si>
  <si>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</si>
  <si>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</si>
  <si>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</si>
  <si>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</si>
  <si>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</si>
  <si>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</si>
  <si>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</si>
  <si>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</si>
  <si>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</si>
  <si>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</si>
  <si>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</si>
  <si>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Total de Encargos Sociais que recebem incidências de A</t>
  </si>
  <si>
    <t>GRUPO C</t>
  </si>
  <si>
    <t>C1</t>
  </si>
  <si>
    <t>Aviso Prévio Indenizado</t>
  </si>
  <si>
    <t>C2</t>
  </si>
  <si>
    <t>Aviso Prévio Trabalhado</t>
  </si>
  <si>
    <t>C3</t>
  </si>
  <si>
    <t>Férias Indenizadas+1/3</t>
  </si>
  <si>
    <t>C4</t>
  </si>
  <si>
    <t>Depósito Rescisão Sem Justa Causa</t>
  </si>
  <si>
    <t>C5</t>
  </si>
  <si>
    <t>Indenização Adicional</t>
  </si>
  <si>
    <t>C</t>
  </si>
  <si>
    <t>Total de Encargos Sociais que não recebem incidências de A</t>
  </si>
  <si>
    <t>GRUPO D</t>
  </si>
  <si>
    <t>D1</t>
  </si>
  <si>
    <t>Reincidência de Grupo A sobre Grupo B</t>
  </si>
  <si>
    <t>D2</t>
  </si>
  <si>
    <t>Reincidência de Grupo A sobre Aviso Prévio Trabalhado e Reincidência do FGTS sobre Aviso Prévio Indenizado</t>
  </si>
  <si>
    <t>D</t>
  </si>
  <si>
    <t>Total de Reincidências de um grupo sobre o outro</t>
  </si>
  <si>
    <t>*GRUPO E</t>
  </si>
  <si>
    <t>TOTAL(A+B+C+D)</t>
  </si>
  <si>
    <t>O ORÇAMENTO TEM UM VALOR DE R$ 3.014.682,14 (TRÊS MILHÕES, CATORZE MIL, SEISCENTOS E OITENTA E DOIS REAIS E CATORZE CENTAVOS)</t>
  </si>
  <si>
    <t>Item</t>
  </si>
  <si>
    <t>Código</t>
  </si>
  <si>
    <t>Banco</t>
  </si>
  <si>
    <t>Descrição</t>
  </si>
  <si>
    <t>Und</t>
  </si>
  <si>
    <t>Quant.</t>
  </si>
  <si>
    <t>Valor Unit</t>
  </si>
  <si>
    <t>Total</t>
  </si>
  <si>
    <t>Peso (%)</t>
  </si>
  <si>
    <t>ESCOLA DE 12 SALAS NO MUNICÍPIO DE SOUSA</t>
  </si>
  <si>
    <t>1.1</t>
  </si>
  <si>
    <t>PLACA DE OBRA</t>
  </si>
  <si>
    <t>1.2</t>
  </si>
  <si>
    <t>SERVIÇOS PRÉLIMINARES</t>
  </si>
  <si>
    <t>1.3</t>
  </si>
  <si>
    <t>INFRAESTRUTURA/FUNDAÇÕES</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</si>
  <si>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</si>
  <si>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</si>
  <si>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</si>
  <si>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</si>
  <si>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CONCRETAGEM DE BLOCOS DE COROAMENTO E VIGAS BALDRAMES,FCK 30 MPA, COM USO DE BOMBA –LANÇAMENTO, ADENSAMENTO E ACABAMENTO. AF_06/2017</t>
  </si>
  <si>
    <t>1.4</t>
  </si>
  <si>
    <t>ESTRUTURA</t>
  </si>
  <si>
    <t>1.5</t>
  </si>
  <si>
    <t>ALVENARIAS</t>
  </si>
  <si>
    <t>1.6</t>
  </si>
  <si>
    <t>COBERTURA</t>
  </si>
  <si>
    <t>1.7</t>
  </si>
  <si>
    <t>ESQUADRIAS</t>
  </si>
  <si>
    <t>1.8</t>
  </si>
  <si>
    <t>INSTALAÇÕES ELÉTRICAS</t>
  </si>
  <si>
    <t>1.9</t>
  </si>
  <si>
    <t>INSTALAÇÕES HIDROSSANITÁRIO</t>
  </si>
  <si>
    <t>CHUVEIRO PLASTICO BRANCO SIMPLES 5 '' PARA ACOPLAR EM HASTE 1/2", AGUA FRIA</t>
  </si>
  <si>
    <t>1.10</t>
  </si>
  <si>
    <t>PISOS</t>
  </si>
  <si>
    <t>1.11</t>
  </si>
  <si>
    <t>REVESTIMENTOS</t>
  </si>
  <si>
    <t>1.12</t>
  </si>
  <si>
    <t>PINTURA</t>
  </si>
  <si>
    <t>1.13</t>
  </si>
  <si>
    <t>URBANIZAÇÃO</t>
  </si>
  <si>
    <t>QUADRA</t>
  </si>
  <si>
    <t>2.1</t>
  </si>
  <si>
    <t>SERVIÇOS PRELIMINARES</t>
  </si>
  <si>
    <t>2.2</t>
  </si>
  <si>
    <t>MOVIMENTO DE TERRA</t>
  </si>
  <si>
    <t>2.2.1</t>
  </si>
  <si>
    <t>2.3</t>
  </si>
  <si>
    <t>INFRA-ESTRUTURA: FUNDAÇÕES (TODA A QUADRA)</t>
  </si>
  <si>
    <t>2.3.1</t>
  </si>
  <si>
    <t>SAPATAS ISOLADAS/ARRANQUE DOS PILARES</t>
  </si>
  <si>
    <t>ARMAÇÃO DE BLOCO, VIGA BALDRAME OU SAPATA UTILIZANDO AÇO CA-50 DE 6,3 MM - MONTAGEM. AF_06/2017</t>
  </si>
  <si>
    <t>2.4</t>
  </si>
  <si>
    <t>SUPERESTRUTURA (PILARES, VIGAS E LAJES) - TODA A QUADRA</t>
  </si>
  <si>
    <t>2.4.1</t>
  </si>
  <si>
    <t>CONCRETO ARMADO PARA PILARES DA EDIFICAÇÃO</t>
  </si>
  <si>
    <t>2.4.2</t>
  </si>
  <si>
    <t>CONCRETO ARMADO PARA VIGAS DA EDIFICAÇÃO</t>
  </si>
  <si>
    <t>2.4.3</t>
  </si>
  <si>
    <t>2.5</t>
  </si>
  <si>
    <t>ELEVAÇÃO (murada)</t>
  </si>
  <si>
    <t>2.6</t>
  </si>
  <si>
    <t>2.6.1</t>
  </si>
  <si>
    <t>PORTÃO DE FERRO</t>
  </si>
  <si>
    <t>2.7</t>
  </si>
  <si>
    <t>2.7.1</t>
  </si>
  <si>
    <t>ESTRUTRA METÁLICA DE COBERTURA E FECHAMENTO</t>
  </si>
  <si>
    <t>2.8</t>
  </si>
  <si>
    <t>REVESTIMENTO DE PAREDES</t>
  </si>
  <si>
    <t>2.9</t>
  </si>
  <si>
    <t>PAVIMENTAÇÃO</t>
  </si>
  <si>
    <t>2.10</t>
  </si>
  <si>
    <t>2.11</t>
  </si>
  <si>
    <t>INSTALAÇÃO ELÉTRICA (REFERENTE À TODA QUADRA)</t>
  </si>
  <si>
    <t>2.12</t>
  </si>
  <si>
    <t>ELETRODUTOS E ACESSORIOS</t>
  </si>
  <si>
    <t>2.13</t>
  </si>
  <si>
    <t>CABOS E FIOS</t>
  </si>
  <si>
    <t>2.14</t>
  </si>
  <si>
    <t>ILUMINAÇÃO E TOMADAS</t>
  </si>
  <si>
    <t>2.15</t>
  </si>
  <si>
    <t>EQUIPAMENTOS</t>
  </si>
  <si>
    <t>2.16</t>
  </si>
  <si>
    <t>DRENAGEM PLUVIAL</t>
  </si>
  <si>
    <t>2.17</t>
  </si>
  <si>
    <t>PREVENÇÃO E COMBATE A INCÊNDIO</t>
  </si>
  <si>
    <t>2.18</t>
  </si>
  <si>
    <t>ARQUIBANCADA</t>
  </si>
  <si>
    <t>2.19</t>
  </si>
  <si>
    <t>SERVIÇOS FINAIS</t>
  </si>
  <si>
    <t>BANHEIROS E VESTIÁRIOS</t>
  </si>
  <si>
    <t>3.1</t>
  </si>
  <si>
    <t>3.2</t>
  </si>
  <si>
    <t>INFRA-ESTRUTURA: FUNDAÇÕES</t>
  </si>
  <si>
    <t>3.3</t>
  </si>
  <si>
    <t>ELEVAÇÃO</t>
  </si>
  <si>
    <t>3.4</t>
  </si>
  <si>
    <t>3.5</t>
  </si>
  <si>
    <t>3.6</t>
  </si>
  <si>
    <t>REVESTIMENTO DE PAREDES/TETOS</t>
  </si>
  <si>
    <t>3.7</t>
  </si>
  <si>
    <t>3.8</t>
  </si>
  <si>
    <t>3.9</t>
  </si>
  <si>
    <t>INSTALAÇÃO HIDRÁULICA</t>
  </si>
  <si>
    <t>TUBO, PVC, SOLDÁVEL, DN 50MM, INSTALADO EM PRUMADA DE ÁGUA -FORNECIMENTO E INSTALAÇÃO. AF_12/2014</t>
  </si>
  <si>
    <t>BOLSA DE LIGACAO EM PVC FLEXIVEL PARA VASO SANITARIO 1.1/2 " (40MM)</t>
  </si>
  <si>
    <t>3.10</t>
  </si>
  <si>
    <t>INSTALAÇÃO SANITÁRIA</t>
  </si>
  <si>
    <t>ESCAVAÇÃO MANUAL DE VALA COM PROFUNDIDADE MENOR OU IGUAL A1,30 M. AF_03/2016</t>
  </si>
  <si>
    <t>3.11</t>
  </si>
  <si>
    <t>LOUÇAS E METAIS</t>
  </si>
  <si>
    <t>3.12</t>
  </si>
  <si>
    <r>
      <rPr>
        <b/>
        <sz val="12"/>
        <rFont val="Arial"/>
        <family val="2"/>
      </rPr>
      <t>Valor Unit
com BDI</t>
    </r>
  </si>
  <si>
    <r>
      <rPr>
        <sz val="12"/>
        <rFont val="Arial MT"/>
        <family val="2"/>
      </rPr>
      <t>1.1.1</t>
    </r>
  </si>
  <si>
    <r>
      <rPr>
        <sz val="12"/>
        <rFont val="Arial MT"/>
        <family val="2"/>
      </rPr>
      <t>74209/001</t>
    </r>
  </si>
  <si>
    <r>
      <rPr>
        <sz val="12"/>
        <rFont val="Arial MT"/>
        <family val="2"/>
      </rPr>
      <t>SINAPI</t>
    </r>
  </si>
  <si>
    <r>
      <rPr>
        <sz val="12"/>
        <rFont val="Arial MT"/>
        <family val="2"/>
      </rPr>
      <t>PLACA DE OBRA EM CHAPA DE ACO GALVANIZADO</t>
    </r>
  </si>
  <si>
    <r>
      <rPr>
        <sz val="12"/>
        <rFont val="Arial MT"/>
        <family val="2"/>
      </rPr>
      <t>m²</t>
    </r>
  </si>
  <si>
    <r>
      <rPr>
        <sz val="12"/>
        <rFont val="Arial MT"/>
        <family val="2"/>
      </rPr>
      <t>1.2.1</t>
    </r>
  </si>
  <si>
    <r>
      <rPr>
        <sz val="12"/>
        <rFont val="Arial MT"/>
        <family val="2"/>
      </rPr>
      <t>LOCAÇÃO DE PONTO PARA REFERÊNCIA TOPOGRÁFICA. AF_10/2018</t>
    </r>
  </si>
  <si>
    <r>
      <rPr>
        <sz val="12"/>
        <rFont val="Arial MT"/>
        <family val="2"/>
      </rPr>
      <t>UN</t>
    </r>
  </si>
  <si>
    <r>
      <rPr>
        <sz val="12"/>
        <rFont val="Arial MT"/>
        <family val="2"/>
      </rPr>
      <t>1.2.2</t>
    </r>
  </si>
  <si>
    <r>
      <rPr>
        <sz val="12"/>
        <rFont val="Arial MT"/>
        <family val="2"/>
      </rPr>
      <t>FECHAMENTO DE CONSTRUÇÃO TEMPORÁRIA EM CHAPA DE MADEIRA COMPENSADA E=10MM, COM REAPROVEITAMENTO DE 2X.</t>
    </r>
  </si>
  <si>
    <r>
      <rPr>
        <sz val="12"/>
        <rFont val="Arial MT"/>
        <family val="2"/>
      </rPr>
      <t>1.3.1</t>
    </r>
  </si>
  <si>
    <r>
      <rPr>
        <sz val="12"/>
        <rFont val="Arial MT"/>
        <family val="2"/>
      </rPr>
      <t>m³</t>
    </r>
  </si>
  <si>
    <r>
      <rPr>
        <sz val="12"/>
        <rFont val="Arial MT"/>
        <family val="2"/>
      </rPr>
      <t>1.3.2</t>
    </r>
  </si>
  <si>
    <r>
      <rPr>
        <sz val="12"/>
        <rFont val="Arial MT"/>
        <family val="2"/>
      </rPr>
      <t>PREPARO DE FUNDO DE VALA COM LARGURA MENOR QUE 1,5 M, EM LOCAL COM NÍVEL BAIXO DE INTERFERÊNCIA. AF_06/2016</t>
    </r>
  </si>
  <si>
    <r>
      <rPr>
        <sz val="12"/>
        <rFont val="Arial MT"/>
        <family val="2"/>
      </rPr>
      <t>1.3.3</t>
    </r>
  </si>
  <si>
    <r>
      <rPr>
        <sz val="12"/>
        <rFont val="Arial MT"/>
        <family val="2"/>
      </rPr>
      <t>1.3.4</t>
    </r>
  </si>
  <si>
    <r>
      <rPr>
        <sz val="12"/>
        <rFont val="Arial MT"/>
        <family val="2"/>
      </rPr>
      <t>73935/002</t>
    </r>
  </si>
  <si>
    <r>
      <rPr>
        <sz val="12"/>
        <rFont val="Arial MT"/>
        <family val="2"/>
      </rPr>
      <t>ALVENARIA EM TIJOLO CERAMICO FURADO 9X19X19CM, 1 VEZ (ESPESSURA 19 CM), ASSENTADO EM ARGAMASSA TRACO 1:4 (CIMENTO E AREIA MEDIA NAO PENEIRADA), PREPARO MANUAL, JUNTA1 CM</t>
    </r>
  </si>
  <si>
    <r>
      <rPr>
        <sz val="12"/>
        <rFont val="Arial MT"/>
        <family val="2"/>
      </rPr>
      <t>1.3.5</t>
    </r>
  </si>
  <si>
    <r>
      <rPr>
        <sz val="12"/>
        <rFont val="Arial MT"/>
        <family val="2"/>
      </rPr>
      <t>1.3.6</t>
    </r>
  </si>
  <si>
    <r>
      <rPr>
        <sz val="12"/>
        <rFont val="Arial MT"/>
        <family val="2"/>
      </rPr>
      <t>1.3.7</t>
    </r>
  </si>
  <si>
    <r>
      <rPr>
        <sz val="12"/>
        <rFont val="Arial MT"/>
        <family val="2"/>
      </rPr>
      <t>ARMAÇÃO DE PILAR OU VIGA DE UMA ESTRUTURA CONVENCIONAL DE CONCRETO ARMADO EM UMA EDIFICAÇÃO TÉRREA OU SOBRADO UTILIZANDO AÇO CA-60 DE 5,0 MM - MONTAGEM. AF_12/2015</t>
    </r>
  </si>
  <si>
    <r>
      <rPr>
        <sz val="12"/>
        <rFont val="Arial MT"/>
        <family val="2"/>
      </rPr>
      <t>KG</t>
    </r>
  </si>
  <si>
    <r>
      <rPr>
        <sz val="12"/>
        <rFont val="Arial MT"/>
        <family val="2"/>
      </rPr>
      <t>1.3.8</t>
    </r>
  </si>
  <si>
    <r>
      <rPr>
        <sz val="12"/>
        <rFont val="Arial MT"/>
        <family val="2"/>
      </rPr>
      <t>1.3.9</t>
    </r>
  </si>
  <si>
    <r>
      <rPr>
        <sz val="12"/>
        <rFont val="Arial MT"/>
        <family val="2"/>
      </rPr>
      <t>CONCRETAGEM DE SAPATAS, FCK 30 MPA, COM USO DE JERICA – LANÇAMENTO, ADENSAMENTO E ACABAMENTO. AF_06/2017</t>
    </r>
  </si>
  <si>
    <r>
      <rPr>
        <sz val="12"/>
        <rFont val="Arial MT"/>
        <family val="2"/>
      </rPr>
      <t>REATERRO MANUAL APILOADO COM SOQUETE. AF_10/2017</t>
    </r>
  </si>
  <si>
    <r>
      <rPr>
        <sz val="12"/>
        <rFont val="Arial MT"/>
        <family val="2"/>
      </rPr>
      <t>1.4.1</t>
    </r>
  </si>
  <si>
    <r>
      <rPr>
        <sz val="12"/>
        <rFont val="Arial MT"/>
        <family val="2"/>
      </rPr>
      <t>1.4.2</t>
    </r>
  </si>
  <si>
    <r>
      <rPr>
        <sz val="12"/>
        <rFont val="Arial MT"/>
        <family val="2"/>
      </rPr>
      <t>1.4.3</t>
    </r>
  </si>
  <si>
    <r>
      <rPr>
        <sz val="12"/>
        <rFont val="Arial MT"/>
        <family val="2"/>
      </rPr>
      <t>1.4.4</t>
    </r>
  </si>
  <si>
    <r>
      <rPr>
        <sz val="12"/>
        <rFont val="Arial MT"/>
        <family val="2"/>
      </rPr>
      <t>1.4.5</t>
    </r>
  </si>
  <si>
    <r>
      <rPr>
        <sz val="12"/>
        <rFont val="Arial MT"/>
        <family val="2"/>
      </rPr>
      <t>ARMAÇÃO DE PILAR OU VIGA DE UMA ESTRUTURA CONVENCIONAL DE CONCRETO ARMADO EM UMA EDIFICAÇÃO TÉRREA OU SOBRADO UTILIZANDO AÇO CA-50 DE 6,3 MM - MONTAGEM. AF_12/2015</t>
    </r>
  </si>
  <si>
    <r>
      <rPr>
        <sz val="12"/>
        <rFont val="Arial MT"/>
        <family val="2"/>
      </rPr>
      <t>1.4.6</t>
    </r>
  </si>
  <si>
    <r>
      <rPr>
        <sz val="12"/>
        <rFont val="Arial MT"/>
        <family val="2"/>
      </rPr>
      <t>ARMAÇÃO DE PILAR OU VIGA DE UMA ESTRUTURA CONVENCIONAL DE CONCRETO ARMADO EM UMA EDIFICAÇÃO TÉRREA OU SOBRADO UTILIZANDO AÇO CA-50 DE 8,0 MM - MONTAGEM. AF_12/2015</t>
    </r>
  </si>
  <si>
    <r>
      <rPr>
        <sz val="12"/>
        <rFont val="Arial MT"/>
        <family val="2"/>
      </rPr>
      <t>1.4.7</t>
    </r>
  </si>
  <si>
    <r>
      <rPr>
        <sz val="12"/>
        <rFont val="Arial MT"/>
        <family val="2"/>
      </rPr>
      <t>ARMAÇÃO DE PILAR OU VIGA DE UMA ESTRUTURA CONVENCIONAL DE CONCRETO ARMADO EM UMA EDIFICAÇÃO TÉRREA OU SOBRADO UTILIZANDO AÇO CA-50 DE 10,0 MM - MONTAGEM. AF_12/2015</t>
    </r>
  </si>
  <si>
    <r>
      <rPr>
        <sz val="12"/>
        <rFont val="Arial MT"/>
        <family val="2"/>
      </rPr>
      <t>1.4.8</t>
    </r>
  </si>
  <si>
    <r>
      <rPr>
        <sz val="12"/>
        <rFont val="Arial MT"/>
        <family val="2"/>
      </rPr>
      <t>ARMAÇÃO DE PILAR OU VIGA DE UMA ESTRUTURA CONVENCIONAL DE CONCRETO ARMADO EM UMA EDIFICAÇÃO TÉRREA OU SOBRADO UTILIZANDO AÇO CA-50 DE 12,5 MM - MONTAGEM. AF_12/2015</t>
    </r>
  </si>
  <si>
    <r>
      <rPr>
        <sz val="12"/>
        <rFont val="Arial MT"/>
        <family val="2"/>
      </rPr>
      <t>1.4.9</t>
    </r>
  </si>
  <si>
    <r>
      <rPr>
        <sz val="12"/>
        <rFont val="Arial MT"/>
        <family val="2"/>
      </rPr>
      <t>ARMAÇÃO DE PILAR OU VIGA DE UMA ESTRUTURA CONVENCIONAL DE CONCRETO ARMADO EM UMA EDIFICAÇÃO TÉRREA OU SOBRADO UTILIZANDO AÇO CA-50 DE 16,0 MM - MONTAGEM. AF_12/2015</t>
    </r>
  </si>
  <si>
    <r>
      <rPr>
        <sz val="12"/>
        <rFont val="Arial MT"/>
        <family val="2"/>
      </rPr>
      <t>ARMAÇÃO DE LAJE DE UMA ESTRUTURA CONVENCIONAL DE CONCRETO ARMADO EM UMA EDIFICAÇÃO TÉRREA OU SOBRADO UTILIZANDO AÇO CA-60 DE 5,0 MM - MONTAGEM. AF_12/2015</t>
    </r>
  </si>
  <si>
    <r>
      <rPr>
        <sz val="12"/>
        <rFont val="Arial MT"/>
        <family val="2"/>
      </rPr>
      <t>ARMAÇÃO DE LAJE DE UMA ESTRUTURA CONVENCIONAL DE CONCRETO ARMADO EM UMA EDIFICAÇÃO TÉRREA OU SOBRADO UTILIZANDO AÇO CA-50 DE 6,3 MM - MONTAGEM. AF_12/2015</t>
    </r>
  </si>
  <si>
    <r>
      <rPr>
        <sz val="12"/>
        <rFont val="Arial MT"/>
        <family val="2"/>
      </rPr>
      <t>ARMAÇÃO DE LAJE DE UMA ESTRUTURA CONVENCIONAL DE CONCRETO ARMADO EM UMA EDIFICAÇÃO TÉRREA OU SOBRADO UTILIZANDO AÇO CA-50 DE 8,0 MM - MONTAGEM. AF_12/2015</t>
    </r>
  </si>
  <si>
    <r>
      <rPr>
        <sz val="12"/>
        <rFont val="Arial MT"/>
        <family val="2"/>
      </rPr>
      <t>ARMAÇÃO DE LAJE DE UMA ESTRUTURA CONVENCIONAL DE CONCRETO ARMADO EM UMA EDIFICAÇÃO TÉRREA OU SOBRADO UTILIZANDO AÇO CA-50 DE 10,0 MM - MONTAGEM. AF_12/2015</t>
    </r>
  </si>
  <si>
    <r>
      <rPr>
        <sz val="12"/>
        <rFont val="Arial MT"/>
        <family val="2"/>
      </rPr>
      <t>ARMAÇÃO DE LAJE DE UMA ESTRUTURA CONVENCIONAL DE CONCRETO ARMADO EM UMA EDIFICAÇÃO TÉRREA OU SOBRADO UTILIZANDO AÇO CA-50 DE 12,5 MM - MONTAGEM. AF_12/2015</t>
    </r>
  </si>
  <si>
    <r>
      <rPr>
        <sz val="12"/>
        <rFont val="Arial MT"/>
        <family val="2"/>
      </rPr>
      <t>CONCRETO FCK = 30MPA, TRAÇO 1:2,1:2,5 (CIMENTO/ AREIA MÉDIA/ BRITA 1)  - PREPARO MECÂNICO COM BETONEIRA 400 L. AF_07/2016</t>
    </r>
  </si>
  <si>
    <r>
      <rPr>
        <sz val="12"/>
        <rFont val="Arial MT"/>
        <family val="2"/>
      </rPr>
      <t>1.5.1</t>
    </r>
  </si>
  <si>
    <r>
      <rPr>
        <sz val="12"/>
        <rFont val="Arial MT"/>
        <family val="2"/>
      </rPr>
      <t>ALVENARIA DE VEDAÇÃO DE BLOCOS CERÂMICOS FURADOS NA HORIZONTAL DE 9X19X19CM (ESPESSURA 9CM) DE PAREDES COM ÁREA LÍQUIDA MAIOR OU IGUAL A 6M² COM VÃOS E ARGAMASSA DE ASSENTAMENTO COM PREPARO EM BETONEIRA. AF_06/2014</t>
    </r>
  </si>
  <si>
    <r>
      <rPr>
        <sz val="12"/>
        <rFont val="Arial MT"/>
        <family val="2"/>
      </rPr>
      <t>1.5.2</t>
    </r>
  </si>
  <si>
    <r>
      <rPr>
        <sz val="12"/>
        <rFont val="Arial MT"/>
        <family val="2"/>
      </rPr>
      <t>M</t>
    </r>
  </si>
  <si>
    <r>
      <rPr>
        <sz val="12"/>
        <rFont val="Arial MT"/>
        <family val="2"/>
      </rPr>
      <t>1.5.3</t>
    </r>
  </si>
  <si>
    <r>
      <rPr>
        <sz val="12"/>
        <rFont val="Arial MT"/>
        <family val="2"/>
      </rPr>
      <t>VERGA MOLDADA IN LOCO COM UTILIZAÇÃO DE BLOCOS CANALETA PARA JANELAS COM ATÉ 1,5 M DE VÃO. AF_03/2016</t>
    </r>
  </si>
  <si>
    <r>
      <rPr>
        <sz val="12"/>
        <rFont val="Arial MT"/>
        <family val="2"/>
      </rPr>
      <t>1.5.4</t>
    </r>
  </si>
  <si>
    <r>
      <rPr>
        <sz val="12"/>
        <rFont val="Arial MT"/>
        <family val="2"/>
      </rPr>
      <t>VERGA MOLDADA IN LOCO COM UTILIZAÇÃO DE BLOCOS CANALETA PARA PORTAS COM ATÉ 1,5 M DE VÃO. AF_03/2016</t>
    </r>
  </si>
  <si>
    <r>
      <rPr>
        <sz val="12"/>
        <rFont val="Arial MT"/>
        <family val="2"/>
      </rPr>
      <t>1.5.5</t>
    </r>
  </si>
  <si>
    <r>
      <rPr>
        <sz val="12"/>
        <rFont val="Arial MT"/>
        <family val="2"/>
      </rPr>
      <t>1.5.6</t>
    </r>
  </si>
  <si>
    <r>
      <rPr>
        <sz val="12"/>
        <rFont val="Arial MT"/>
        <family val="2"/>
      </rPr>
      <t>73937/003</t>
    </r>
  </si>
  <si>
    <r>
      <rPr>
        <sz val="12"/>
        <rFont val="Arial MT"/>
        <family val="2"/>
      </rPr>
      <t>COBOGO DE CONCRETO (ELEMENTO VAZADO), 7X50X50CM, ASSENTADO COM ARGAMASSA TRACO 1:3 (CIMENTO E AREIA)</t>
    </r>
  </si>
  <si>
    <r>
      <rPr>
        <sz val="12"/>
        <rFont val="Arial MT"/>
        <family val="2"/>
      </rPr>
      <t>1.5.7</t>
    </r>
  </si>
  <si>
    <r>
      <rPr>
        <sz val="12"/>
        <rFont val="Arial MT"/>
        <family val="2"/>
      </rPr>
      <t>73774/001</t>
    </r>
  </si>
  <si>
    <r>
      <rPr>
        <sz val="12"/>
        <rFont val="Arial MT"/>
        <family val="2"/>
      </rPr>
      <t>1.6.1</t>
    </r>
  </si>
  <si>
    <r>
      <rPr>
        <sz val="12"/>
        <rFont val="Arial MT"/>
        <family val="2"/>
      </rPr>
      <t>TRAMA DE MADEIRA COMPOSTA POR RIPAS, CAIBROS E TERÇAS PARA TELHADOS DE ATÉ 2 ÁGUAS PARA TELHA CERÂMICA CAPA-CANAL, INCLUSO TRANSPORTE VERTICAL. AF_07/2019</t>
    </r>
  </si>
  <si>
    <r>
      <rPr>
        <sz val="12"/>
        <rFont val="Arial MT"/>
        <family val="2"/>
      </rPr>
      <t>1.6.2</t>
    </r>
  </si>
  <si>
    <r>
      <rPr>
        <sz val="12"/>
        <rFont val="Arial MT"/>
        <family val="2"/>
      </rPr>
      <t>TELHAMENTO COM TELHA CERÂMICA CAPA-CANAL, TIPO COLONIAL, COM ATÉ 2 ÁGUAS, INCLUSO TRANSPORTE VERTICAL. AF_07/2019</t>
    </r>
  </si>
  <si>
    <r>
      <rPr>
        <sz val="12"/>
        <rFont val="Arial MT"/>
        <family val="2"/>
      </rPr>
      <t>1.6.3</t>
    </r>
  </si>
  <si>
    <r>
      <rPr>
        <sz val="12"/>
        <rFont val="Arial MT"/>
        <family val="2"/>
      </rPr>
      <t>CUMEEIRA PARA TELHA CERÂMICA EMBOÇADA COM ARGAMASSA TRAÇO 1:2:9 (CIMENTO, CAL E AREIA) PARA TELHADOS COM ATÉ 2 ÁGUAS, INCLUSO TRANSPORTE VERTICAL. AF_07/2019</t>
    </r>
  </si>
  <si>
    <r>
      <rPr>
        <sz val="12"/>
        <rFont val="Arial MT"/>
        <family val="2"/>
      </rPr>
      <t>1.6.4</t>
    </r>
  </si>
  <si>
    <r>
      <rPr>
        <sz val="12"/>
        <rFont val="Arial MT"/>
        <family val="2"/>
      </rPr>
      <t>TRAMA DE MADEIRA COMPOSTA POR TERÇAS PARA TELHADOS DE ATÉ 2 ÁGUAS PARA TELHA ONDULADA DE FIBROCIMENTO, METÁLICA, PLÁSTICA OU TERMOACÚSTICA, INCLUSO TRANSPORTE VERTICAL. AF_07/2019</t>
    </r>
  </si>
  <si>
    <r>
      <rPr>
        <sz val="12"/>
        <rFont val="Arial MT"/>
        <family val="2"/>
      </rPr>
      <t>1.6.5</t>
    </r>
  </si>
  <si>
    <r>
      <rPr>
        <sz val="12"/>
        <rFont val="Arial MT"/>
        <family val="2"/>
      </rPr>
      <t>1.6.6</t>
    </r>
  </si>
  <si>
    <r>
      <rPr>
        <sz val="12"/>
        <rFont val="Arial MT"/>
        <family val="2"/>
      </rPr>
      <t>CUMEEIRA PARA TELHA DE FIBROCIMENTO ONDULADA E = 6 MM, INCLUSO ACESSÓRIOS DE FIXAÇÃO E IÇAMENTO. AF_07/2019</t>
    </r>
  </si>
  <si>
    <r>
      <rPr>
        <sz val="12"/>
        <rFont val="Arial MT"/>
        <family val="2"/>
      </rPr>
      <t>1.6.7</t>
    </r>
  </si>
  <si>
    <r>
      <rPr>
        <sz val="12"/>
        <rFont val="Arial MT"/>
        <family val="2"/>
      </rPr>
      <t>RUFO EXTERNO/INTERNO EM CHAPA DE AÇO GALVANIZADO NÚMERO 26, CORTE DE 33 CM, INCLUSO IÇAMENTO. AF_07/2019</t>
    </r>
  </si>
  <si>
    <r>
      <rPr>
        <sz val="12"/>
        <rFont val="Arial MT"/>
        <family val="2"/>
      </rPr>
      <t>1.6.8</t>
    </r>
  </si>
  <si>
    <r>
      <rPr>
        <sz val="12"/>
        <rFont val="Arial MT"/>
        <family val="2"/>
      </rPr>
      <t>1.6.9</t>
    </r>
  </si>
  <si>
    <r>
      <rPr>
        <sz val="12"/>
        <rFont val="Arial MT"/>
        <family val="2"/>
      </rPr>
      <t>1.7.1</t>
    </r>
  </si>
  <si>
    <r>
      <rPr>
        <sz val="12"/>
        <rFont val="Arial MT"/>
        <family val="2"/>
      </rPr>
      <t>KIT DE PORTA DE MADEIRA PARA PINTURA, SEMI-OCA (LEVE OU MÉDIA), PADRÃO MÉDIO, 80X210CM, ESPESSURA DE 3,5CM, ITENS INCLUSOS: DOBRADIÇAS, MONTAGEM E INSTALAÇÃO DO BATENTE, FECHADURA COM EXECUÇÃO DO FURO - FORNECIMENTO E INSTALAÇÃO. AF_08/2015</t>
    </r>
  </si>
  <si>
    <r>
      <rPr>
        <sz val="12"/>
        <rFont val="Arial MT"/>
        <family val="2"/>
      </rPr>
      <t>1.7.2</t>
    </r>
  </si>
  <si>
    <r>
      <rPr>
        <sz val="12"/>
        <rFont val="Arial MT"/>
        <family val="2"/>
      </rPr>
      <t>KIT DE PORTA DE MADEIRA PARA PINTURA, SEMI-OCA (LEVE OU MÉDIA), PADRÃO MÉDIO, 70X210CM, ESPESSURA DE 3,5CM, ITENS INCLUSOS: DOBRADIÇAS, MONTAGEM E INSTALAÇÃO DO BATENTE, FECHADURA COM EXECUÇÃO DO FURO - FORNECIMENTO E INSTALAÇÃO. AF_08/2015</t>
    </r>
  </si>
  <si>
    <r>
      <rPr>
        <sz val="12"/>
        <rFont val="Arial MT"/>
        <family val="2"/>
      </rPr>
      <t>1.7.3</t>
    </r>
  </si>
  <si>
    <r>
      <rPr>
        <sz val="12"/>
        <rFont val="Arial MT"/>
        <family val="2"/>
      </rPr>
      <t>PORTA DE ALUMÍNIO DE ABRIR COM LAMBRI, COM GUARNIÇÃO, FIXAÇÃO COM PARAFUSOS - FORNECIMENTO E INSTALAÇÃO. AF_08/2015</t>
    </r>
  </si>
  <si>
    <r>
      <rPr>
        <sz val="12"/>
        <rFont val="Arial MT"/>
        <family val="2"/>
      </rPr>
      <t>1.7.4</t>
    </r>
  </si>
  <si>
    <r>
      <rPr>
        <sz val="12"/>
        <rFont val="Arial MT"/>
        <family val="2"/>
      </rPr>
      <t>1.7.5</t>
    </r>
  </si>
  <si>
    <r>
      <rPr>
        <sz val="12"/>
        <rFont val="Arial MT"/>
        <family val="2"/>
      </rPr>
      <t>VIDRO FANTASIA TIPO CANELADO, ESPESSURA 4MM</t>
    </r>
  </si>
  <si>
    <r>
      <rPr>
        <sz val="12"/>
        <rFont val="Arial MT"/>
        <family val="2"/>
      </rPr>
      <t>1.7.6</t>
    </r>
  </si>
  <si>
    <r>
      <rPr>
        <sz val="12"/>
        <rFont val="Arial MT"/>
        <family val="2"/>
      </rPr>
      <t>74100/001</t>
    </r>
  </si>
  <si>
    <r>
      <rPr>
        <sz val="12"/>
        <rFont val="Arial MT"/>
        <family val="2"/>
      </rPr>
      <t>PORTAO DE FERRO COM VARA 1/2", COM REQUADRO</t>
    </r>
  </si>
  <si>
    <r>
      <rPr>
        <sz val="12"/>
        <rFont val="Arial MT"/>
        <family val="2"/>
      </rPr>
      <t>1.7.7</t>
    </r>
  </si>
  <si>
    <r>
      <rPr>
        <sz val="12"/>
        <rFont val="Arial MT"/>
        <family val="2"/>
      </rPr>
      <t>1.7.8</t>
    </r>
  </si>
  <si>
    <r>
      <rPr>
        <sz val="12"/>
        <rFont val="Arial MT"/>
        <family val="2"/>
      </rPr>
      <t>1.7.9</t>
    </r>
  </si>
  <si>
    <r>
      <rPr>
        <sz val="12"/>
        <rFont val="Arial MT"/>
        <family val="2"/>
      </rPr>
      <t>73933/001</t>
    </r>
  </si>
  <si>
    <r>
      <rPr>
        <sz val="12"/>
        <rFont val="Arial MT"/>
        <family val="2"/>
      </rPr>
      <t>1.8.1</t>
    </r>
  </si>
  <si>
    <r>
      <rPr>
        <sz val="12"/>
        <rFont val="Arial MT"/>
        <family val="2"/>
      </rPr>
      <t>LUMINÁRIA ARANDELA TIPO TARTARUGA, COM GRADE, PARA 1 LÂMPADA DE 15 W - FORNECIMENTO E INSTALAÇÃO. AF_11/2017</t>
    </r>
  </si>
  <si>
    <r>
      <rPr>
        <sz val="12"/>
        <rFont val="Arial MT"/>
        <family val="2"/>
      </rPr>
      <t>1.8.2</t>
    </r>
  </si>
  <si>
    <r>
      <rPr>
        <sz val="12"/>
        <rFont val="Arial MT"/>
        <family val="2"/>
      </rPr>
      <t>LUMINÁRIA TIPO CALHA, DE SOBREPOR, COM 2 LÂMPADAS TUBULARES DE 36 W - FORNECIMENTO E INSTALAÇÃO. AF_11/2017</t>
    </r>
  </si>
  <si>
    <r>
      <rPr>
        <sz val="12"/>
        <rFont val="Arial MT"/>
        <family val="2"/>
      </rPr>
      <t>1.8.3</t>
    </r>
  </si>
  <si>
    <r>
      <rPr>
        <sz val="12"/>
        <rFont val="Arial MT"/>
        <family val="2"/>
      </rPr>
      <t>LUMINÁRIA TIPO PLAFON EM PLÁSTICO, DE SOBREPOR, COM 1 LÂMPADA DE 15 W, - FORNECIMENTO E INSTALAÇÃO. AF_11/2017</t>
    </r>
  </si>
  <si>
    <r>
      <rPr>
        <sz val="12"/>
        <rFont val="Arial MT"/>
        <family val="2"/>
      </rPr>
      <t>1.8.4</t>
    </r>
  </si>
  <si>
    <r>
      <rPr>
        <sz val="12"/>
        <rFont val="Arial MT"/>
        <family val="2"/>
      </rPr>
      <t>PONTO DE ILUMINAÇÃO RESIDENCIAL INCLUINDO INTERRUPTOR SIMPLES, CAIXA ELÉTRICA, ELETRODUTO, CABO, RASGO, QUEBRA E CHUMBAMENTO (EXCLUINDO LUMINÁRIA E LÂMPADA). AF_01/2016</t>
    </r>
  </si>
  <si>
    <r>
      <rPr>
        <sz val="12"/>
        <rFont val="Arial MT"/>
        <family val="2"/>
      </rPr>
      <t>1.8.5</t>
    </r>
  </si>
  <si>
    <r>
      <rPr>
        <sz val="12"/>
        <rFont val="Arial MT"/>
        <family val="2"/>
      </rPr>
      <t>1.8.6</t>
    </r>
  </si>
  <si>
    <r>
      <rPr>
        <sz val="12"/>
        <rFont val="Arial MT"/>
        <family val="2"/>
      </rPr>
      <t>74131/004</t>
    </r>
  </si>
  <si>
    <r>
      <rPr>
        <sz val="12"/>
        <rFont val="Arial MT"/>
        <family val="2"/>
      </rPr>
      <t>1.8.7</t>
    </r>
  </si>
  <si>
    <r>
      <rPr>
        <sz val="12"/>
        <rFont val="Arial MT"/>
        <family val="2"/>
      </rPr>
      <t>74130/001</t>
    </r>
  </si>
  <si>
    <r>
      <rPr>
        <sz val="12"/>
        <rFont val="Arial MT"/>
        <family val="2"/>
      </rPr>
      <t>1.8.8</t>
    </r>
  </si>
  <si>
    <r>
      <rPr>
        <sz val="12"/>
        <rFont val="Arial MT"/>
        <family val="2"/>
      </rPr>
      <t>74130/005</t>
    </r>
  </si>
  <si>
    <r>
      <rPr>
        <sz val="12"/>
        <rFont val="Arial MT"/>
        <family val="2"/>
      </rPr>
      <t>1.8.9</t>
    </r>
  </si>
  <si>
    <r>
      <rPr>
        <sz val="12"/>
        <rFont val="Arial MT"/>
        <family val="2"/>
      </rPr>
      <t>QUADRO DE DISTRIBUIÇÃO PARA TELEFONE N.2, 20X20X12CM EM CHAPA METALICA, DE EMBUTIR, SEM ACESSORIOS, PADRÃO TELEBRAS, FORNECIMENTO E INSTALAÇÃO. AF_11/2019</t>
    </r>
  </si>
  <si>
    <r>
      <rPr>
        <sz val="12"/>
        <rFont val="Arial MT"/>
        <family val="2"/>
      </rPr>
      <t>C1949</t>
    </r>
  </si>
  <si>
    <r>
      <rPr>
        <sz val="12"/>
        <rFont val="Arial MT"/>
        <family val="2"/>
      </rPr>
      <t>SEINFRA</t>
    </r>
  </si>
  <si>
    <r>
      <rPr>
        <sz val="12"/>
        <rFont val="Arial MT"/>
        <family val="2"/>
      </rPr>
      <t>PONTO LÓGICO, MATERIAL E EXECUÇÃO</t>
    </r>
  </si>
  <si>
    <r>
      <rPr>
        <sz val="12"/>
        <rFont val="Arial MT"/>
        <family val="2"/>
      </rPr>
      <t>PT</t>
    </r>
  </si>
  <si>
    <r>
      <rPr>
        <sz val="12"/>
        <rFont val="Arial MT"/>
        <family val="2"/>
      </rPr>
      <t>1.9.1</t>
    </r>
  </si>
  <si>
    <r>
      <rPr>
        <sz val="12"/>
        <rFont val="Arial MT"/>
        <family val="2"/>
      </rPr>
      <t>PONTO DE CONSUMO TERMINAL DE ÁGUA FRIA (SUBRAMAL) COM TUBULAÇÃO DE PVC, DN 25 MM, INSTALADO EM RAMAL DE ÁGUA, INCLUSOS RASGO E CHUMBAMENTO EM ALVENARIA. AF_12/2014</t>
    </r>
  </si>
  <si>
    <r>
      <rPr>
        <sz val="12"/>
        <rFont val="Arial MT"/>
        <family val="2"/>
      </rPr>
      <t>1.9.2</t>
    </r>
  </si>
  <si>
    <r>
      <rPr>
        <sz val="12"/>
        <rFont val="Arial MT"/>
        <family val="2"/>
      </rPr>
      <t>1.9.3</t>
    </r>
  </si>
  <si>
    <r>
      <rPr>
        <sz val="12"/>
        <rFont val="Arial MT"/>
        <family val="2"/>
      </rPr>
      <t>VASO SANITÁRIO SIFONADO COM CAIXA ACOPLADA LOUÇA BRANCA, INCLUSO ENGATE FLEXÍVEL EM PLÁSTICO BRANCO, 1/2  X 40CM - FORNECIMENTO E INSTALAÇÃO. AF_12/2013</t>
    </r>
  </si>
  <si>
    <r>
      <rPr>
        <sz val="12"/>
        <rFont val="Arial MT"/>
        <family val="2"/>
      </rPr>
      <t>1.9.4</t>
    </r>
  </si>
  <si>
    <r>
      <rPr>
        <sz val="12"/>
        <rFont val="Arial MT"/>
        <family val="2"/>
      </rPr>
      <t>1.9.5</t>
    </r>
  </si>
  <si>
    <r>
      <rPr>
        <sz val="12"/>
        <rFont val="Arial MT"/>
        <family val="2"/>
      </rPr>
      <t>LAVATÓRIO LOUÇA BRANCA SUSPENSO, 29,5 X 39CM OU EQUIVALENTE, PADRÃO POPULAR, INCLUSO SIFÃO FLEXÍVEL EM PVC, VÁLVULA E ENGATE FLEXÍVEL 30CM EM PLÁSTICO E TORNEIRA CROMADA DE MESA, PADRÃO POPULAR - FORNECIMENTO E INSTALAÇÃO. AF_12/2013</t>
    </r>
  </si>
  <si>
    <r>
      <rPr>
        <sz val="12"/>
        <rFont val="Arial MT"/>
        <family val="2"/>
      </rPr>
      <t>1.9.6</t>
    </r>
  </si>
  <si>
    <r>
      <rPr>
        <sz val="12"/>
        <rFont val="Arial MT"/>
        <family val="2"/>
      </rPr>
      <t>1.9.7</t>
    </r>
  </si>
  <si>
    <r>
      <rPr>
        <sz val="12"/>
        <rFont val="Arial MT"/>
        <family val="2"/>
      </rPr>
      <t>CAERN</t>
    </r>
  </si>
  <si>
    <r>
      <rPr>
        <sz val="12"/>
        <rFont val="Arial MT"/>
        <family val="2"/>
      </rPr>
      <t>BEBEDOURO ELETRICO EM AÇO INÓX PARA 04 TORNEIRAS COM FILTRO</t>
    </r>
  </si>
  <si>
    <r>
      <rPr>
        <sz val="12"/>
        <rFont val="Arial MT"/>
        <family val="2"/>
      </rPr>
      <t>un</t>
    </r>
  </si>
  <si>
    <r>
      <rPr>
        <sz val="12"/>
        <rFont val="Arial MT"/>
        <family val="2"/>
      </rPr>
      <t>1.9.8</t>
    </r>
  </si>
  <si>
    <r>
      <rPr>
        <sz val="12"/>
        <rFont val="Arial MT"/>
        <family val="2"/>
      </rPr>
      <t>BANCADA GRANITO CINZA,  50 X 60 CM, INCL. CUBA DE EMBUTIR OVAL LOUÇA BRANCA 35 X 50 CM, VÁLVULA METAL CROMADO, SIFÃO FLEXÍVEL PVC, ENGATE 30 CM FLEXÍVEL PLÁSTICO E TORNEIRA CROMADA DE MESA, PADRÃO POPULAR - FORNEC. E INSTALAÇÃO. AF_01/2020</t>
    </r>
  </si>
  <si>
    <r>
      <rPr>
        <sz val="12"/>
        <rFont val="Arial MT"/>
        <family val="2"/>
      </rPr>
      <t>1.9.9</t>
    </r>
  </si>
  <si>
    <r>
      <rPr>
        <sz val="12"/>
        <rFont val="Arial MT"/>
        <family val="2"/>
      </rPr>
      <t>74234/001</t>
    </r>
  </si>
  <si>
    <r>
      <rPr>
        <sz val="12"/>
        <rFont val="Arial MT"/>
        <family val="2"/>
      </rPr>
      <t>MICTORIO SIFONADO DE LOUCA BRANCA COM PERTENCES, COM REGISTRO DE PRESSAO 1/2" COM CANOPLA CROMADA ACABAMENTO SIMPLES E CONJUNTO PARA FIXACAO  - FORNECIMENTO E INSTALACAO</t>
    </r>
  </si>
  <si>
    <r>
      <rPr>
        <sz val="12"/>
        <rFont val="Arial MT"/>
        <family val="2"/>
      </rPr>
      <t>(COMPOSIÇÃO REPRESENTATIVA) DO SERVIÇO DE INSTALAÇÃO DE TUBO DE PVC, SÉRIE NORMAL, ESGOTO PREDIAL, DN 40 MM (INSTALADO EM RAMAL DE DESCARGA OU RAMAL DE ESGOTO SANITÁRIO), INCLUSIVE CONEXÕES, CORTES E FIXAÇÕES, PARA PRÉDIOS. AF_10/2015</t>
    </r>
  </si>
  <si>
    <r>
      <rPr>
        <sz val="12"/>
        <rFont val="Arial MT"/>
        <family val="2"/>
      </rPr>
      <t>(COMPOSIÇÃO REPRESENTATIVA) DO SERVIÇO DE INSTALAÇÃO DE TUBO DE PVC, SÉRIE NORMAL, ESGOTO PREDIAL, DN 50 MM (INSTALADO EM RAMAL DE DESCARGA OU RAMAL DE ESGOTO SANITÁRIO), INCLUSIVE CONEXÕES, CORTES E FIXAÇÕES PARA, PRÉDIOS. AF_10/2015</t>
    </r>
  </si>
  <si>
    <r>
      <rPr>
        <sz val="12"/>
        <rFont val="Arial MT"/>
        <family val="2"/>
      </rPr>
      <t>(COMPOSIÇÃO REPRESENTATIVA) DO SERVIÇO DE INST. TUBO PVC, SÉRIE N, ESGOTO PREDIAL, 100 MM (INST. RAMAL DESCARGA, RAMAL DE ESG. SANIT., PRUMADA ESG. SANIT., VENTILAÇÃO OU SUB-COLETOR AÉREO), INCL. CONEXÕES E CORTES, FIXAÇÕES, P/ PRÉDIOS. AF_10/2015</t>
    </r>
  </si>
  <si>
    <r>
      <rPr>
        <sz val="12"/>
        <rFont val="Arial MT"/>
        <family val="2"/>
      </rPr>
      <t>CAIXA DE GORDURA SIMPLES (CAPACIDADE: 36 L), RETANGULAR, EM ALVENARIA COM BLOCOS DE CONCRETO, DIMENSÕES INTERNAS = 0,2X0,4 M, ALTURA INTERNA = 0,8 M. AF_05/2018</t>
    </r>
  </si>
  <si>
    <r>
      <rPr>
        <sz val="12"/>
        <rFont val="Arial MT"/>
        <family val="2"/>
      </rPr>
      <t>TANQUE SÉPTICO CIRCULAR, EM CONCRETO PRÉ-MOLDADO, DIÂMETRO INTERNO = 2,88 M, ALTURA INTERNA = 2,50 M, VOLUME ÚTIL: 14657,4 L (PARA 105 CONTRIBUINTES). AF_05/2018</t>
    </r>
  </si>
  <si>
    <r>
      <rPr>
        <sz val="12"/>
        <rFont val="Arial MT"/>
        <family val="2"/>
      </rPr>
      <t>SUMIDOURO RETANGULAR, EM ALVENARIA COM BLOCOS DE CONCRETO, DIMENSÕES INTERNAS: 1,6 X 5,8 X 3,0 M, ÁREA DE INFILTRAÇÃO: 50 M² (PARA 20 CONTRIBUINTES). AF_05/2018</t>
    </r>
  </si>
  <si>
    <r>
      <rPr>
        <sz val="12"/>
        <rFont val="Arial MT"/>
        <family val="2"/>
      </rPr>
      <t>SIURB</t>
    </r>
  </si>
  <si>
    <r>
      <rPr>
        <sz val="12"/>
        <rFont val="Arial MT"/>
        <family val="2"/>
      </rPr>
      <t>CAIXA D'ÁGUA DE POLIETILENO 5000 LITROS</t>
    </r>
  </si>
  <si>
    <r>
      <rPr>
        <sz val="12"/>
        <rFont val="Arial MT"/>
        <family val="2"/>
      </rPr>
      <t>1.10.1</t>
    </r>
  </si>
  <si>
    <r>
      <rPr>
        <sz val="12"/>
        <rFont val="Arial MT"/>
        <family val="2"/>
      </rPr>
      <t>CONCRETO MAGRO PARA LASTRO, TRAÇO 1:4,5:4,5 (CIMENTO/ AREIA MÉDIA/ BRITA 1)  - PREPARO MANUAL. AF_07/2016</t>
    </r>
  </si>
  <si>
    <r>
      <rPr>
        <sz val="12"/>
        <rFont val="Arial MT"/>
        <family val="2"/>
      </rPr>
      <t>1.10.2</t>
    </r>
  </si>
  <si>
    <r>
      <rPr>
        <sz val="12"/>
        <rFont val="Arial MT"/>
        <family val="2"/>
      </rPr>
      <t>1.10.3</t>
    </r>
  </si>
  <si>
    <r>
      <rPr>
        <sz val="12"/>
        <rFont val="Arial MT"/>
        <family val="2"/>
      </rPr>
      <t>PISO EM GRANILITE, MARMORITE OU GRANITINA ESPESSURA 8 MM,
INCLUSO JUNTAS DE DILATACAO PLASTICAS</t>
    </r>
  </si>
  <si>
    <r>
      <rPr>
        <sz val="12"/>
        <rFont val="Arial MT"/>
        <family val="2"/>
      </rPr>
      <t>1.11.1</t>
    </r>
  </si>
  <si>
    <r>
      <rPr>
        <sz val="12"/>
        <rFont val="Arial MT"/>
        <family val="2"/>
      </rPr>
      <t>1.11.2</t>
    </r>
  </si>
  <si>
    <r>
      <rPr>
        <sz val="12"/>
        <rFont val="Arial MT"/>
        <family val="2"/>
      </rPr>
      <t>1.11.3</t>
    </r>
  </si>
  <si>
    <r>
      <rPr>
        <sz val="12"/>
        <rFont val="Arial MT"/>
        <family val="2"/>
      </rPr>
      <t>1.12.1</t>
    </r>
  </si>
  <si>
    <r>
      <rPr>
        <sz val="12"/>
        <rFont val="Arial MT"/>
        <family val="2"/>
      </rPr>
      <t>1.12.2</t>
    </r>
  </si>
  <si>
    <r>
      <rPr>
        <sz val="12"/>
        <rFont val="Arial MT"/>
        <family val="2"/>
      </rPr>
      <t>1.12.3</t>
    </r>
  </si>
  <si>
    <r>
      <rPr>
        <sz val="12"/>
        <rFont val="Arial MT"/>
        <family val="2"/>
      </rPr>
      <t>1.12.4</t>
    </r>
  </si>
  <si>
    <r>
      <rPr>
        <sz val="12"/>
        <rFont val="Arial MT"/>
        <family val="2"/>
      </rPr>
      <t>1.12.5</t>
    </r>
  </si>
  <si>
    <r>
      <rPr>
        <sz val="12"/>
        <rFont val="Arial MT"/>
        <family val="2"/>
      </rPr>
      <t>1.13.1</t>
    </r>
  </si>
  <si>
    <r>
      <rPr>
        <sz val="12"/>
        <rFont val="Arial MT"/>
        <family val="2"/>
      </rPr>
      <t>GUIA (MEIO-FIO) CONCRETO, MOLDADA  IN LOCO  EM TRECHO RETO COM EXTRUSORA, 13 CM BASE X 22 CM ALTURA. AF_06/2016</t>
    </r>
  </si>
  <si>
    <r>
      <rPr>
        <sz val="12"/>
        <rFont val="Arial MT"/>
        <family val="2"/>
      </rPr>
      <t>1.13.2</t>
    </r>
  </si>
  <si>
    <r>
      <rPr>
        <sz val="12"/>
        <rFont val="Arial MT"/>
        <family val="2"/>
      </rPr>
      <t>1.13.3</t>
    </r>
  </si>
  <si>
    <r>
      <rPr>
        <sz val="12"/>
        <rFont val="Arial MT"/>
        <family val="2"/>
      </rPr>
      <t>PLANTIO DE GRAMA EM PLACAS. AF_05/2018</t>
    </r>
  </si>
  <si>
    <r>
      <rPr>
        <sz val="12"/>
        <rFont val="Arial MT"/>
        <family val="2"/>
      </rPr>
      <t>1.13.4</t>
    </r>
  </si>
  <si>
    <r>
      <rPr>
        <sz val="12"/>
        <rFont val="Arial MT"/>
        <family val="2"/>
      </rPr>
      <t>1.13.5</t>
    </r>
  </si>
  <si>
    <r>
      <rPr>
        <sz val="12"/>
        <rFont val="Arial MT"/>
        <family val="2"/>
      </rPr>
      <t>2.1.1</t>
    </r>
  </si>
  <si>
    <r>
      <rPr>
        <sz val="12"/>
        <rFont val="Arial MT"/>
        <family val="2"/>
      </rPr>
      <t>LOCACAO CONVENCIONAL DE OBRA, UTILIZANDO GABARITO DE TÁBUAS CORRIDAS PONTALETADAS A CADA 2,00M -  2 UTILIZAÇÕES. AF_10/2018</t>
    </r>
  </si>
  <si>
    <r>
      <rPr>
        <sz val="12"/>
        <rFont val="Arial MT"/>
        <family val="2"/>
      </rPr>
      <t>2.2.1</t>
    </r>
  </si>
  <si>
    <r>
      <rPr>
        <sz val="12"/>
        <rFont val="Arial MT"/>
        <family val="2"/>
      </rPr>
      <t>2.2.2</t>
    </r>
  </si>
  <si>
    <r>
      <rPr>
        <sz val="12"/>
        <rFont val="Arial MT"/>
        <family val="2"/>
      </rPr>
      <t>2.3.1.1</t>
    </r>
  </si>
  <si>
    <r>
      <rPr>
        <sz val="12"/>
        <rFont val="Arial MT"/>
        <family val="2"/>
      </rPr>
      <t>EMBASAMENTO C/PEDRA ARGAMASSADA UTILIZANDO ARG.CIM/AREIA 1:4</t>
    </r>
  </si>
  <si>
    <r>
      <rPr>
        <sz val="12"/>
        <rFont val="Arial MT"/>
        <family val="2"/>
      </rPr>
      <t>2.3.1.2</t>
    </r>
  </si>
  <si>
    <r>
      <rPr>
        <sz val="12"/>
        <rFont val="Arial MT"/>
        <family val="2"/>
      </rPr>
      <t>2.3.1.3</t>
    </r>
  </si>
  <si>
    <r>
      <rPr>
        <sz val="12"/>
        <rFont val="Arial MT"/>
        <family val="2"/>
      </rPr>
      <t>LASTRO DE CONCRETO MAGRO, APLICADO EM PISOS, LAJES SOBRE
SOLO OU RADIERS. AF_08/2017</t>
    </r>
  </si>
  <si>
    <r>
      <rPr>
        <sz val="12"/>
        <rFont val="Arial MT"/>
        <family val="2"/>
      </rPr>
      <t>2.3.1.4</t>
    </r>
  </si>
  <si>
    <r>
      <rPr>
        <sz val="12"/>
        <rFont val="Arial MT"/>
        <family val="2"/>
      </rPr>
      <t>FABRICAÇÃO, MONTAGEM E DESMONTAGEM DE FÔRMA PARA SAPATA, EM MADEIRA SERRADA, E=25 MM, 4 UTILIZAÇÕES. AF_06/2017</t>
    </r>
  </si>
  <si>
    <r>
      <rPr>
        <sz val="12"/>
        <rFont val="Arial MT"/>
        <family val="2"/>
      </rPr>
      <t>2.3.1.5</t>
    </r>
  </si>
  <si>
    <r>
      <rPr>
        <sz val="12"/>
        <rFont val="Arial MT"/>
        <family val="2"/>
      </rPr>
      <t>FABRICAÇÃO, MONTAGEM E DESMONTAGEM DE FÔRMA PARA VIGA BALDRAME, EM MADEIRA SERRADA, E=25 MM, 4 UTILIZAÇÕES. AF_06/2017</t>
    </r>
  </si>
  <si>
    <r>
      <rPr>
        <sz val="12"/>
        <rFont val="Arial MT"/>
        <family val="2"/>
      </rPr>
      <t>2.3.1.6</t>
    </r>
  </si>
  <si>
    <r>
      <rPr>
        <sz val="12"/>
        <rFont val="Arial MT"/>
        <family val="2"/>
      </rPr>
      <t>2.3.1.7</t>
    </r>
  </si>
  <si>
    <r>
      <rPr>
        <sz val="12"/>
        <rFont val="Arial MT"/>
        <family val="2"/>
      </rPr>
      <t>2.3.1.8</t>
    </r>
  </si>
  <si>
    <r>
      <rPr>
        <sz val="12"/>
        <rFont val="Arial MT"/>
        <family val="2"/>
      </rPr>
      <t>2.3.1.9</t>
    </r>
  </si>
  <si>
    <r>
      <rPr>
        <sz val="12"/>
        <rFont val="Arial MT"/>
        <family val="2"/>
      </rPr>
      <t>2.3.1.10</t>
    </r>
  </si>
  <si>
    <r>
      <rPr>
        <sz val="12"/>
        <rFont val="Arial MT"/>
        <family val="2"/>
      </rPr>
      <t>2.3.1.11</t>
    </r>
  </si>
  <si>
    <r>
      <rPr>
        <sz val="12"/>
        <rFont val="Arial MT"/>
        <family val="2"/>
      </rPr>
      <t>CONCRETO FCK = 25MPA, TRAÇO 1:2,3:2,7 (CIMENTO/ AREIA MÉDIA/ BRITA 1)  - PREPARO MECÂNICO COM BETONEIRA 400 L. AF_07/2016</t>
    </r>
  </si>
  <si>
    <r>
      <rPr>
        <sz val="12"/>
        <rFont val="Arial MT"/>
        <family val="2"/>
      </rPr>
      <t>2.3.1.12</t>
    </r>
  </si>
  <si>
    <r>
      <rPr>
        <sz val="12"/>
        <rFont val="Arial MT"/>
        <family val="2"/>
      </rPr>
      <t>2.3.1.13</t>
    </r>
  </si>
  <si>
    <r>
      <rPr>
        <sz val="12"/>
        <rFont val="Arial MT"/>
        <family val="2"/>
      </rPr>
      <t>74106/001</t>
    </r>
  </si>
  <si>
    <r>
      <rPr>
        <sz val="12"/>
        <rFont val="Arial MT"/>
        <family val="2"/>
      </rPr>
      <t>2.4.1.1</t>
    </r>
  </si>
  <si>
    <r>
      <rPr>
        <sz val="12"/>
        <rFont val="Arial MT"/>
        <family val="2"/>
      </rPr>
      <t>MONTAGEM E DESMONTAGEM DE FÔRMA DE PILARES RETANGULARES E ESTRUTURAS SIMILARES, PÉ-DIREITO SIMPLES, EM CHAPA DE MADEIRA COMPENSADA PLASTIFICADA, 18 UTILIZAÇÕES. AF_09/2020</t>
    </r>
  </si>
  <si>
    <r>
      <rPr>
        <sz val="12"/>
        <rFont val="Arial MT"/>
        <family val="2"/>
      </rPr>
      <t>2.4.1.2</t>
    </r>
  </si>
  <si>
    <r>
      <rPr>
        <sz val="12"/>
        <rFont val="Arial MT"/>
        <family val="2"/>
      </rPr>
      <t>2.4.1.3</t>
    </r>
  </si>
  <si>
    <r>
      <rPr>
        <sz val="12"/>
        <rFont val="Arial MT"/>
        <family val="2"/>
      </rPr>
      <t>2.4.1.4</t>
    </r>
  </si>
  <si>
    <r>
      <rPr>
        <sz val="12"/>
        <rFont val="Arial MT"/>
        <family val="2"/>
      </rPr>
      <t>2.4.1.5</t>
    </r>
  </si>
  <si>
    <r>
      <rPr>
        <sz val="12"/>
        <rFont val="Arial MT"/>
        <family val="2"/>
      </rPr>
      <t>2.4.2.1</t>
    </r>
  </si>
  <si>
    <r>
      <rPr>
        <sz val="12"/>
        <rFont val="Arial MT"/>
        <family val="2"/>
      </rPr>
      <t>2.4.2.2</t>
    </r>
  </si>
  <si>
    <r>
      <rPr>
        <sz val="12"/>
        <rFont val="Arial MT"/>
        <family val="2"/>
      </rPr>
      <t>2.4.2.3</t>
    </r>
  </si>
  <si>
    <r>
      <rPr>
        <sz val="12"/>
        <rFont val="Arial MT"/>
        <family val="2"/>
      </rPr>
      <t>2.4.2.4</t>
    </r>
  </si>
  <si>
    <r>
      <rPr>
        <sz val="12"/>
        <rFont val="Arial MT"/>
        <family val="2"/>
      </rPr>
      <t>2.4.2.5</t>
    </r>
  </si>
  <si>
    <r>
      <rPr>
        <sz val="12"/>
        <rFont val="Arial MT"/>
        <family val="2"/>
      </rPr>
      <t>2.4.2.6</t>
    </r>
  </si>
  <si>
    <r>
      <rPr>
        <sz val="12"/>
        <rFont val="Arial MT"/>
        <family val="2"/>
      </rPr>
      <t>2.4.2.7</t>
    </r>
  </si>
  <si>
    <r>
      <rPr>
        <sz val="12"/>
        <rFont val="Arial MT"/>
        <family val="2"/>
      </rPr>
      <t>2.4.2.8</t>
    </r>
  </si>
  <si>
    <r>
      <rPr>
        <sz val="12"/>
        <rFont val="Arial MT"/>
        <family val="2"/>
      </rPr>
      <t>2.4.3.1</t>
    </r>
  </si>
  <si>
    <r>
      <rPr>
        <sz val="12"/>
        <rFont val="Arial MT"/>
        <family val="2"/>
      </rPr>
      <t>2.4.3.2</t>
    </r>
  </si>
  <si>
    <r>
      <rPr>
        <sz val="12"/>
        <rFont val="Arial MT"/>
        <family val="2"/>
      </rPr>
      <t>CONCRETO FCK = 25MPA, TRAÇO 1:2,3:2,7 (CIMENTO/ AREIA MÉDIA/ BRITA 1)  - PREPARO MECÂNICO COM BETONEIRA 600 L. AF_07/2016</t>
    </r>
  </si>
  <si>
    <r>
      <rPr>
        <sz val="12"/>
        <rFont val="Arial MT"/>
        <family val="2"/>
      </rPr>
      <t>2.4.3.3</t>
    </r>
  </si>
  <si>
    <r>
      <rPr>
        <sz val="12"/>
        <rFont val="Arial MT"/>
        <family val="2"/>
      </rPr>
      <t>2.4.3.4</t>
    </r>
  </si>
  <si>
    <r>
      <rPr>
        <sz val="12"/>
        <rFont val="Arial MT"/>
        <family val="2"/>
      </rPr>
      <t>2.4.3.5</t>
    </r>
  </si>
  <si>
    <r>
      <rPr>
        <sz val="12"/>
        <rFont val="Arial MT"/>
        <family val="2"/>
      </rPr>
      <t>2.4.3.6</t>
    </r>
  </si>
  <si>
    <r>
      <rPr>
        <sz val="12"/>
        <rFont val="Arial MT"/>
        <family val="2"/>
      </rPr>
      <t>2.5.1</t>
    </r>
  </si>
  <si>
    <r>
      <rPr>
        <sz val="12"/>
        <rFont val="Arial MT"/>
        <family val="2"/>
      </rPr>
      <t>ALVENARIA DE VEDAÇÃO DE BLOCOS CERÂMICOS FURADOS NA HORIZONTAL DE 9X19X19CM (ESPESSURA 9CM) DE PAREDES COM ÁREA LÍQUIDA MAIOR OU IGUAL A 6M² SEM VÃOS E ARGAMASSA DE ASSENTAMENTO COM PREPARO EM BETONEIRA. AF_06/2014</t>
    </r>
  </si>
  <si>
    <r>
      <rPr>
        <sz val="12"/>
        <rFont val="Arial MT"/>
        <family val="2"/>
      </rPr>
      <t>2.5.2</t>
    </r>
  </si>
  <si>
    <r>
      <rPr>
        <sz val="12"/>
        <rFont val="Arial MT"/>
        <family val="2"/>
      </rPr>
      <t>2.5.3</t>
    </r>
  </si>
  <si>
    <r>
      <rPr>
        <sz val="12"/>
        <rFont val="Arial MT"/>
        <family val="2"/>
      </rPr>
      <t>2.5.4</t>
    </r>
  </si>
  <si>
    <r>
      <rPr>
        <sz val="12"/>
        <rFont val="Arial MT"/>
        <family val="2"/>
      </rPr>
      <t>VERGA PRÉ-MOLDADA PARA PORTAS COM ATÉ 1,5 M DE VÃO. AF_03/2016</t>
    </r>
  </si>
  <si>
    <r>
      <rPr>
        <sz val="12"/>
        <rFont val="Arial MT"/>
        <family val="2"/>
      </rPr>
      <t>2.5.5</t>
    </r>
  </si>
  <si>
    <r>
      <rPr>
        <sz val="12"/>
        <rFont val="Arial MT"/>
        <family val="2"/>
      </rPr>
      <t>2.6.1.1</t>
    </r>
  </si>
  <si>
    <r>
      <rPr>
        <sz val="12"/>
        <rFont val="Arial MT"/>
        <family val="2"/>
      </rPr>
      <t>PORTA EM ALUMÍNIO DE ABRIR TIPO VENEZIANA COM GUARNIÇÃO, FIXAÇÃO COM PARAFUSOS - FORNECIMENTO E INSTALAÇÃO. AF_12/2019</t>
    </r>
  </si>
  <si>
    <r>
      <rPr>
        <sz val="12"/>
        <rFont val="Arial MT"/>
        <family val="2"/>
      </rPr>
      <t>2.6.1.2</t>
    </r>
  </si>
  <si>
    <r>
      <rPr>
        <sz val="12"/>
        <rFont val="Arial MT"/>
        <family val="2"/>
      </rPr>
      <t>PORTAO DE FERRO EM CHAPA GALVANIZADA PLANA 14 GSG</t>
    </r>
  </si>
  <si>
    <r>
      <rPr>
        <sz val="12"/>
        <rFont val="Arial MT"/>
        <family val="2"/>
      </rPr>
      <t>2.7.1.1</t>
    </r>
  </si>
  <si>
    <r>
      <rPr>
        <sz val="12"/>
        <rFont val="Arial MT"/>
        <family val="2"/>
      </rPr>
      <t>ESTRUTURA TRELIÇADA DE COBERTURA, TIPO ARCO, COM LIGAÇÕES SOLDADAS, INCLUSOS PERFIS METÁLICOS, CHAPAS METÁLICAS, MÃO DE OBRA E TRANSPORTE COM GUINDASTE - FORNECIMENTO E INSTALAÇÃO.
AF_01/2020_P</t>
    </r>
  </si>
  <si>
    <r>
      <rPr>
        <sz val="12"/>
        <rFont val="Arial MT"/>
        <family val="2"/>
      </rPr>
      <t>2.7.1.2</t>
    </r>
  </si>
  <si>
    <r>
      <rPr>
        <sz val="12"/>
        <rFont val="Arial MT"/>
        <family val="2"/>
      </rPr>
      <t>2.7.1.3</t>
    </r>
  </si>
  <si>
    <r>
      <rPr>
        <sz val="12"/>
        <rFont val="Arial MT"/>
        <family val="2"/>
      </rPr>
      <t>2.7.1.4</t>
    </r>
  </si>
  <si>
    <r>
      <rPr>
        <sz val="12"/>
        <rFont val="Arial MT"/>
        <family val="2"/>
      </rPr>
      <t>2.7.1.5</t>
    </r>
  </si>
  <si>
    <r>
      <rPr>
        <sz val="12"/>
        <rFont val="Arial MT"/>
        <family val="2"/>
      </rPr>
      <t>IMPERMEABILIZAÇÃO DE PISO COM ARGAMASSA DE CIMENTO E AREIA, COM ADITIVO IMPERMEABILIZANTE, E = 2CM. AF_06/2018</t>
    </r>
  </si>
  <si>
    <r>
      <rPr>
        <sz val="12"/>
        <rFont val="Arial MT"/>
        <family val="2"/>
      </rPr>
      <t>2.8.1</t>
    </r>
  </si>
  <si>
    <r>
      <rPr>
        <sz val="12"/>
        <rFont val="Arial MT"/>
        <family val="2"/>
      </rPr>
      <t>CHAPISCO APLICADO EM ALVENARIAS E ESTRUTURAS DE CONCRETO INTERNAS, COM COLHER DE PEDREIRO.  ARGAMASSA TRAÇO 1:3 COM PREPARO EM BETONEIRA 400L. AF_06/2014</t>
    </r>
  </si>
  <si>
    <r>
      <rPr>
        <sz val="12"/>
        <rFont val="Arial MT"/>
        <family val="2"/>
      </rPr>
      <t>2.8.2</t>
    </r>
  </si>
  <si>
    <r>
      <rPr>
        <sz val="12"/>
        <rFont val="Arial MT"/>
        <family val="2"/>
      </rPr>
      <t>MASSA ÚNICA, PARA RECEBIMENTO DE PINTURA, EM ARGAMASSA TRAÇO 1:2:8, PREPARO MECÂNICO COM BETONEIRA 400L, APLICADA MANUALMENTE EM FACES INTERNAS DE PAREDES, ESPESSURA DE 20MM, COM EXECUÇÃO DE TALISCAS. AF_06/2014</t>
    </r>
  </si>
  <si>
    <r>
      <rPr>
        <sz val="12"/>
        <rFont val="Arial MT"/>
        <family val="2"/>
      </rPr>
      <t>2.9.1</t>
    </r>
  </si>
  <si>
    <r>
      <rPr>
        <sz val="12"/>
        <rFont val="Arial MT"/>
        <family val="2"/>
      </rPr>
      <t>74005/001</t>
    </r>
  </si>
  <si>
    <r>
      <rPr>
        <sz val="12"/>
        <rFont val="Arial MT"/>
        <family val="2"/>
      </rPr>
      <t>2.9.2</t>
    </r>
  </si>
  <si>
    <r>
      <rPr>
        <sz val="12"/>
        <rFont val="Arial MT"/>
        <family val="2"/>
      </rPr>
      <t>2.9.3</t>
    </r>
  </si>
  <si>
    <r>
      <rPr>
        <sz val="12"/>
        <rFont val="Arial MT"/>
        <family val="2"/>
      </rPr>
      <t>2.9.4</t>
    </r>
  </si>
  <si>
    <r>
      <rPr>
        <sz val="12"/>
        <rFont val="Arial MT"/>
        <family val="2"/>
      </rPr>
      <t>2.9.5</t>
    </r>
  </si>
  <si>
    <r>
      <rPr>
        <sz val="12"/>
        <rFont val="Arial MT"/>
        <family val="2"/>
      </rPr>
      <t>2.9.6</t>
    </r>
  </si>
  <si>
    <r>
      <rPr>
        <sz val="12"/>
        <rFont val="Arial MT"/>
        <family val="2"/>
      </rPr>
      <t>ORSE</t>
    </r>
  </si>
  <si>
    <r>
      <rPr>
        <sz val="12"/>
        <rFont val="Arial MT"/>
        <family val="2"/>
      </rPr>
      <t>Piso tátil direcional e/ou alerta, de concreto, na cor natural, p/deficientes visuais, dimensões 25x25cm, aplicado com argamassa industrializada ac-ii, rejuntado, exclusive regularização de base</t>
    </r>
  </si>
  <si>
    <r>
      <rPr>
        <sz val="12"/>
        <rFont val="Arial MT"/>
        <family val="2"/>
      </rPr>
      <t>2.10.1</t>
    </r>
  </si>
  <si>
    <r>
      <rPr>
        <sz val="12"/>
        <rFont val="Arial MT"/>
        <family val="2"/>
      </rPr>
      <t>2.10.2</t>
    </r>
  </si>
  <si>
    <r>
      <rPr>
        <sz val="12"/>
        <rFont val="Arial MT"/>
        <family val="2"/>
      </rPr>
      <t>2.10.3</t>
    </r>
  </si>
  <si>
    <r>
      <rPr>
        <sz val="12"/>
        <rFont val="Arial MT"/>
        <family val="2"/>
      </rPr>
      <t>2.10.4</t>
    </r>
  </si>
  <si>
    <r>
      <rPr>
        <sz val="12"/>
        <rFont val="Arial MT"/>
        <family val="2"/>
      </rPr>
      <t>2.10.5</t>
    </r>
  </si>
  <si>
    <r>
      <rPr>
        <sz val="12"/>
        <rFont val="Arial MT"/>
        <family val="2"/>
      </rPr>
      <t>2.10.6</t>
    </r>
  </si>
  <si>
    <r>
      <rPr>
        <sz val="12"/>
        <rFont val="Arial MT"/>
        <family val="2"/>
      </rPr>
      <t>2.10.7</t>
    </r>
  </si>
  <si>
    <r>
      <rPr>
        <sz val="12"/>
        <rFont val="Arial MT"/>
        <family val="2"/>
      </rPr>
      <t>APLICACAO DE TINTA A BASE DE EPOXI SOBRE PISO</t>
    </r>
  </si>
  <si>
    <r>
      <rPr>
        <sz val="12"/>
        <rFont val="Arial MT"/>
        <family val="2"/>
      </rPr>
      <t>2.10.8</t>
    </r>
  </si>
  <si>
    <r>
      <rPr>
        <sz val="12"/>
        <rFont val="Arial MT"/>
        <family val="2"/>
      </rPr>
      <t>73865/001</t>
    </r>
  </si>
  <si>
    <r>
      <rPr>
        <sz val="12"/>
        <rFont val="Arial MT"/>
        <family val="2"/>
      </rPr>
      <t>2.10.9</t>
    </r>
  </si>
  <si>
    <r>
      <rPr>
        <sz val="12"/>
        <rFont val="Arial MT"/>
        <family val="2"/>
      </rPr>
      <t>74145/001</t>
    </r>
  </si>
  <si>
    <r>
      <rPr>
        <sz val="12"/>
        <rFont val="Arial MT"/>
        <family val="2"/>
      </rPr>
      <t>2.11.1</t>
    </r>
  </si>
  <si>
    <r>
      <rPr>
        <sz val="12"/>
        <rFont val="Arial MT"/>
        <family val="2"/>
      </rPr>
      <t>2.11.2</t>
    </r>
  </si>
  <si>
    <r>
      <rPr>
        <sz val="12"/>
        <rFont val="Arial MT"/>
        <family val="2"/>
      </rPr>
      <t>2.11.3</t>
    </r>
  </si>
  <si>
    <r>
      <rPr>
        <sz val="12"/>
        <rFont val="Arial MT"/>
        <family val="2"/>
      </rPr>
      <t>2.11.4</t>
    </r>
  </si>
  <si>
    <r>
      <rPr>
        <sz val="12"/>
        <rFont val="Arial MT"/>
        <family val="2"/>
      </rPr>
      <t>2.11.5</t>
    </r>
  </si>
  <si>
    <r>
      <rPr>
        <sz val="12"/>
        <rFont val="Arial MT"/>
        <family val="2"/>
      </rPr>
      <t>QUADRO DE DISTRIBUIÇÃO DE ENERGIA EM CHAPA DE AÇO GALVANIZADO, DE EMBUTIR, COM BARRAMENTO TRIFÁSICO, PARA 12 DISJUNTORES DIN 100A - FORNECIMENTO E INSTALAÇÃO. AF_10/2020</t>
    </r>
  </si>
  <si>
    <r>
      <rPr>
        <sz val="12"/>
        <rFont val="Arial MT"/>
        <family val="2"/>
      </rPr>
      <t>2.12.1</t>
    </r>
  </si>
  <si>
    <r>
      <rPr>
        <sz val="12"/>
        <rFont val="Arial MT"/>
        <family val="2"/>
      </rPr>
      <t>2.12.2</t>
    </r>
  </si>
  <si>
    <r>
      <rPr>
        <sz val="12"/>
        <rFont val="Arial MT"/>
        <family val="2"/>
      </rPr>
      <t>2.12.3</t>
    </r>
  </si>
  <si>
    <r>
      <rPr>
        <sz val="12"/>
        <rFont val="Arial MT"/>
        <family val="2"/>
      </rPr>
      <t>2.12.4</t>
    </r>
  </si>
  <si>
    <r>
      <rPr>
        <sz val="12"/>
        <rFont val="Arial MT"/>
        <family val="2"/>
      </rPr>
      <t>2.12.5</t>
    </r>
  </si>
  <si>
    <r>
      <rPr>
        <sz val="12"/>
        <rFont val="Arial MT"/>
        <family val="2"/>
      </rPr>
      <t>CAIXA RETANGULAR 4" X 2" ALTA (2,00 M DO PISO), PVC, INSTALADA EM PAREDE - FORNECIMENTO E INSTALAÇÃO. AF_12/2015</t>
    </r>
  </si>
  <si>
    <r>
      <rPr>
        <sz val="12"/>
        <rFont val="Arial MT"/>
        <family val="2"/>
      </rPr>
      <t>2.12.6</t>
    </r>
  </si>
  <si>
    <r>
      <rPr>
        <sz val="12"/>
        <rFont val="Arial MT"/>
        <family val="2"/>
      </rPr>
      <t>CAIXA RETANGULAR 4" X 2" MÉDIA (1,30 M DO PISO), PVC, INSTALADA EM PAREDE - FORNECIMENTO E INSTALAÇÃO. AF_12/2015</t>
    </r>
  </si>
  <si>
    <r>
      <rPr>
        <sz val="12"/>
        <rFont val="Arial MT"/>
        <family val="2"/>
      </rPr>
      <t>2.12.7</t>
    </r>
  </si>
  <si>
    <r>
      <rPr>
        <sz val="12"/>
        <rFont val="Arial MT"/>
        <family val="2"/>
      </rPr>
      <t>CAIXA RETANGULAR 4" X 2" BAIXA (0,30 M DO PISO), PVC, INSTALADA EM PAREDE - FORNECIMENTO E INSTALAÇÃO. AF_12/2015</t>
    </r>
  </si>
  <si>
    <r>
      <rPr>
        <sz val="12"/>
        <rFont val="Arial MT"/>
        <family val="2"/>
      </rPr>
      <t>2.13.1</t>
    </r>
  </si>
  <si>
    <r>
      <rPr>
        <sz val="12"/>
        <rFont val="Arial MT"/>
        <family val="2"/>
      </rPr>
      <t>2.13.2</t>
    </r>
  </si>
  <si>
    <r>
      <rPr>
        <sz val="12"/>
        <rFont val="Arial MT"/>
        <family val="2"/>
      </rPr>
      <t>2.14.1</t>
    </r>
  </si>
  <si>
    <r>
      <rPr>
        <sz val="12"/>
        <rFont val="Arial MT"/>
        <family val="2"/>
      </rPr>
      <t>TOMADA ALTA DE EMBUTIR (1 MÓDULO), 2P+T 10 A, INCLUINDO SUPORTE E PLACA - FORNECIMENTO E INSTALAÇÃO. AF_12/2015</t>
    </r>
  </si>
  <si>
    <r>
      <rPr>
        <sz val="12"/>
        <rFont val="Arial MT"/>
        <family val="2"/>
      </rPr>
      <t>2.14.2</t>
    </r>
  </si>
  <si>
    <r>
      <rPr>
        <sz val="12"/>
        <rFont val="Arial MT"/>
        <family val="2"/>
      </rPr>
      <t>TOMADA BAIXA DE EMBUTIR (1 MÓDULO), 2P+T 10 A, INCLUINDO SUPORTE E PLACA - FORNECIMENTO E INSTALAÇÃO. AF_12/2015</t>
    </r>
  </si>
  <si>
    <r>
      <rPr>
        <sz val="12"/>
        <rFont val="Arial MT"/>
        <family val="2"/>
      </rPr>
      <t>2.14.3</t>
    </r>
  </si>
  <si>
    <r>
      <rPr>
        <sz val="12"/>
        <rFont val="Arial MT"/>
        <family val="2"/>
      </rPr>
      <t>INTERRUPTOR SIMPLES (3 MÓDULOS), 10A/250V, SEM SUPORTE E SEM PLACA - FORNECIMENTO E INSTALAÇÃO. AF_12/2015</t>
    </r>
  </si>
  <si>
    <r>
      <rPr>
        <sz val="12"/>
        <rFont val="Arial MT"/>
        <family val="2"/>
      </rPr>
      <t>2.14.4</t>
    </r>
  </si>
  <si>
    <r>
      <rPr>
        <sz val="12"/>
        <rFont val="Arial MT"/>
        <family val="2"/>
      </rPr>
      <t>LUMINÁRIA TIPO PLAFON, DE SOBREPOR, COM 1 LÂMPADA LED DE 12/13 W, SEM REATOR - FORNECIMENTO E INSTALAÇÃO. AF_02/2020</t>
    </r>
  </si>
  <si>
    <r>
      <rPr>
        <sz val="12"/>
        <rFont val="Arial MT"/>
        <family val="2"/>
      </rPr>
      <t>2.14.5</t>
    </r>
  </si>
  <si>
    <r>
      <rPr>
        <sz val="12"/>
        <rFont val="Arial MT"/>
        <family val="2"/>
      </rPr>
      <t>REFLETOR EM ALUMÍNIO, DE SUPORTE E ALÇA, COM LÂMPADA VAPOR DE MERCÚRIO DE 250 W, COM REATOR ALTO FATOR DE POTÊNCIA - FORNECIMENTO E INSTALAÇÃO. AF_02/2020</t>
    </r>
  </si>
  <si>
    <r>
      <rPr>
        <sz val="12"/>
        <rFont val="Arial MT"/>
        <family val="2"/>
      </rPr>
      <t>2.15.1</t>
    </r>
  </si>
  <si>
    <r>
      <rPr>
        <sz val="12"/>
        <rFont val="Arial MT"/>
        <family val="2"/>
      </rPr>
      <t>2.15.2</t>
    </r>
  </si>
  <si>
    <r>
      <rPr>
        <sz val="12"/>
        <rFont val="Arial MT"/>
        <family val="2"/>
      </rPr>
      <t>Estrutura metálica fixa, p/ tabela em aço com aro e cesta p/ basquete, padrão oficial, em tubo galvanizado d=5" - instalada</t>
    </r>
  </si>
  <si>
    <r>
      <rPr>
        <sz val="12"/>
        <rFont val="Arial MT"/>
        <family val="2"/>
      </rPr>
      <t>par</t>
    </r>
  </si>
  <si>
    <r>
      <rPr>
        <sz val="12"/>
        <rFont val="Arial MT"/>
        <family val="2"/>
      </rPr>
      <t>2.15.3</t>
    </r>
  </si>
  <si>
    <r>
      <rPr>
        <sz val="12"/>
        <rFont val="Arial MT"/>
        <family val="2"/>
      </rPr>
      <t>CONJUNTO PARA QUADRA DE  VOLEI COM POSTES EM TUBO DE ACO GALVANIZADO 3", H = *255* CM, PINTURA EM TINTA ESMALTE SINTETICO, REDE DE NYLON COM 2 MM, MALHA 10 X 10 CM E ANTENAS OFICIAIS EM FIBRA DE VIDRO</t>
    </r>
  </si>
  <si>
    <r>
      <rPr>
        <sz val="12"/>
        <rFont val="Arial MT"/>
        <family val="2"/>
      </rPr>
      <t>2.16.1</t>
    </r>
  </si>
  <si>
    <r>
      <rPr>
        <sz val="12"/>
        <rFont val="Arial MT"/>
        <family val="2"/>
      </rPr>
      <t>2.16.2</t>
    </r>
  </si>
  <si>
    <r>
      <rPr>
        <sz val="12"/>
        <rFont val="Arial MT"/>
        <family val="2"/>
      </rPr>
      <t>2.16.3</t>
    </r>
  </si>
  <si>
    <r>
      <rPr>
        <sz val="12"/>
        <rFont val="Arial MT"/>
        <family val="2"/>
      </rPr>
      <t>2.16.4</t>
    </r>
  </si>
  <si>
    <r>
      <rPr>
        <sz val="12"/>
        <rFont val="Arial MT"/>
        <family val="2"/>
      </rPr>
      <t>2.16.5</t>
    </r>
  </si>
  <si>
    <r>
      <rPr>
        <sz val="12"/>
        <rFont val="Arial MT"/>
        <family val="2"/>
      </rPr>
      <t>CAIXA DE INSPEÇÃO 80X80X80CM EM ALVENARIA - EXECUÇÃO</t>
    </r>
  </si>
  <si>
    <r>
      <rPr>
        <sz val="12"/>
        <rFont val="Arial MT"/>
        <family val="2"/>
      </rPr>
      <t>2.17.1</t>
    </r>
  </si>
  <si>
    <r>
      <rPr>
        <sz val="12"/>
        <rFont val="Arial MT"/>
        <family val="2"/>
      </rPr>
      <t>EXTINTOR DE PQS 4KG - FORNECIMENTO E INSTALACAO</t>
    </r>
  </si>
  <si>
    <r>
      <rPr>
        <sz val="12"/>
        <rFont val="Arial MT"/>
        <family val="2"/>
      </rPr>
      <t>2.17.2</t>
    </r>
  </si>
  <si>
    <r>
      <rPr>
        <sz val="12"/>
        <rFont val="Arial MT"/>
        <family val="2"/>
      </rPr>
      <t>73775/002</t>
    </r>
  </si>
  <si>
    <r>
      <rPr>
        <sz val="12"/>
        <rFont val="Arial MT"/>
        <family val="2"/>
      </rPr>
      <t>EXTINTOR INCENDIO AGUA-PRESSURIZADA 10L INCL SUPORTE PAREDE CARGA     COMPLETA FORNECIMENTO E COLOCACAO</t>
    </r>
  </si>
  <si>
    <r>
      <rPr>
        <sz val="12"/>
        <rFont val="Arial MT"/>
        <family val="2"/>
      </rPr>
      <t>2.17.3</t>
    </r>
  </si>
  <si>
    <r>
      <rPr>
        <sz val="12"/>
        <rFont val="Arial MT"/>
        <family val="2"/>
      </rPr>
      <t>Un</t>
    </r>
  </si>
  <si>
    <r>
      <rPr>
        <sz val="12"/>
        <rFont val="Arial MT"/>
        <family val="2"/>
      </rPr>
      <t>2.17.4</t>
    </r>
  </si>
  <si>
    <r>
      <rPr>
        <sz val="12"/>
        <rFont val="Arial MT"/>
        <family val="2"/>
      </rPr>
      <t>LUMINÁRIA DE EMERGÊNCIA, COM 30 LÂMPADAS LED DE 2 W, SEM REATOR - FORNECIMENTO E INSTALAÇÃO. AF_02/2020</t>
    </r>
  </si>
  <si>
    <r>
      <rPr>
        <sz val="12"/>
        <rFont val="Arial MT"/>
        <family val="2"/>
      </rPr>
      <t>2.18.1</t>
    </r>
  </si>
  <si>
    <r>
      <rPr>
        <sz val="12"/>
        <rFont val="Arial MT"/>
        <family val="2"/>
      </rPr>
      <t>2.18.2</t>
    </r>
  </si>
  <si>
    <r>
      <rPr>
        <sz val="12"/>
        <rFont val="Arial MT"/>
        <family val="2"/>
      </rPr>
      <t>2.18.3</t>
    </r>
  </si>
  <si>
    <r>
      <rPr>
        <sz val="12"/>
        <rFont val="Arial MT"/>
        <family val="2"/>
      </rPr>
      <t>ALVENARIA DE VEDAÇÃO DE BLOCOS CERÂMICOS FURADOS NA VERTICAL DE 19X19X39CM (ESPESSURA 19CM) DE PAREDES COM ÁREA LÍQUIDA MAIOR OU IGUAL A 6M² SEM VÃOS E ARGAMASSA DE ASSENTAMENTO COM PREPARO EM BETONEIRA. AF_06/2014</t>
    </r>
  </si>
  <si>
    <r>
      <rPr>
        <sz val="12"/>
        <rFont val="Arial MT"/>
        <family val="2"/>
      </rPr>
      <t>2.18.4</t>
    </r>
  </si>
  <si>
    <r>
      <rPr>
        <sz val="12"/>
        <rFont val="Arial MT"/>
        <family val="2"/>
      </rPr>
      <t>2.18.5</t>
    </r>
  </si>
  <si>
    <r>
      <rPr>
        <sz val="12"/>
        <rFont val="Arial MT"/>
        <family val="2"/>
      </rPr>
      <t>2.18.6</t>
    </r>
  </si>
  <si>
    <r>
      <rPr>
        <sz val="12"/>
        <rFont val="Arial MT"/>
        <family val="2"/>
      </rPr>
      <t>2.18.7</t>
    </r>
  </si>
  <si>
    <r>
      <rPr>
        <sz val="12"/>
        <rFont val="Arial MT"/>
        <family val="2"/>
      </rPr>
      <t>CONCRETO FCK = 15MPA, TRAÇO 1:3,4:3,5 (CIMENTO/ AREIA MÉDIA/ BRITA 1)  - PREPARO MECÂNICO COM BETONEIRA 400 L. AF_07/2016</t>
    </r>
  </si>
  <si>
    <r>
      <rPr>
        <sz val="12"/>
        <rFont val="Arial MT"/>
        <family val="2"/>
      </rPr>
      <t>2.18.8</t>
    </r>
  </si>
  <si>
    <r>
      <rPr>
        <sz val="12"/>
        <rFont val="Arial MT"/>
        <family val="2"/>
      </rPr>
      <t>2.18.9</t>
    </r>
  </si>
  <si>
    <r>
      <rPr>
        <sz val="12"/>
        <rFont val="Arial MT"/>
        <family val="2"/>
      </rPr>
      <t>2.19.1</t>
    </r>
  </si>
  <si>
    <r>
      <rPr>
        <sz val="12"/>
        <rFont val="Arial MT"/>
        <family val="2"/>
      </rPr>
      <t>LIMPEZA FINAL DA OBRA</t>
    </r>
  </si>
  <si>
    <r>
      <rPr>
        <sz val="12"/>
        <rFont val="Arial MT"/>
        <family val="2"/>
      </rPr>
      <t>2.19.2</t>
    </r>
  </si>
  <si>
    <r>
      <rPr>
        <sz val="12"/>
        <rFont val="Arial MT"/>
        <family val="2"/>
      </rPr>
      <t>2.19.3</t>
    </r>
  </si>
  <si>
    <r>
      <rPr>
        <sz val="12"/>
        <rFont val="Arial MT"/>
        <family val="2"/>
      </rPr>
      <t>74244/001</t>
    </r>
  </si>
  <si>
    <r>
      <rPr>
        <sz val="12"/>
        <rFont val="Arial MT"/>
        <family val="2"/>
      </rPr>
      <t>ALAMBRADO PARA QUADRA POLIESPORTIVA, ESTRUTURADO POR TUBOS DE ACO GALVANIZADO, COM COSTURA, DIN 2440, DIAMETRO 2", COM TELA DE ARAME GALVANIZADO, FIO 14 BWG E MALHA QUADRADA 5X5CM</t>
    </r>
  </si>
  <si>
    <r>
      <rPr>
        <sz val="12"/>
        <rFont val="Arial MT"/>
        <family val="2"/>
      </rPr>
      <t>3.1.1</t>
    </r>
  </si>
  <si>
    <r>
      <rPr>
        <sz val="12"/>
        <rFont val="Arial MT"/>
        <family val="2"/>
      </rPr>
      <t>3.2.1.1</t>
    </r>
  </si>
  <si>
    <r>
      <rPr>
        <sz val="12"/>
        <rFont val="Arial MT"/>
        <family val="2"/>
      </rPr>
      <t>3.2.1.2</t>
    </r>
  </si>
  <si>
    <r>
      <rPr>
        <sz val="12"/>
        <rFont val="Arial MT"/>
        <family val="2"/>
      </rPr>
      <t>3.2.2.1</t>
    </r>
  </si>
  <si>
    <r>
      <rPr>
        <sz val="12"/>
        <rFont val="Arial MT"/>
        <family val="2"/>
      </rPr>
      <t>LAJE PRÉ-MOLDADA UNIDIRECIONAL, BIAPOIADA, PARA FORRO, ENCHIMENTO EM CERÂMICA, VIGOTA CONVENCIONAL, ALTURA TOTAL DA LAJE (ENCHIMENTO+CAPA) = (8+3). AF_11/2020</t>
    </r>
  </si>
  <si>
    <r>
      <rPr>
        <sz val="12"/>
        <rFont val="Arial MT"/>
        <family val="2"/>
      </rPr>
      <t>3.2.3.1</t>
    </r>
  </si>
  <si>
    <r>
      <rPr>
        <sz val="12"/>
        <rFont val="Arial MT"/>
        <family val="2"/>
      </rPr>
      <t>3.3.1</t>
    </r>
  </si>
  <si>
    <r>
      <rPr>
        <sz val="12"/>
        <rFont val="Arial MT"/>
        <family val="2"/>
      </rPr>
      <t>3.4.1.1</t>
    </r>
  </si>
  <si>
    <r>
      <rPr>
        <sz val="12"/>
        <rFont val="Arial MT"/>
        <family val="2"/>
      </rPr>
      <t>3.4.2.2</t>
    </r>
  </si>
  <si>
    <r>
      <rPr>
        <sz val="12"/>
        <rFont val="Arial MT"/>
        <family val="2"/>
      </rPr>
      <t>3.4.3.1</t>
    </r>
  </si>
  <si>
    <r>
      <rPr>
        <sz val="12"/>
        <rFont val="Arial MT"/>
        <family val="2"/>
      </rPr>
      <t>KIT DE PORTA DE MADEIRA PARA PINTURA, SEMI-OCA (LEVE OU MÉDIA), PADRÃO POPULAR, 90X210CM, ESPESSURA DE 3,5CM, ITENS INCLUSOS: DOBRADIÇAS, MONTAGEM E INSTALAÇÃO DO BATENTE, FECHADURA COM EXECUÇÃO DO FURO - FORNECIMENTO E INSTALAÇÃO. AF_12/2019</t>
    </r>
  </si>
  <si>
    <r>
      <rPr>
        <sz val="12"/>
        <rFont val="Arial MT"/>
        <family val="2"/>
      </rPr>
      <t>3.5.1</t>
    </r>
  </si>
  <si>
    <r>
      <rPr>
        <sz val="12"/>
        <rFont val="Arial MT"/>
        <family val="2"/>
      </rPr>
      <t>3.5.2</t>
    </r>
  </si>
  <si>
    <r>
      <rPr>
        <sz val="12"/>
        <rFont val="Arial MT"/>
        <family val="2"/>
      </rPr>
      <t>TELHAMENTO COM TELHA ESTRUTURAL DE FIBROCIMENTO E= 6 MM, COM ATÉ 2 ÁGUAS, INCLUSO IÇAMENTO. AF_07/2019</t>
    </r>
  </si>
  <si>
    <r>
      <rPr>
        <sz val="12"/>
        <rFont val="Arial MT"/>
        <family val="2"/>
      </rPr>
      <t>3.5.3</t>
    </r>
  </si>
  <si>
    <r>
      <rPr>
        <sz val="12"/>
        <rFont val="Arial MT"/>
        <family val="2"/>
      </rPr>
      <t>3.6.1</t>
    </r>
  </si>
  <si>
    <r>
      <rPr>
        <sz val="12"/>
        <rFont val="Arial MT"/>
        <family val="2"/>
      </rPr>
      <t>3.6.2</t>
    </r>
  </si>
  <si>
    <r>
      <rPr>
        <sz val="12"/>
        <rFont val="Arial MT"/>
        <family val="2"/>
      </rPr>
      <t>3.6.3</t>
    </r>
  </si>
  <si>
    <r>
      <rPr>
        <sz val="12"/>
        <rFont val="Arial MT"/>
        <family val="2"/>
      </rPr>
      <t>3.6.4</t>
    </r>
  </si>
  <si>
    <r>
      <rPr>
        <sz val="12"/>
        <rFont val="Arial MT"/>
        <family val="2"/>
      </rPr>
      <t>3.6.5</t>
    </r>
  </si>
  <si>
    <r>
      <rPr>
        <sz val="12"/>
        <rFont val="Arial MT"/>
        <family val="2"/>
      </rPr>
      <t>3.7.1</t>
    </r>
  </si>
  <si>
    <r>
      <rPr>
        <sz val="12"/>
        <rFont val="Arial MT"/>
        <family val="2"/>
      </rPr>
      <t>LASTRO DE CONCRETO MAGRO, APLICADO EM PISOS, LAJES SOBRE SOLO OU RADIERS, ESPESSURA DE 5 CM. AF_07/2016</t>
    </r>
  </si>
  <si>
    <r>
      <rPr>
        <sz val="12"/>
        <rFont val="Arial MT"/>
        <family val="2"/>
      </rPr>
      <t>3.7.2</t>
    </r>
  </si>
  <si>
    <r>
      <rPr>
        <sz val="12"/>
        <rFont val="Arial MT"/>
        <family val="2"/>
      </rPr>
      <t>3.7.3</t>
    </r>
  </si>
  <si>
    <r>
      <rPr>
        <sz val="12"/>
        <rFont val="Arial MT"/>
        <family val="2"/>
      </rPr>
      <t>3.7.4</t>
    </r>
  </si>
  <si>
    <r>
      <rPr>
        <sz val="12"/>
        <rFont val="Arial MT"/>
        <family val="2"/>
      </rPr>
      <t>3.8.1</t>
    </r>
  </si>
  <si>
    <r>
      <rPr>
        <sz val="12"/>
        <rFont val="Arial MT"/>
        <family val="2"/>
      </rPr>
      <t>3.8.2</t>
    </r>
  </si>
  <si>
    <r>
      <rPr>
        <sz val="12"/>
        <rFont val="Arial MT"/>
        <family val="2"/>
      </rPr>
      <t>3.8.3</t>
    </r>
  </si>
  <si>
    <r>
      <rPr>
        <sz val="12"/>
        <rFont val="Arial MT"/>
        <family val="2"/>
      </rPr>
      <t>3.9.1.1</t>
    </r>
  </si>
  <si>
    <r>
      <rPr>
        <sz val="12"/>
        <rFont val="Arial MT"/>
        <family val="2"/>
      </rPr>
      <t>3.9.1.2</t>
    </r>
  </si>
  <si>
    <r>
      <rPr>
        <sz val="12"/>
        <rFont val="Arial MT"/>
        <family val="2"/>
      </rPr>
      <t>JOELHO 90 GRAUS, PVC, SOLDÁVEL, DN 25MM, INSTALADO EM RAMAL OU SUB-RAMAL DE ÁGUA - FORNECIMENTO E INSTALAÇÃO. AF_12/2014</t>
    </r>
  </si>
  <si>
    <r>
      <rPr>
        <sz val="12"/>
        <rFont val="Arial MT"/>
        <family val="2"/>
      </rPr>
      <t>3.9.1.3</t>
    </r>
  </si>
  <si>
    <r>
      <rPr>
        <sz val="12"/>
        <rFont val="Arial MT"/>
        <family val="2"/>
      </rPr>
      <t>JOELHO 90 GRAUS, PVC, SOLDÁVEL, DN 32MM, INSTALADO EM RAMAL OU SUB-RAMAL DE ÁGUA - FORNECIMENTO E INSTALAÇÃO. AF_12/2014</t>
    </r>
  </si>
  <si>
    <r>
      <rPr>
        <sz val="12"/>
        <rFont val="Arial MT"/>
        <family val="2"/>
      </rPr>
      <t>3.9.1.4</t>
    </r>
  </si>
  <si>
    <r>
      <rPr>
        <sz val="12"/>
        <rFont val="Arial MT"/>
        <family val="2"/>
      </rPr>
      <t>JOELHO 90 GRAUS, PVC, SOLDÁVEL, DN 40MM, INSTALADO EM PRUMADA DE ÁGUA - FORNECIMENTO E INSTALAÇÃO. AF_12/2014</t>
    </r>
  </si>
  <si>
    <r>
      <rPr>
        <sz val="12"/>
        <rFont val="Arial MT"/>
        <family val="2"/>
      </rPr>
      <t>3.9.1.5</t>
    </r>
  </si>
  <si>
    <r>
      <rPr>
        <sz val="12"/>
        <rFont val="Arial MT"/>
        <family val="2"/>
      </rPr>
      <t>3.9.1.6</t>
    </r>
  </si>
  <si>
    <r>
      <rPr>
        <sz val="12"/>
        <rFont val="Arial MT"/>
        <family val="2"/>
      </rPr>
      <t>3.9.1.7</t>
    </r>
  </si>
  <si>
    <r>
      <rPr>
        <sz val="12"/>
        <rFont val="Arial MT"/>
        <family val="2"/>
      </rPr>
      <t>3.9.1.8</t>
    </r>
  </si>
  <si>
    <r>
      <rPr>
        <sz val="12"/>
        <rFont val="Arial MT"/>
        <family val="2"/>
      </rPr>
      <t>3.9.1.9</t>
    </r>
  </si>
  <si>
    <r>
      <rPr>
        <sz val="12"/>
        <rFont val="Arial MT"/>
        <family val="2"/>
      </rPr>
      <t>TUBO, PVC, SOLDÁVEL, DN 25MM, INSTALADO EM RAMAL OU SUB-RAMAL DE ÁGUA - FORNECIMENTO E INSTALAÇÃO. AF_12/2014</t>
    </r>
  </si>
  <si>
    <r>
      <rPr>
        <sz val="12"/>
        <rFont val="Arial MT"/>
        <family val="2"/>
      </rPr>
      <t>3.9.1.10</t>
    </r>
  </si>
  <si>
    <r>
      <rPr>
        <sz val="12"/>
        <rFont val="Arial MT"/>
        <family val="2"/>
      </rPr>
      <t>TUBO, PVC, SOLDÁVEL, DN 32MM, INSTALADO EM RAMAL OU SUB-RAMAL DE ÁGUA - FORNECIMENTO E INSTALAÇÃO. AF_12/2014</t>
    </r>
  </si>
  <si>
    <r>
      <rPr>
        <sz val="12"/>
        <rFont val="Arial MT"/>
        <family val="2"/>
      </rPr>
      <t>3.9.1.11</t>
    </r>
  </si>
  <si>
    <r>
      <rPr>
        <sz val="12"/>
        <rFont val="Arial MT"/>
        <family val="2"/>
      </rPr>
      <t>3.9.1.12</t>
    </r>
  </si>
  <si>
    <r>
      <rPr>
        <sz val="12"/>
        <rFont val="Arial MT"/>
        <family val="2"/>
      </rPr>
      <t>3.9.1.13</t>
    </r>
  </si>
  <si>
    <r>
      <rPr>
        <sz val="12"/>
        <rFont val="Arial MT"/>
        <family val="2"/>
      </rPr>
      <t>TÊ COM BUCHA DE LATÃO NA BOLSA CENTRAL, PVC, SOLDÁVEL, DN 25MM X 1/2”, INSTALADO EM RAMAL OU SUB-RAMAL DE ÁGUA - FORNECIMENTO E INSTALAÇÃO. AF_12/2014</t>
    </r>
  </si>
  <si>
    <r>
      <rPr>
        <sz val="12"/>
        <rFont val="Arial MT"/>
        <family val="2"/>
      </rPr>
      <t>3.9.1.14</t>
    </r>
  </si>
  <si>
    <r>
      <rPr>
        <sz val="12"/>
        <rFont val="Arial MT"/>
        <family val="2"/>
      </rPr>
      <t>3.9.1.15</t>
    </r>
  </si>
  <si>
    <r>
      <rPr>
        <sz val="12"/>
        <rFont val="Arial MT"/>
        <family val="2"/>
      </rPr>
      <t>ADAPTADOR CURTO COM BOLSA E ROSCA PARA REGISTRO, PVC, SOLDÁVEL, DN 25MM X 3/4”, INSTALADO EM RAMAL OU SUB-RAMAL DE ÁGUA - FORNECIMENTO E INSTALAÇÃO. AF_12/2014</t>
    </r>
  </si>
  <si>
    <r>
      <rPr>
        <sz val="12"/>
        <rFont val="Arial MT"/>
        <family val="2"/>
      </rPr>
      <t>3.9.1.16</t>
    </r>
  </si>
  <si>
    <r>
      <rPr>
        <sz val="12"/>
        <rFont val="Arial MT"/>
        <family val="2"/>
      </rPr>
      <t>3.9.1.17</t>
    </r>
  </si>
  <si>
    <r>
      <rPr>
        <sz val="12"/>
        <rFont val="Arial MT"/>
        <family val="2"/>
      </rPr>
      <t>3.9.1.18</t>
    </r>
  </si>
  <si>
    <r>
      <rPr>
        <sz val="12"/>
        <rFont val="Arial MT"/>
        <family val="2"/>
      </rPr>
      <t>3.9.1.19</t>
    </r>
  </si>
  <si>
    <r>
      <rPr>
        <sz val="12"/>
        <rFont val="Arial MT"/>
        <family val="2"/>
      </rPr>
      <t>TE, PVC, SOLDÁVEL, DN 25MM, INSTALADO EM RAMAL OU SUB-RAMAL DE ÁGUA - FORNECIMENTO E INSTALAÇÃO. AF_12/2014</t>
    </r>
  </si>
  <si>
    <r>
      <rPr>
        <sz val="12"/>
        <rFont val="Arial MT"/>
        <family val="2"/>
      </rPr>
      <t>3.9.1.20</t>
    </r>
  </si>
  <si>
    <r>
      <rPr>
        <sz val="12"/>
        <rFont val="Arial MT"/>
        <family val="2"/>
      </rPr>
      <t>3.9.1.21</t>
    </r>
  </si>
  <si>
    <r>
      <rPr>
        <sz val="12"/>
        <rFont val="Arial MT"/>
        <family val="2"/>
      </rPr>
      <t>TÊ DE REDUÇÃO, PVC, SOLDÁVEL, DN 50MM X 40MM, INSTALADO EM PRUMADA DE ÁGUA - FORNECIMENTO E INSTALAÇÃO. AF_12/2014</t>
    </r>
  </si>
  <si>
    <r>
      <rPr>
        <sz val="12"/>
        <rFont val="Arial MT"/>
        <family val="2"/>
      </rPr>
      <t>3.9.1.22</t>
    </r>
  </si>
  <si>
    <r>
      <rPr>
        <sz val="12"/>
        <rFont val="Arial MT"/>
        <family val="2"/>
      </rPr>
      <t>TÊ DE REDUÇÃO, PVC, SOLDÁVEL, DN 50MM X 25MM, INSTALADO EM PRUMADA DE ÁGUA - FORNECIMENTO E INSTALAÇÃO. AF_12/2014</t>
    </r>
  </si>
  <si>
    <r>
      <rPr>
        <sz val="12"/>
        <rFont val="Arial MT"/>
        <family val="2"/>
      </rPr>
      <t>3.9.2.1</t>
    </r>
  </si>
  <si>
    <r>
      <rPr>
        <sz val="12"/>
        <rFont val="Arial MT"/>
        <family val="2"/>
      </rPr>
      <t>3.9.2.2</t>
    </r>
  </si>
  <si>
    <r>
      <rPr>
        <sz val="12"/>
        <rFont val="Arial MT"/>
        <family val="2"/>
      </rPr>
      <t>REGISTRO DE GAVETA BRUTO, LATÃO, ROSCÁVEL, 1 1/4”, INSTALADO EM RESERVAÇÃO DE ÁGUA DE EDIFICAÇÃO QUE POSSUA RESERVATÓRIO DE FIBRA/FIBROCIMENTO –FORNECIMENTO E INSTALAÇÃO. AF_06/2016</t>
    </r>
  </si>
  <si>
    <r>
      <rPr>
        <sz val="12"/>
        <rFont val="Arial MT"/>
        <family val="2"/>
      </rPr>
      <t>3.9.2.3</t>
    </r>
  </si>
  <si>
    <r>
      <rPr>
        <sz val="12"/>
        <rFont val="Arial MT"/>
        <family val="2"/>
      </rPr>
      <t>3.9.2.4</t>
    </r>
  </si>
  <si>
    <r>
      <rPr>
        <sz val="12"/>
        <rFont val="Arial MT"/>
        <family val="2"/>
      </rPr>
      <t>3.9.2.5</t>
    </r>
  </si>
  <si>
    <r>
      <rPr>
        <sz val="12"/>
        <rFont val="Arial MT"/>
        <family val="2"/>
      </rPr>
      <t>3.9.2.6</t>
    </r>
  </si>
  <si>
    <r>
      <rPr>
        <sz val="12"/>
        <rFont val="Arial MT"/>
        <family val="2"/>
      </rPr>
      <t>CAIXA D´ÁGUA EM POLIETILENO, 1000 LITROS, COM ACESSÓRIOS</t>
    </r>
  </si>
  <si>
    <r>
      <rPr>
        <sz val="12"/>
        <rFont val="Arial MT"/>
        <family val="2"/>
      </rPr>
      <t>3.10.1.1</t>
    </r>
  </si>
  <si>
    <r>
      <rPr>
        <sz val="12"/>
        <rFont val="Arial MT"/>
        <family val="2"/>
      </rPr>
      <t>CURVA CURTA 90 GRAUS, PVC, SERIE NORMAL, ESGOTO PREDIAL, DN 40 MM, JUNTA SOLDÁVEL, FORNECIDO E INSTALADO EM RAMAL DE DESCARGA OU RAMAL DE ESGOTO SANITÁRIO. AF_12/2014</t>
    </r>
  </si>
  <si>
    <r>
      <rPr>
        <sz val="12"/>
        <rFont val="Arial MT"/>
        <family val="2"/>
      </rPr>
      <t>3.10.1.2</t>
    </r>
  </si>
  <si>
    <r>
      <rPr>
        <sz val="12"/>
        <rFont val="Arial MT"/>
        <family val="2"/>
      </rPr>
      <t>3.10.1.3</t>
    </r>
  </si>
  <si>
    <r>
      <rPr>
        <sz val="12"/>
        <rFont val="Arial MT"/>
        <family val="2"/>
      </rPr>
      <t>JOELHO 45 GRAUS, PVC, SERIE NORMAL, ESGOTO PREDIAL, DN 40 MM, JUNTA SOLDÁVEL, FORNECIDO E INSTALADO EM RAMAL DE DESCARGA OU RAMAL DE ESGOTO SANITÁRIO. AF_12/2014</t>
    </r>
  </si>
  <si>
    <r>
      <rPr>
        <sz val="12"/>
        <rFont val="Arial MT"/>
        <family val="2"/>
      </rPr>
      <t>3.10.1.4</t>
    </r>
  </si>
  <si>
    <r>
      <rPr>
        <sz val="12"/>
        <rFont val="Arial MT"/>
        <family val="2"/>
      </rPr>
      <t>JOELHO 45 GRAUS, PVC, SERIE NORMAL, ESGOTO PREDIAL, DN 50 MM, JUNTA ELÁSTICA, FORNECIDO E INSTALADO EM RAMAL DE DESCARGA OU RAMAL DE ESGOTO SANITÁRIO. AF_12/2014</t>
    </r>
  </si>
  <si>
    <r>
      <rPr>
        <sz val="12"/>
        <rFont val="Arial MT"/>
        <family val="2"/>
      </rPr>
      <t>3.10.1.5</t>
    </r>
  </si>
  <si>
    <r>
      <rPr>
        <sz val="12"/>
        <rFont val="Arial MT"/>
        <family val="2"/>
      </rPr>
      <t>JOELHO 45 GRAUS, PVC, SERIE NORMAL, ESGOTO PREDIAL, DN 100 MM, JUNTA ELÁSTICA, FORNECIDO E INSTALADO EM RAMAL DE DESCARGA OU RAMAL DE ESGOTO SANITÁRIO. AF_12/2014</t>
    </r>
  </si>
  <si>
    <r>
      <rPr>
        <sz val="12"/>
        <rFont val="Arial MT"/>
        <family val="2"/>
      </rPr>
      <t>3.10.1.6</t>
    </r>
  </si>
  <si>
    <r>
      <rPr>
        <sz val="12"/>
        <rFont val="Arial MT"/>
        <family val="2"/>
      </rPr>
      <t>JOELHO 90 GRAUS, PVC, SERIE NORMAL, ESGOTO PREDIAL, DN 100 MM, JUNTA ELÁSTICA, FORNECIDO E INSTALADO EM RAMAL DE DESCARGA OU RAMAL DE ESGOTO SANITÁRIO. AF_12/2014</t>
    </r>
  </si>
  <si>
    <r>
      <rPr>
        <sz val="12"/>
        <rFont val="Arial MT"/>
        <family val="2"/>
      </rPr>
      <t>3.10.1.7</t>
    </r>
  </si>
  <si>
    <r>
      <rPr>
        <sz val="12"/>
        <rFont val="Arial MT"/>
        <family val="2"/>
      </rPr>
      <t>Joelho de 90° em pvc rígido c/ anéis, para esgoto secundário, diâm = 40mm</t>
    </r>
  </si>
  <si>
    <r>
      <rPr>
        <sz val="12"/>
        <rFont val="Arial MT"/>
        <family val="2"/>
      </rPr>
      <t>3.10.1.8</t>
    </r>
  </si>
  <si>
    <r>
      <rPr>
        <sz val="12"/>
        <rFont val="Arial MT"/>
        <family val="2"/>
      </rPr>
      <t>JUNÇÃO SIMPLES, PVC, SERIE NORMAL, ESGOTO PREDIAL, DN 100 X 100 MM, JUNTA ELÁSTICA, FORNECIDO E INSTALADO EM RAMAL DE DESCARGA OU RAMAL DE ESGOTO SANITÁRIO. AF_12/2014</t>
    </r>
  </si>
  <si>
    <r>
      <rPr>
        <sz val="12"/>
        <rFont val="Arial MT"/>
        <family val="2"/>
      </rPr>
      <t>3.10.1.9</t>
    </r>
  </si>
  <si>
    <r>
      <rPr>
        <sz val="12"/>
        <rFont val="Arial MT"/>
        <family val="2"/>
      </rPr>
      <t>JUNÇÃO SIMPLES, PVC, SERIE NORMAL, ESGOTO PREDIAL, DN 50 X 50 MM, JUNTA ELÁSTICA, FORNECIDO E INSTALADO EM RAMAL DE DESCARGA OU RAMAL DE ESGOTO SANITÁRIO. AF_12/2014</t>
    </r>
  </si>
  <si>
    <r>
      <rPr>
        <sz val="12"/>
        <rFont val="Arial MT"/>
        <family val="2"/>
      </rPr>
      <t>3.10.1.10</t>
    </r>
  </si>
  <si>
    <r>
      <rPr>
        <sz val="12"/>
        <rFont val="Arial MT"/>
        <family val="2"/>
      </rPr>
      <t>3.10.1.11</t>
    </r>
  </si>
  <si>
    <r>
      <rPr>
        <sz val="12"/>
        <rFont val="Arial MT"/>
        <family val="2"/>
      </rPr>
      <t>3.10.1.12</t>
    </r>
  </si>
  <si>
    <r>
      <rPr>
        <sz val="12"/>
        <rFont val="Arial MT"/>
        <family val="2"/>
      </rPr>
      <t>3.10.1.13</t>
    </r>
  </si>
  <si>
    <r>
      <rPr>
        <sz val="12"/>
        <rFont val="Arial MT"/>
        <family val="2"/>
      </rPr>
      <t>3.10.2.1</t>
    </r>
  </si>
  <si>
    <r>
      <rPr>
        <sz val="12"/>
        <rFont val="Arial MT"/>
        <family val="2"/>
      </rPr>
      <t>3.10.2.2</t>
    </r>
  </si>
  <si>
    <r>
      <rPr>
        <sz val="12"/>
        <rFont val="Arial MT"/>
        <family val="2"/>
      </rPr>
      <t>3.10.3.1</t>
    </r>
  </si>
  <si>
    <r>
      <rPr>
        <sz val="12"/>
        <rFont val="Arial MT"/>
        <family val="2"/>
      </rPr>
      <t>3.10.3.2</t>
    </r>
  </si>
  <si>
    <r>
      <rPr>
        <sz val="12"/>
        <rFont val="Arial MT"/>
        <family val="2"/>
      </rPr>
      <t>3.10.3.3</t>
    </r>
  </si>
  <si>
    <r>
      <rPr>
        <sz val="12"/>
        <rFont val="Arial MT"/>
        <family val="2"/>
      </rPr>
      <t>LASTRO COM MATERIAL GRANULAR (AREIA MÉDIA), APLICADO EM PISOS OU LAJES SOBRE SOLO, ESPESSURA DE *10 CM*. AF_07/2019</t>
    </r>
  </si>
  <si>
    <r>
      <rPr>
        <sz val="12"/>
        <rFont val="Arial MT"/>
        <family val="2"/>
      </rPr>
      <t>3.10.3.4</t>
    </r>
  </si>
  <si>
    <r>
      <rPr>
        <sz val="12"/>
        <rFont val="Arial MT"/>
        <family val="2"/>
      </rPr>
      <t>3.10.3.5</t>
    </r>
  </si>
  <si>
    <r>
      <rPr>
        <sz val="12"/>
        <rFont val="Arial MT"/>
        <family val="2"/>
      </rPr>
      <t>3.10.3.6</t>
    </r>
  </si>
  <si>
    <r>
      <rPr>
        <sz val="12"/>
        <rFont val="Arial MT"/>
        <family val="2"/>
      </rPr>
      <t>74104/001</t>
    </r>
  </si>
  <si>
    <r>
      <rPr>
        <sz val="12"/>
        <rFont val="Arial MT"/>
        <family val="2"/>
      </rPr>
      <t>CAIXA DE INSPEÇÃO EM ALVENARIA DE TIJOLO MACIÇO 60X60X60CM, REVESTIDA INTERNAMENTO COM BARRA LISA (CIMENTO E AREIA, TRAÇO 1:4) E=2,0CM, COM TAMPA PRÉ-MOLDADA DE CONCRETO E FUNDO DE CONCRETO 15MPA TIPO C - ESCAVAÇÃO E CONFECÇÃO</t>
    </r>
  </si>
  <si>
    <r>
      <rPr>
        <sz val="12"/>
        <rFont val="Arial MT"/>
        <family val="2"/>
      </rPr>
      <t>3.11.1.1</t>
    </r>
  </si>
  <si>
    <r>
      <rPr>
        <sz val="12"/>
        <rFont val="Arial MT"/>
        <family val="2"/>
      </rPr>
      <t>VASO SANITÁRIO SIFONADO COM CAIXA ACOPLADA LOUÇA BRANCA - PADRÃO MÉDIO, INCLUSO ENGATE FLEXÍVEL EM METAL CROMADO, 1/2  X 40CM - FORNECIMENTO E INSTALAÇÃO. AF_01/2020</t>
    </r>
  </si>
  <si>
    <r>
      <rPr>
        <sz val="12"/>
        <rFont val="Arial MT"/>
        <family val="2"/>
      </rPr>
      <t>3.11.1.2</t>
    </r>
  </si>
  <si>
    <r>
      <rPr>
        <sz val="12"/>
        <rFont val="Arial MT"/>
        <family val="2"/>
      </rPr>
      <t>3.11.1.3</t>
    </r>
  </si>
  <si>
    <r>
      <rPr>
        <sz val="12"/>
        <rFont val="Arial MT"/>
        <family val="2"/>
      </rPr>
      <t>3.11.1.4</t>
    </r>
  </si>
  <si>
    <r>
      <rPr>
        <sz val="12"/>
        <rFont val="Arial MT"/>
        <family val="2"/>
      </rPr>
      <t>BARRA DE APOIO RETA, EM ACO INOX POLIDO, COMPRIMENTO 80 CM, FIXADA NA PAREDE - FORNECIMENTO E INSTALAÇÃO. AF_01/2020</t>
    </r>
  </si>
  <si>
    <r>
      <rPr>
        <sz val="12"/>
        <rFont val="Arial MT"/>
        <family val="2"/>
      </rPr>
      <t>3.12.1.1</t>
    </r>
  </si>
  <si>
    <r>
      <rPr>
        <sz val="12"/>
        <rFont val="Arial MT"/>
        <family val="2"/>
      </rPr>
      <t>3.12.1.2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</si>
</sst>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 %"/>
    <numFmt numFmtId="165" formatCode="0.0"/>
    <numFmt numFmtId="166" formatCode="m\.d\.yy;@"/>
    <numFmt numFmtId="167" formatCode="00000000"/>
    <numFmt numFmtId="168" formatCode="0.0%"/>
    <numFmt numFmtId="169" formatCode="_(* #,##0.00_);_(* \(#,##0.00\);_(* \-??_);_(@_)"/>
    <numFmt numFmtId="170" formatCode="* #,##0.00\ ;* \(#,##0.00\);* \-#\ ;@\ "/>
  </numFmts>
  <fonts count="43">
    <font>
      <sz val="11"/>
      <color theme="1"/>
      <name val="Calibri"/>
      <family val="2"/>
      <scheme val="minor"/>
    </font>
    <font>
      <sz val="11"/>
      <color theme="1"/>
      <name val="Calibri"/>
      <family val="2"/>
      <scheme val="minor"/>
    </font>
    <font>
      <b/>
      <sz val="11"/>
      <color theme="1"/>
      <name val="Calibri"/>
      <family val="2"/>
      <scheme val="minor"/>
    </font>
    <font>
      <b/>
      <sz val="7.5"/>
      <name val="Arial"/>
      <family val="2"/>
    </font>
    <font>
      <sz val="11"/>
      <color rgb="FF000000"/>
      <name val="Arial MT"/>
      <family val="2"/>
    </font>
    <font>
      <b/>
      <sz val="9.5"/>
      <name val="Arial"/>
      <family val="2"/>
    </font>
    <font>
      <b/>
      <sz val="8.5"/>
      <name val="Arial"/>
      <family val="2"/>
    </font>
    <font>
      <b/>
      <sz val="8.5"/>
      <color rgb="FF000000"/>
      <name val="Arial"/>
      <family val="2"/>
    </font>
    <font>
      <sz val="8.5"/>
      <color rgb="FF000000"/>
      <name val="Arial MT"/>
      <family val="2"/>
    </font>
    <font>
      <sz val="8.5"/>
      <name val="Arial MT"/>
    </font>
    <font>
      <b/>
      <sz val="14"/>
      <name val="Calibri"/>
      <family val="2"/>
      <scheme val="minor"/>
    </font>
    <font>
      <sz val="8.5"/>
      <color theme="1"/>
      <name val="Arial"/>
      <family val="2"/>
    </font>
    <font>
      <b/>
      <sz val="8.5"/>
      <color theme="1"/>
      <name val="Arial"/>
      <family val="2"/>
    </font>
    <font>
      <b/>
      <sz val="16"/>
      <name val="Arial"/>
      <family val="2"/>
    </font>
    <font>
      <b/>
      <sz val="16"/>
      <name val="Arial"/>
      <family val="1"/>
    </font>
    <font>
      <b/>
      <sz val="10"/>
      <name val="Arial"/>
      <family val="1"/>
    </font>
    <font>
      <b/>
      <sz val="11"/>
      <name val="Arial"/>
      <family val="1"/>
    </font>
    <font>
      <sz val="10"/>
      <name val="Arial"/>
      <family val="2"/>
    </font>
    <font>
      <b/>
      <sz val="14"/>
      <name val="Arial Narrow"/>
      <family val="2"/>
    </font>
    <font>
      <b/>
      <sz val="10"/>
      <name val="Arial Narrow"/>
      <family val="2"/>
    </font>
    <font>
      <sz val="10"/>
      <name val="Arial Narrow"/>
      <family val="2"/>
    </font>
    <font>
      <b/>
      <sz val="16"/>
      <name val="Arial Narrow"/>
      <family val="2"/>
    </font>
    <font>
      <b/>
      <sz val="11"/>
      <color rgb="FFFF0000"/>
      <name val="Arial Narrow"/>
      <family val="2"/>
    </font>
    <font>
      <b/>
      <u/>
      <sz val="10"/>
      <name val="Arial Narrow"/>
      <family val="2"/>
    </font>
    <font>
      <b/>
      <sz val="18"/>
      <color rgb="FFFF0000"/>
      <name val="Arial Narrow"/>
      <family val="2"/>
    </font>
    <font>
      <sz val="10"/>
      <color rgb="FFFF0000"/>
      <name val="Arial Narrow"/>
      <family val="2"/>
    </font>
    <font>
      <sz val="10"/>
      <name val="Courier New"/>
      <family val="3"/>
    </font>
    <font>
      <sz val="10"/>
      <name val="Times New Roman"/>
      <family val="1"/>
    </font>
    <font>
      <b/>
      <sz val="10.5"/>
      <name val="Tahoma"/>
      <family val="2"/>
    </font>
    <font>
      <b/>
      <sz val="8.5"/>
      <name val="Tahoma"/>
      <family val="2"/>
    </font>
    <font>
      <b/>
      <sz val="8.5"/>
      <color rgb="FFFF0000"/>
      <name val="Tahoma"/>
      <family val="2"/>
    </font>
    <font>
      <b/>
      <sz val="8"/>
      <name val="Tahoma"/>
      <family val="2"/>
    </font>
    <font>
      <sz val="12"/>
      <name val="Times New Roman"/>
      <family val="1"/>
    </font>
    <font>
      <sz val="8.5"/>
      <name val="Tahoma"/>
      <family val="2"/>
    </font>
    <font>
      <b/>
      <sz val="11"/>
      <color rgb="FF000000"/>
      <name val="Arial MT"/>
    </font>
    <font>
      <b/>
      <sz val="12"/>
      <name val="Arial"/>
      <family val="2"/>
    </font>
    <font>
      <sz val="12"/>
      <color theme="1"/>
      <name val="Calibri"/>
      <family val="2"/>
      <scheme val="minor"/>
    </font>
    <font>
      <b/>
      <sz val="12"/>
      <color theme="1"/>
      <name val="Calibri"/>
      <family val="2"/>
      <scheme val="minor"/>
    </font>
    <font>
      <b/>
      <sz val="12"/>
      <color rgb="FF000000"/>
      <name val="Arial"/>
      <family val="2"/>
    </font>
    <font>
      <b/>
      <sz val="12"/>
      <color rgb="FF000000"/>
      <name val="Arial MT"/>
    </font>
    <font>
      <sz val="12"/>
      <name val="Arial MT"/>
    </font>
    <font>
      <sz val="12"/>
      <name val="Arial MT"/>
      <family val="2"/>
    </font>
    <font>
      <sz val="12"/>
      <color rgb="FF000000"/>
      <name val="Arial MT"/>
      <family val="2"/>
    </font>
  </fonts>
  <fills count="15">
    <fill>
      <patternFill patternType="none"/>
    </fill>
    <fill>
      <patternFill patternType="gray125"/>
    </fill>
    <fill>
      <patternFill patternType="solid">
        <fgColor rgb="FFD7EBF6"/>
      </patternFill>
    </fill>
    <fill>
      <patternFill patternType="solid">
        <fgColor rgb="FFDFEFD7"/>
      </patternFill>
    </fill>
    <fill>
      <patternFill patternType="solid">
        <fgColor rgb="FFF7F3DF"/>
      </patternFill>
    </fill>
    <fill>
      <patternFill patternType="solid">
        <fgColor theme="9" tint="0.79998168889431442"/>
        <bgColor indexed="64"/>
      </patternFill>
    </fill>
    <fill>
      <patternFill patternType="solid">
        <fgColor rgb="FFFFFFFF"/>
      </patternFill>
    </fill>
    <fill>
      <patternFill patternType="solid">
        <fgColor theme="0"/>
        <bgColor indexed="64"/>
      </patternFill>
    </fill>
    <fill>
      <patternFill patternType="solid">
        <fgColor indexed="42"/>
        <bgColor indexed="55"/>
      </patternFill>
    </fill>
    <fill>
      <patternFill patternType="solid">
        <fgColor indexed="27"/>
        <bgColor indexed="41"/>
      </patternFill>
    </fill>
    <fill>
      <patternFill patternType="solid">
        <fgColor indexed="47"/>
        <bgColor indexed="22"/>
      </patternFill>
    </fill>
    <fill>
      <patternFill patternType="solid">
        <fgColor indexed="43"/>
        <bgColor indexed="26"/>
      </patternFill>
    </fill>
    <fill>
      <patternFill patternType="solid">
        <fgColor indexed="43"/>
        <bgColor indexed="64"/>
      </patternFill>
    </fill>
    <fill>
      <patternFill patternType="solid">
        <fgColor indexed="47"/>
        <bgColor indexed="64"/>
      </patternFill>
    </fill>
    <fill>
      <patternFill patternType="solid">
        <fgColor theme="8" tint="0.79998168889431442"/>
        <bgColor indexed="52"/>
      </patternFill>
    </fill>
  </fills>
  <borders count="72">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top/>
      <bottom style="thin">
        <color rgb="FFCCCCCC"/>
      </bottom>
      <diagonal/>
    </border>
    <border>
      <left/>
      <right/>
      <top style="thin">
        <color rgb="FFCCCCCC"/>
      </top>
      <bottom/>
      <diagonal/>
    </border>
    <border>
      <left style="thin">
        <color indexed="64"/>
      </left>
      <right style="thin">
        <color indexed="64"/>
      </right>
      <top style="thin">
        <color indexed="64"/>
      </top>
      <bottom style="thin">
        <color indexed="64"/>
      </bottom>
      <diagonal/>
    </border>
    <border>
      <left style="thin">
        <color rgb="FFCCCCCC"/>
      </left>
      <right/>
      <top style="thin">
        <color rgb="FFCCCCCC"/>
      </top>
      <bottom/>
      <diagonal/>
    </border>
    <border>
      <left style="thin">
        <color rgb="FFCCCCCC"/>
      </left>
      <right style="thin">
        <color rgb="FFCCCCCC"/>
      </right>
      <top style="thin">
        <color rgb="FFCCCCCC"/>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top/>
      <bottom style="thin">
        <color rgb="FFCCCCCC"/>
      </bottom>
      <diagonal/>
    </border>
    <border>
      <left style="thin">
        <color rgb="FFCCCCCC"/>
      </left>
      <right style="thin">
        <color rgb="FFCCCCCC"/>
      </right>
      <top/>
      <bottom/>
      <diagonal/>
    </border>
    <border>
      <left style="thin">
        <color rgb="FFCCCCCC"/>
      </left>
      <right/>
      <top/>
      <bottom/>
      <diagonal/>
    </border>
    <border>
      <left style="thin">
        <color auto="1"/>
      </left>
      <right style="thin">
        <color auto="1"/>
      </right>
      <top/>
      <bottom style="thin">
        <color rgb="FFCCCCCC"/>
      </bottom>
      <diagonal/>
    </border>
    <border>
      <left style="thin">
        <color auto="1"/>
      </left>
      <right style="thin">
        <color auto="1"/>
      </right>
      <top/>
      <bottom style="thin">
        <color rgb="FFFF5400"/>
      </bottom>
      <diagonal/>
    </border>
    <border>
      <left style="thin">
        <color auto="1"/>
      </left>
      <right style="thin">
        <color auto="1"/>
      </right>
      <top style="thin">
        <color rgb="FFCCCCCC"/>
      </top>
      <bottom/>
      <diagonal/>
    </border>
    <border>
      <left style="thin">
        <color auto="1"/>
      </left>
      <right style="thin">
        <color auto="1"/>
      </right>
      <top style="thin">
        <color rgb="FFFF5400"/>
      </top>
      <bottom/>
      <diagonal/>
    </border>
    <border>
      <left style="thin">
        <color auto="1"/>
      </left>
      <right style="thin">
        <color auto="1"/>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thin">
        <color indexed="64"/>
      </right>
      <top/>
      <bottom/>
      <diagonal/>
    </border>
    <border>
      <left/>
      <right style="double">
        <color indexed="64"/>
      </right>
      <top/>
      <bottom/>
      <diagonal/>
    </border>
    <border>
      <left style="thin">
        <color indexed="64"/>
      </left>
      <right/>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s>
  <cellStyleXfs count="7">
    <xf numFmtId="0" fontId="0" fillId="0" borderId="0"/>
    <xf numFmtId="9" fontId="1" fillId="0" borderId="0" applyFont="0" applyFill="0" applyBorder="0" applyAlignment="0" applyProtection="0"/>
    <xf numFmtId="0" fontId="17" fillId="0" borderId="0"/>
    <xf numFmtId="0" fontId="17" fillId="0" borderId="0" applyFill="0" applyBorder="0" applyAlignment="0" applyProtection="0"/>
    <xf numFmtId="0" fontId="17" fillId="0" borderId="0"/>
    <xf numFmtId="170" fontId="17" fillId="0" borderId="0"/>
    <xf numFmtId="0" fontId="17" fillId="0" borderId="0">
      <alignment horizontal="justify" wrapText="1"/>
    </xf>
  </cellStyleXfs>
  <cellXfs count="267">
    <xf numFmtId="0" fontId="0" fillId="0" borderId="0" xfId="0"/>
    <xf numFmtId="0" fontId="0" fillId="0" borderId="0" xfId="0" applyFill="1" applyBorder="1" applyAlignment="1">
      <alignment horizontal="left" vertical="top"/>
    </xf>
    <xf numFmtId="10" fontId="7" fillId="0" borderId="0" xfId="0" applyNumberFormat="1" applyFont="1" applyFill="1" applyBorder="1" applyAlignment="1">
      <alignment vertical="top" shrinkToFit="1"/>
    </xf>
    <xf numFmtId="4" fontId="7" fillId="0" borderId="0" xfId="0" applyNumberFormat="1" applyFont="1" applyFill="1" applyBorder="1" applyAlignment="1">
      <alignment vertical="top" shrinkToFit="1"/>
    </xf>
    <xf numFmtId="168" fontId="7" fillId="0" borderId="0" xfId="0" applyNumberFormat="1" applyFont="1" applyFill="1" applyBorder="1" applyAlignment="1">
      <alignment vertical="top" shrinkToFit="1"/>
    </xf>
    <xf numFmtId="0" fontId="9" fillId="0" borderId="0" xfId="0" applyFont="1" applyFill="1" applyBorder="1" applyAlignment="1">
      <alignment vertical="top" wrapText="1"/>
    </xf>
    <xf numFmtId="0" fontId="0" fillId="0" borderId="0" xfId="0" applyFill="1" applyBorder="1" applyAlignment="1">
      <alignment horizontal="center" vertical="center"/>
    </xf>
    <xf numFmtId="0" fontId="5" fillId="0" borderId="5"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10" fontId="7" fillId="0" borderId="5" xfId="0" applyNumberFormat="1" applyFont="1" applyFill="1" applyBorder="1" applyAlignment="1">
      <alignment vertical="top" shrinkToFit="1"/>
    </xf>
    <xf numFmtId="4" fontId="2" fillId="0" borderId="5" xfId="0" applyNumberFormat="1" applyFont="1" applyFill="1" applyBorder="1" applyAlignment="1">
      <alignment horizontal="center" vertical="center"/>
    </xf>
    <xf numFmtId="4" fontId="7" fillId="0" borderId="5" xfId="0" applyNumberFormat="1" applyFont="1" applyFill="1" applyBorder="1" applyAlignment="1">
      <alignment vertical="top" shrinkToFit="1"/>
    </xf>
    <xf numFmtId="10" fontId="11" fillId="0" borderId="5" xfId="0" applyNumberFormat="1" applyFont="1" applyFill="1" applyBorder="1" applyAlignment="1">
      <alignment horizontal="center" vertical="center"/>
    </xf>
    <xf numFmtId="10" fontId="7" fillId="2" borderId="8" xfId="0" applyNumberFormat="1" applyFont="1" applyFill="1" applyBorder="1" applyAlignment="1">
      <alignment vertical="top" shrinkToFit="1"/>
    </xf>
    <xf numFmtId="10" fontId="8" fillId="2" borderId="8" xfId="0" applyNumberFormat="1" applyFont="1" applyFill="1" applyBorder="1" applyAlignment="1">
      <alignment vertical="top" shrinkToFit="1"/>
    </xf>
    <xf numFmtId="0" fontId="0" fillId="2" borderId="8" xfId="0" applyFill="1" applyBorder="1" applyAlignment="1">
      <alignment vertical="center" wrapText="1"/>
    </xf>
    <xf numFmtId="4" fontId="7" fillId="2" borderId="16" xfId="0" applyNumberFormat="1" applyFont="1" applyFill="1" applyBorder="1" applyAlignment="1">
      <alignment vertical="top" shrinkToFit="1"/>
    </xf>
    <xf numFmtId="4" fontId="8" fillId="2" borderId="17" xfId="0" applyNumberFormat="1" applyFont="1" applyFill="1" applyBorder="1" applyAlignment="1">
      <alignment vertical="top" shrinkToFit="1"/>
    </xf>
    <xf numFmtId="0" fontId="0" fillId="2" borderId="16" xfId="0" applyFill="1" applyBorder="1" applyAlignment="1">
      <alignment vertical="center" wrapText="1"/>
    </xf>
    <xf numFmtId="10" fontId="7" fillId="2" borderId="18" xfId="0" applyNumberFormat="1" applyFont="1" applyFill="1" applyBorder="1" applyAlignment="1">
      <alignment vertical="top" shrinkToFit="1"/>
    </xf>
    <xf numFmtId="0" fontId="0" fillId="2" borderId="19" xfId="0" applyFill="1" applyBorder="1" applyAlignment="1">
      <alignment vertical="center" wrapText="1"/>
    </xf>
    <xf numFmtId="10" fontId="8" fillId="2" borderId="19" xfId="0" applyNumberFormat="1" applyFont="1" applyFill="1" applyBorder="1" applyAlignment="1">
      <alignment vertical="top" shrinkToFit="1"/>
    </xf>
    <xf numFmtId="10" fontId="8" fillId="2" borderId="18" xfId="0" applyNumberFormat="1" applyFont="1" applyFill="1" applyBorder="1" applyAlignment="1">
      <alignment vertical="top" shrinkToFit="1"/>
    </xf>
    <xf numFmtId="0" fontId="0" fillId="2" borderId="18" xfId="0" applyFill="1" applyBorder="1" applyAlignment="1">
      <alignment vertical="center" wrapText="1"/>
    </xf>
    <xf numFmtId="4" fontId="7" fillId="2" borderId="20" xfId="0" applyNumberFormat="1" applyFont="1" applyFill="1" applyBorder="1" applyAlignment="1">
      <alignment vertical="top" shrinkToFit="1"/>
    </xf>
    <xf numFmtId="0" fontId="0" fillId="2" borderId="20" xfId="0" applyFill="1" applyBorder="1" applyAlignment="1">
      <alignment vertical="center" wrapText="1"/>
    </xf>
    <xf numFmtId="4" fontId="8" fillId="2" borderId="20" xfId="0" applyNumberFormat="1" applyFont="1" applyFill="1" applyBorder="1" applyAlignment="1">
      <alignment vertical="top" shrinkToFit="1"/>
    </xf>
    <xf numFmtId="10" fontId="6" fillId="0" borderId="5" xfId="0" applyNumberFormat="1" applyFont="1" applyFill="1" applyBorder="1" applyAlignment="1">
      <alignment horizontal="center" vertical="center" wrapText="1"/>
    </xf>
    <xf numFmtId="0" fontId="14" fillId="6" borderId="24" xfId="0" applyFont="1" applyFill="1" applyBorder="1" applyAlignment="1">
      <alignment horizontal="left" vertical="top" wrapText="1"/>
    </xf>
    <xf numFmtId="0" fontId="0" fillId="0" borderId="24" xfId="0" applyBorder="1"/>
    <xf numFmtId="0" fontId="0" fillId="0" borderId="0" xfId="0" applyBorder="1"/>
    <xf numFmtId="0" fontId="15" fillId="6" borderId="0" xfId="0" applyFont="1" applyFill="1" applyBorder="1" applyAlignment="1">
      <alignment horizontal="left" vertical="top" wrapText="1"/>
    </xf>
    <xf numFmtId="4" fontId="0" fillId="0" borderId="0" xfId="0" applyNumberFormat="1" applyBorder="1"/>
    <xf numFmtId="0" fontId="0" fillId="0" borderId="25" xfId="0" applyBorder="1"/>
    <xf numFmtId="4" fontId="16" fillId="6" borderId="0" xfId="0" applyNumberFormat="1" applyFont="1" applyFill="1" applyBorder="1" applyAlignment="1">
      <alignment vertical="top" wrapText="1"/>
    </xf>
    <xf numFmtId="0" fontId="16" fillId="6" borderId="24" xfId="0" applyFont="1" applyFill="1" applyBorder="1" applyAlignment="1">
      <alignment horizontal="left" vertical="top" wrapText="1"/>
    </xf>
    <xf numFmtId="0" fontId="16" fillId="6" borderId="0" xfId="0" applyFont="1" applyFill="1" applyBorder="1" applyAlignment="1">
      <alignment horizontal="left" vertical="top" wrapText="1"/>
    </xf>
    <xf numFmtId="10" fontId="15" fillId="6" borderId="0" xfId="1" applyNumberFormat="1" applyFont="1" applyFill="1" applyBorder="1" applyAlignment="1">
      <alignment horizontal="left" vertical="top" wrapText="1"/>
    </xf>
    <xf numFmtId="4" fontId="15" fillId="6" borderId="0" xfId="0" applyNumberFormat="1" applyFont="1" applyFill="1" applyBorder="1" applyAlignment="1">
      <alignment horizontal="left" vertical="top" wrapText="1"/>
    </xf>
    <xf numFmtId="0" fontId="19" fillId="8" borderId="32" xfId="2" applyFont="1" applyFill="1" applyBorder="1" applyAlignment="1">
      <alignment vertical="center"/>
    </xf>
    <xf numFmtId="0" fontId="19" fillId="8" borderId="33" xfId="2" applyFont="1" applyFill="1" applyBorder="1" applyAlignment="1">
      <alignment vertical="center"/>
    </xf>
    <xf numFmtId="0" fontId="19" fillId="8" borderId="33" xfId="2" applyFont="1" applyFill="1" applyBorder="1" applyAlignment="1">
      <alignment horizontal="center" vertical="center"/>
    </xf>
    <xf numFmtId="0" fontId="19" fillId="8" borderId="34" xfId="2" applyFont="1" applyFill="1" applyBorder="1" applyAlignment="1">
      <alignment horizontal="center" vertical="center"/>
    </xf>
    <xf numFmtId="0" fontId="20" fillId="9" borderId="32" xfId="2" applyFont="1" applyFill="1" applyBorder="1" applyAlignment="1">
      <alignment vertical="center"/>
    </xf>
    <xf numFmtId="0" fontId="20" fillId="9" borderId="33" xfId="2" applyFont="1" applyFill="1" applyBorder="1" applyAlignment="1">
      <alignment vertical="center"/>
    </xf>
    <xf numFmtId="39" fontId="20" fillId="10" borderId="33" xfId="3" applyNumberFormat="1" applyFont="1" applyFill="1" applyBorder="1" applyAlignment="1" applyProtection="1">
      <alignment horizontal="center" vertical="center"/>
    </xf>
    <xf numFmtId="2" fontId="20" fillId="11" borderId="33" xfId="2" applyNumberFormat="1" applyFont="1" applyFill="1" applyBorder="1" applyAlignment="1">
      <alignment horizontal="center" vertical="center"/>
    </xf>
    <xf numFmtId="2" fontId="20" fillId="11" borderId="34" xfId="2" applyNumberFormat="1" applyFont="1" applyFill="1" applyBorder="1" applyAlignment="1">
      <alignment horizontal="center" vertical="center"/>
    </xf>
    <xf numFmtId="0" fontId="20" fillId="9" borderId="24" xfId="2" applyFont="1" applyFill="1" applyBorder="1" applyAlignment="1">
      <alignment vertical="center"/>
    </xf>
    <xf numFmtId="0" fontId="20" fillId="9" borderId="35" xfId="2" applyFont="1" applyFill="1" applyBorder="1" applyAlignment="1">
      <alignment vertical="center"/>
    </xf>
    <xf numFmtId="0" fontId="20" fillId="9" borderId="36" xfId="2" applyFont="1" applyFill="1" applyBorder="1" applyAlignment="1">
      <alignment vertical="center"/>
    </xf>
    <xf numFmtId="0" fontId="20" fillId="9" borderId="30" xfId="2" applyFont="1" applyFill="1" applyBorder="1" applyAlignment="1">
      <alignment vertical="center"/>
    </xf>
    <xf numFmtId="39" fontId="20" fillId="10" borderId="27" xfId="3" applyNumberFormat="1" applyFont="1" applyFill="1" applyBorder="1" applyAlignment="1" applyProtection="1">
      <alignment horizontal="center" vertical="center"/>
    </xf>
    <xf numFmtId="2" fontId="20" fillId="11" borderId="27" xfId="2" applyNumberFormat="1" applyFont="1" applyFill="1" applyBorder="1" applyAlignment="1">
      <alignment horizontal="center" vertical="center"/>
    </xf>
    <xf numFmtId="2" fontId="20" fillId="11" borderId="31" xfId="2" applyNumberFormat="1" applyFont="1" applyFill="1" applyBorder="1" applyAlignment="1">
      <alignment horizontal="center" vertical="center"/>
    </xf>
    <xf numFmtId="0" fontId="20" fillId="9" borderId="37" xfId="2" applyFont="1" applyFill="1" applyBorder="1" applyAlignment="1">
      <alignment vertical="center"/>
    </xf>
    <xf numFmtId="0" fontId="20" fillId="9" borderId="38" xfId="2" applyFont="1" applyFill="1" applyBorder="1" applyAlignment="1">
      <alignment vertical="center"/>
    </xf>
    <xf numFmtId="39" fontId="20" fillId="10" borderId="38" xfId="3" applyNumberFormat="1" applyFont="1" applyFill="1" applyBorder="1" applyAlignment="1" applyProtection="1">
      <alignment horizontal="center" vertical="center"/>
    </xf>
    <xf numFmtId="0" fontId="20" fillId="0" borderId="24" xfId="2" applyFont="1" applyBorder="1"/>
    <xf numFmtId="0" fontId="20" fillId="0" borderId="0" xfId="2" applyFont="1" applyBorder="1"/>
    <xf numFmtId="2" fontId="20" fillId="0" borderId="0" xfId="2" applyNumberFormat="1" applyFont="1" applyBorder="1"/>
    <xf numFmtId="0" fontId="20" fillId="0" borderId="25" xfId="2" applyFont="1" applyBorder="1"/>
    <xf numFmtId="2" fontId="20" fillId="0" borderId="0" xfId="2" applyNumberFormat="1" applyFont="1" applyBorder="1" applyAlignment="1">
      <alignment vertical="center"/>
    </xf>
    <xf numFmtId="0" fontId="20" fillId="0" borderId="0" xfId="2" applyFont="1" applyBorder="1" applyAlignment="1">
      <alignment vertical="center"/>
    </xf>
    <xf numFmtId="0" fontId="20" fillId="0" borderId="25" xfId="2" applyFont="1" applyBorder="1" applyAlignment="1">
      <alignment vertical="center"/>
    </xf>
    <xf numFmtId="0" fontId="19" fillId="0" borderId="45" xfId="2" applyFont="1" applyBorder="1" applyAlignment="1">
      <alignment horizontal="center" vertical="center"/>
    </xf>
    <xf numFmtId="0" fontId="19" fillId="0" borderId="46" xfId="2" applyFont="1" applyBorder="1" applyAlignment="1">
      <alignment horizontal="center" vertical="center"/>
    </xf>
    <xf numFmtId="0" fontId="19" fillId="0" borderId="47" xfId="2" applyFont="1" applyBorder="1" applyAlignment="1">
      <alignment horizontal="center" vertical="center"/>
    </xf>
    <xf numFmtId="169" fontId="20" fillId="12" borderId="51" xfId="3" applyNumberFormat="1" applyFont="1" applyFill="1" applyBorder="1" applyAlignment="1">
      <alignment horizontal="center" vertical="center"/>
    </xf>
    <xf numFmtId="169" fontId="20" fillId="12" borderId="58" xfId="3" applyNumberFormat="1" applyFont="1" applyFill="1" applyBorder="1" applyAlignment="1">
      <alignment horizontal="center" vertical="center"/>
    </xf>
    <xf numFmtId="0" fontId="21" fillId="0" borderId="24" xfId="2" applyFont="1" applyBorder="1" applyAlignment="1">
      <alignment horizontal="right" vertical="center"/>
    </xf>
    <xf numFmtId="0" fontId="21" fillId="0" borderId="0" xfId="2" applyFont="1" applyBorder="1" applyAlignment="1">
      <alignment horizontal="right" vertical="center"/>
    </xf>
    <xf numFmtId="10" fontId="21" fillId="0" borderId="0" xfId="3" applyNumberFormat="1" applyFont="1" applyFill="1" applyBorder="1" applyAlignment="1" applyProtection="1">
      <alignment vertical="center"/>
    </xf>
    <xf numFmtId="169" fontId="21" fillId="0" borderId="0" xfId="3" applyNumberFormat="1" applyFont="1" applyFill="1" applyBorder="1" applyAlignment="1" applyProtection="1">
      <alignment vertical="center"/>
    </xf>
    <xf numFmtId="0" fontId="20" fillId="0" borderId="21" xfId="2" applyFont="1" applyBorder="1" applyAlignment="1">
      <alignment vertical="center"/>
    </xf>
    <xf numFmtId="0" fontId="20" fillId="0" borderId="22" xfId="2" applyFont="1" applyBorder="1" applyAlignment="1">
      <alignment vertical="center"/>
    </xf>
    <xf numFmtId="0" fontId="20" fillId="0" borderId="23" xfId="2" applyFont="1" applyBorder="1" applyAlignment="1">
      <alignment vertical="center"/>
    </xf>
    <xf numFmtId="0" fontId="20" fillId="0" borderId="24" xfId="2" applyFont="1" applyBorder="1" applyAlignment="1">
      <alignment vertical="center"/>
    </xf>
    <xf numFmtId="169" fontId="20" fillId="12" borderId="62" xfId="3" applyNumberFormat="1" applyFont="1" applyFill="1" applyBorder="1" applyAlignment="1">
      <alignment horizontal="center" vertical="center"/>
    </xf>
    <xf numFmtId="0" fontId="20" fillId="0" borderId="52" xfId="2" applyFont="1" applyBorder="1" applyAlignment="1">
      <alignment vertical="center"/>
    </xf>
    <xf numFmtId="0" fontId="20" fillId="0" borderId="53" xfId="2" applyFont="1" applyBorder="1" applyAlignment="1">
      <alignment vertical="center"/>
    </xf>
    <xf numFmtId="0" fontId="20" fillId="0" borderId="54" xfId="2" applyFont="1" applyBorder="1" applyAlignment="1">
      <alignment vertical="center"/>
    </xf>
    <xf numFmtId="0" fontId="22" fillId="7" borderId="0" xfId="2" applyFont="1" applyFill="1" applyBorder="1" applyAlignment="1">
      <alignment vertical="center"/>
    </xf>
    <xf numFmtId="0" fontId="22" fillId="7" borderId="25" xfId="2" applyFont="1" applyFill="1" applyBorder="1" applyAlignment="1">
      <alignment vertical="center"/>
    </xf>
    <xf numFmtId="0" fontId="19" fillId="13" borderId="9" xfId="2" applyFont="1" applyFill="1" applyBorder="1" applyAlignment="1">
      <alignment vertical="center"/>
    </xf>
    <xf numFmtId="0" fontId="19" fillId="13" borderId="10" xfId="2" applyFont="1" applyFill="1" applyBorder="1" applyAlignment="1">
      <alignment vertical="center"/>
    </xf>
    <xf numFmtId="0" fontId="20" fillId="13" borderId="10" xfId="2" applyFont="1" applyFill="1" applyBorder="1" applyAlignment="1">
      <alignment vertical="center"/>
    </xf>
    <xf numFmtId="0" fontId="20" fillId="13" borderId="11" xfId="2" applyFont="1" applyFill="1" applyBorder="1" applyAlignment="1">
      <alignment vertical="center"/>
    </xf>
    <xf numFmtId="0" fontId="23" fillId="0" borderId="24" xfId="2" applyFont="1" applyBorder="1" applyAlignment="1">
      <alignment vertical="center"/>
    </xf>
    <xf numFmtId="0" fontId="23" fillId="0" borderId="0" xfId="2" applyFont="1" applyBorder="1" applyAlignment="1">
      <alignment vertical="center"/>
    </xf>
    <xf numFmtId="0" fontId="19" fillId="0" borderId="24" xfId="2" applyFont="1" applyBorder="1" applyAlignment="1">
      <alignment vertical="center"/>
    </xf>
    <xf numFmtId="0" fontId="19" fillId="0" borderId="0" xfId="2" applyFont="1" applyBorder="1" applyAlignment="1">
      <alignment vertical="center"/>
    </xf>
    <xf numFmtId="0" fontId="24" fillId="7" borderId="0" xfId="2" applyFont="1" applyFill="1" applyBorder="1" applyAlignment="1">
      <alignment vertical="center"/>
    </xf>
    <xf numFmtId="0" fontId="25" fillId="7" borderId="53" xfId="2" applyFont="1" applyFill="1" applyBorder="1" applyAlignment="1">
      <alignment vertical="center"/>
    </xf>
    <xf numFmtId="0" fontId="25" fillId="7" borderId="54" xfId="2" applyFont="1" applyFill="1" applyBorder="1" applyAlignment="1">
      <alignment vertical="center"/>
    </xf>
    <xf numFmtId="0" fontId="26" fillId="0" borderId="21" xfId="4" applyFont="1" applyBorder="1" applyAlignment="1">
      <alignment horizontal="justify"/>
    </xf>
    <xf numFmtId="0" fontId="26" fillId="0" borderId="22" xfId="4" applyFont="1" applyBorder="1" applyAlignment="1">
      <alignment horizontal="justify"/>
    </xf>
    <xf numFmtId="170" fontId="26" fillId="0" borderId="22" xfId="5" applyFont="1" applyBorder="1" applyAlignment="1">
      <alignment horizontal="center"/>
    </xf>
    <xf numFmtId="170" fontId="27" fillId="0" borderId="0" xfId="5" applyFont="1" applyAlignment="1">
      <alignment horizontal="justify"/>
    </xf>
    <xf numFmtId="0" fontId="13" fillId="0" borderId="22" xfId="0" applyFont="1" applyBorder="1" applyAlignment="1"/>
    <xf numFmtId="0" fontId="13" fillId="0" borderId="23" xfId="0" applyFont="1" applyBorder="1" applyAlignment="1"/>
    <xf numFmtId="0" fontId="14" fillId="6" borderId="0" xfId="0" applyFont="1" applyFill="1" applyBorder="1" applyAlignment="1">
      <alignment vertical="top" wrapText="1"/>
    </xf>
    <xf numFmtId="0" fontId="14" fillId="6" borderId="25" xfId="0" applyFont="1" applyFill="1" applyBorder="1" applyAlignment="1">
      <alignment vertical="top" wrapText="1"/>
    </xf>
    <xf numFmtId="0" fontId="16" fillId="6" borderId="0" xfId="0" applyFont="1" applyFill="1" applyBorder="1" applyAlignment="1">
      <alignment vertical="top" wrapText="1"/>
    </xf>
    <xf numFmtId="0" fontId="16" fillId="6" borderId="25" xfId="0" applyFont="1" applyFill="1" applyBorder="1" applyAlignment="1">
      <alignment vertical="top" wrapText="1"/>
    </xf>
    <xf numFmtId="0" fontId="16" fillId="6" borderId="25" xfId="0" applyFont="1" applyFill="1" applyBorder="1" applyAlignment="1">
      <alignment horizontal="left" vertical="top" wrapText="1"/>
    </xf>
    <xf numFmtId="170" fontId="29" fillId="14" borderId="5" xfId="5" applyFont="1" applyFill="1" applyBorder="1" applyAlignment="1">
      <alignment vertical="center" wrapText="1"/>
    </xf>
    <xf numFmtId="0" fontId="29" fillId="0" borderId="5" xfId="4" applyFont="1" applyBorder="1" applyAlignment="1">
      <alignment horizontal="center" vertical="center" wrapText="1"/>
    </xf>
    <xf numFmtId="0" fontId="29" fillId="0" borderId="5" xfId="4" applyFont="1" applyBorder="1" applyAlignment="1">
      <alignment horizontal="left" vertical="center" wrapText="1" indent="15"/>
    </xf>
    <xf numFmtId="170" fontId="31" fillId="0" borderId="5" xfId="5" applyFont="1" applyBorder="1" applyAlignment="1">
      <alignment horizontal="right" vertical="center" wrapText="1"/>
    </xf>
    <xf numFmtId="170" fontId="31" fillId="0" borderId="5" xfId="5" applyFont="1" applyBorder="1" applyAlignment="1">
      <alignment horizontal="center" vertical="center" wrapText="1"/>
    </xf>
    <xf numFmtId="0" fontId="32" fillId="0" borderId="5" xfId="4" applyFont="1" applyBorder="1" applyAlignment="1">
      <alignment vertical="center" wrapText="1"/>
    </xf>
    <xf numFmtId="170" fontId="32" fillId="0" borderId="5" xfId="5" applyFont="1" applyBorder="1" applyAlignment="1">
      <alignment vertical="center" wrapText="1"/>
    </xf>
    <xf numFmtId="0" fontId="33" fillId="0" borderId="5" xfId="4" applyFont="1" applyBorder="1" applyAlignment="1">
      <alignment horizontal="center" vertical="center" wrapText="1"/>
    </xf>
    <xf numFmtId="0" fontId="33" fillId="0" borderId="5" xfId="4" applyFont="1" applyBorder="1" applyAlignment="1">
      <alignment vertical="center" wrapText="1"/>
    </xf>
    <xf numFmtId="170" fontId="33" fillId="0" borderId="5" xfId="5" applyFont="1" applyBorder="1" applyAlignment="1">
      <alignment horizontal="right" vertical="center" wrapText="1"/>
    </xf>
    <xf numFmtId="0" fontId="33" fillId="0" borderId="63" xfId="4" applyFont="1" applyBorder="1" applyAlignment="1">
      <alignment horizontal="center" vertical="center" wrapText="1"/>
    </xf>
    <xf numFmtId="0" fontId="33" fillId="0" borderId="64" xfId="4" applyFont="1" applyBorder="1" applyAlignment="1">
      <alignment vertical="center" wrapText="1"/>
    </xf>
    <xf numFmtId="170" fontId="33" fillId="0" borderId="64" xfId="5" applyFont="1" applyBorder="1" applyAlignment="1">
      <alignment horizontal="right" vertical="center" wrapText="1"/>
    </xf>
    <xf numFmtId="170" fontId="33" fillId="0" borderId="65" xfId="5" applyFont="1" applyBorder="1" applyAlignment="1">
      <alignment horizontal="right" vertical="center" wrapText="1"/>
    </xf>
    <xf numFmtId="0" fontId="33" fillId="0" borderId="66" xfId="4" applyFont="1" applyBorder="1" applyAlignment="1">
      <alignment horizontal="center" vertical="center" wrapText="1"/>
    </xf>
    <xf numFmtId="0" fontId="33" fillId="0" borderId="67" xfId="4" applyFont="1" applyBorder="1" applyAlignment="1">
      <alignment vertical="center" wrapText="1"/>
    </xf>
    <xf numFmtId="170" fontId="33" fillId="0" borderId="67" xfId="5" applyFont="1" applyBorder="1" applyAlignment="1">
      <alignment horizontal="right" vertical="center" wrapText="1"/>
    </xf>
    <xf numFmtId="170" fontId="33" fillId="0" borderId="68" xfId="5" applyFont="1" applyBorder="1" applyAlignment="1">
      <alignment horizontal="right" vertical="center" wrapText="1"/>
    </xf>
    <xf numFmtId="0" fontId="29" fillId="0" borderId="66" xfId="4" applyFont="1" applyBorder="1" applyAlignment="1">
      <alignment horizontal="center" vertical="center" wrapText="1"/>
    </xf>
    <xf numFmtId="0" fontId="29" fillId="0" borderId="67" xfId="4" applyFont="1" applyBorder="1" applyAlignment="1">
      <alignment vertical="center" wrapText="1"/>
    </xf>
    <xf numFmtId="170" fontId="29" fillId="0" borderId="67" xfId="5" applyFont="1" applyBorder="1" applyAlignment="1">
      <alignment horizontal="right" vertical="center" wrapText="1"/>
    </xf>
    <xf numFmtId="170" fontId="29" fillId="0" borderId="68" xfId="5" applyFont="1" applyBorder="1" applyAlignment="1">
      <alignment horizontal="right" vertical="center" wrapText="1"/>
    </xf>
    <xf numFmtId="0" fontId="32" fillId="0" borderId="66" xfId="4" applyFont="1" applyBorder="1" applyAlignment="1">
      <alignment vertical="center" wrapText="1"/>
    </xf>
    <xf numFmtId="0" fontId="29" fillId="0" borderId="67" xfId="4" applyFont="1" applyBorder="1" applyAlignment="1">
      <alignment horizontal="center" vertical="center" wrapText="1"/>
    </xf>
    <xf numFmtId="170" fontId="32" fillId="0" borderId="67" xfId="5" applyFont="1" applyBorder="1" applyAlignment="1">
      <alignment vertical="center" wrapText="1"/>
    </xf>
    <xf numFmtId="170" fontId="32" fillId="0" borderId="68" xfId="5" applyFont="1" applyBorder="1" applyAlignment="1">
      <alignment vertical="center" wrapText="1"/>
    </xf>
    <xf numFmtId="0" fontId="32" fillId="14" borderId="69" xfId="4" applyFont="1" applyFill="1" applyBorder="1" applyAlignment="1">
      <alignment vertical="center" wrapText="1"/>
    </xf>
    <xf numFmtId="0" fontId="29" fillId="14" borderId="70" xfId="4" applyFont="1" applyFill="1" applyBorder="1" applyAlignment="1">
      <alignment horizontal="left" vertical="center" wrapText="1" indent="15"/>
    </xf>
    <xf numFmtId="170" fontId="29" fillId="14" borderId="70" xfId="5" applyFont="1" applyFill="1" applyBorder="1" applyAlignment="1">
      <alignment horizontal="right" vertical="center" wrapText="1"/>
    </xf>
    <xf numFmtId="170" fontId="29" fillId="14" borderId="71" xfId="5" applyFont="1" applyFill="1" applyBorder="1" applyAlignment="1">
      <alignment horizontal="right" vertical="center" wrapText="1"/>
    </xf>
    <xf numFmtId="1" fontId="4" fillId="0" borderId="0" xfId="0" applyNumberFormat="1" applyFont="1" applyFill="1" applyBorder="1" applyAlignment="1">
      <alignment horizontal="right" vertical="top" shrinkToFit="1"/>
    </xf>
    <xf numFmtId="0" fontId="6" fillId="0" borderId="5" xfId="0" applyFont="1" applyFill="1" applyBorder="1" applyAlignment="1">
      <alignment horizontal="center" vertical="center" wrapText="1"/>
    </xf>
    <xf numFmtId="0" fontId="0" fillId="0" borderId="5" xfId="0" applyFill="1" applyBorder="1" applyAlignment="1">
      <alignment horizontal="center" vertical="top" wrapText="1"/>
    </xf>
    <xf numFmtId="0" fontId="10" fillId="0" borderId="5" xfId="0" applyFont="1" applyFill="1" applyBorder="1" applyAlignment="1">
      <alignment horizontal="center" vertical="center" wrapText="1"/>
    </xf>
    <xf numFmtId="0" fontId="5" fillId="0" borderId="5" xfId="0" applyFont="1" applyFill="1" applyBorder="1" applyAlignment="1">
      <alignment horizontal="center" vertical="top" wrapText="1"/>
    </xf>
    <xf numFmtId="1" fontId="34" fillId="0" borderId="5" xfId="0" applyNumberFormat="1" applyFont="1" applyFill="1" applyBorder="1" applyAlignment="1">
      <alignment horizontal="center" vertical="top" shrinkToFit="1"/>
    </xf>
    <xf numFmtId="0" fontId="0" fillId="0" borderId="0" xfId="0" applyFill="1" applyBorder="1" applyAlignment="1">
      <alignment horizontal="center" vertical="top" wrapText="1"/>
    </xf>
    <xf numFmtId="0" fontId="6" fillId="2" borderId="15"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0" borderId="5" xfId="0" applyFont="1" applyFill="1" applyBorder="1" applyAlignment="1">
      <alignment horizontal="center" vertical="top" wrapText="1"/>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1" fontId="7" fillId="2" borderId="7" xfId="0" applyNumberFormat="1" applyFont="1" applyFill="1" applyBorder="1" applyAlignment="1">
      <alignment horizontal="center" vertical="center" shrinkToFit="1"/>
    </xf>
    <xf numFmtId="1" fontId="7" fillId="2" borderId="14" xfId="0" applyNumberFormat="1" applyFont="1" applyFill="1" applyBorder="1" applyAlignment="1">
      <alignment horizontal="center" vertical="center" shrinkToFit="1"/>
    </xf>
    <xf numFmtId="1" fontId="7" fillId="2" borderId="12" xfId="0" applyNumberFormat="1" applyFont="1" applyFill="1" applyBorder="1" applyAlignment="1">
      <alignment horizontal="center" vertical="center" shrinkToFit="1"/>
    </xf>
    <xf numFmtId="0" fontId="5" fillId="0" borderId="5" xfId="0" applyFont="1" applyFill="1" applyBorder="1" applyAlignment="1">
      <alignment horizontal="center" vertical="center" wrapText="1"/>
    </xf>
    <xf numFmtId="0" fontId="16" fillId="6" borderId="24" xfId="0" applyFont="1" applyFill="1" applyBorder="1" applyAlignment="1">
      <alignment horizontal="left" vertical="top" wrapText="1"/>
    </xf>
    <xf numFmtId="0" fontId="16" fillId="6" borderId="0" xfId="0" applyFont="1" applyFill="1" applyBorder="1" applyAlignment="1">
      <alignment horizontal="left" vertical="top" wrapText="1"/>
    </xf>
    <xf numFmtId="0" fontId="16" fillId="6" borderId="25" xfId="0" applyFont="1" applyFill="1" applyBorder="1" applyAlignment="1">
      <alignment horizontal="left" vertical="top" wrapText="1"/>
    </xf>
    <xf numFmtId="0" fontId="13" fillId="0" borderId="21" xfId="0" applyFont="1" applyBorder="1" applyAlignment="1">
      <alignment horizontal="center"/>
    </xf>
    <xf numFmtId="0" fontId="13" fillId="0" borderId="22" xfId="0" applyFont="1" applyBorder="1" applyAlignment="1">
      <alignment horizontal="center"/>
    </xf>
    <xf numFmtId="0" fontId="13" fillId="0" borderId="23" xfId="0" applyFont="1" applyBorder="1" applyAlignment="1">
      <alignment horizontal="center"/>
    </xf>
    <xf numFmtId="0" fontId="14" fillId="6" borderId="0" xfId="0" applyFont="1" applyFill="1" applyBorder="1" applyAlignment="1">
      <alignment horizontal="left" vertical="top" wrapText="1"/>
    </xf>
    <xf numFmtId="0" fontId="14" fillId="6" borderId="25" xfId="0" applyFont="1" applyFill="1" applyBorder="1" applyAlignment="1">
      <alignment horizontal="left" vertical="top" wrapText="1"/>
    </xf>
    <xf numFmtId="4" fontId="16" fillId="6" borderId="0" xfId="0" applyNumberFormat="1" applyFont="1" applyFill="1" applyBorder="1" applyAlignment="1">
      <alignment horizontal="left" vertical="top" wrapText="1"/>
    </xf>
    <xf numFmtId="0" fontId="20" fillId="10" borderId="24" xfId="2" applyFont="1" applyFill="1" applyBorder="1" applyAlignment="1">
      <alignment vertical="center" wrapText="1"/>
    </xf>
    <xf numFmtId="0" fontId="20" fillId="10" borderId="0" xfId="2" applyFont="1" applyFill="1" applyBorder="1" applyAlignment="1">
      <alignment vertical="center" wrapText="1"/>
    </xf>
    <xf numFmtId="0" fontId="20" fillId="10" borderId="25" xfId="2" applyFont="1" applyFill="1" applyBorder="1" applyAlignment="1">
      <alignment vertical="center" wrapText="1"/>
    </xf>
    <xf numFmtId="0" fontId="20" fillId="0" borderId="48" xfId="2" applyFont="1" applyBorder="1" applyAlignment="1">
      <alignment horizontal="left" vertical="center"/>
    </xf>
    <xf numFmtId="0" fontId="20" fillId="0" borderId="49" xfId="2" applyFont="1" applyBorder="1" applyAlignment="1">
      <alignment horizontal="left" vertical="center"/>
    </xf>
    <xf numFmtId="0" fontId="20" fillId="0" borderId="50" xfId="2" applyFont="1" applyBorder="1" applyAlignment="1">
      <alignment horizontal="left" vertical="center"/>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8" fillId="0" borderId="26" xfId="2" applyFont="1" applyBorder="1" applyAlignment="1">
      <alignment horizontal="center" vertical="center"/>
    </xf>
    <xf numFmtId="0" fontId="18" fillId="0" borderId="27" xfId="2" applyFont="1" applyBorder="1" applyAlignment="1">
      <alignment horizontal="center" vertical="center"/>
    </xf>
    <xf numFmtId="0" fontId="19" fillId="0" borderId="27" xfId="2" applyFont="1" applyBorder="1" applyAlignment="1">
      <alignment horizontal="center" vertical="center"/>
    </xf>
    <xf numFmtId="0" fontId="19" fillId="0" borderId="2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30" xfId="2" applyFont="1" applyBorder="1" applyAlignment="1">
      <alignment horizontal="center" vertical="center" wrapText="1"/>
    </xf>
    <xf numFmtId="0" fontId="19" fillId="0" borderId="27" xfId="2" applyFont="1" applyBorder="1" applyAlignment="1">
      <alignment horizontal="center" vertical="center" wrapText="1"/>
    </xf>
    <xf numFmtId="0" fontId="19" fillId="0" borderId="31" xfId="2" applyFont="1" applyBorder="1" applyAlignment="1">
      <alignment horizontal="center" vertical="center" wrapText="1"/>
    </xf>
    <xf numFmtId="2" fontId="20" fillId="12" borderId="39" xfId="2" applyNumberFormat="1" applyFont="1" applyFill="1" applyBorder="1" applyAlignment="1">
      <alignment horizontal="center" vertical="center"/>
    </xf>
    <xf numFmtId="2" fontId="20" fillId="12" borderId="40" xfId="2" applyNumberFormat="1" applyFont="1" applyFill="1" applyBorder="1" applyAlignment="1">
      <alignment horizontal="center" vertical="center"/>
    </xf>
    <xf numFmtId="2" fontId="20" fillId="12" borderId="41" xfId="2" applyNumberFormat="1" applyFont="1" applyFill="1" applyBorder="1" applyAlignment="1">
      <alignment horizontal="center" vertical="center"/>
    </xf>
    <xf numFmtId="0" fontId="19" fillId="10" borderId="21" xfId="2" applyFont="1" applyFill="1" applyBorder="1" applyAlignment="1">
      <alignment horizontal="center" vertical="center"/>
    </xf>
    <xf numFmtId="0" fontId="19" fillId="10" borderId="22" xfId="2" applyFont="1" applyFill="1" applyBorder="1" applyAlignment="1">
      <alignment horizontal="center" vertical="center"/>
    </xf>
    <xf numFmtId="0" fontId="19" fillId="10" borderId="23" xfId="2" applyFont="1" applyFill="1" applyBorder="1" applyAlignment="1">
      <alignment horizontal="center" vertical="center"/>
    </xf>
    <xf numFmtId="0" fontId="19" fillId="0" borderId="42" xfId="2" applyFont="1" applyBorder="1" applyAlignment="1">
      <alignment horizontal="center" vertical="center"/>
    </xf>
    <xf numFmtId="0" fontId="19" fillId="0" borderId="43" xfId="2" applyFont="1" applyBorder="1" applyAlignment="1">
      <alignment horizontal="center" vertical="center"/>
    </xf>
    <xf numFmtId="0" fontId="19" fillId="0" borderId="44" xfId="2" applyFont="1" applyBorder="1" applyAlignment="1">
      <alignment horizontal="center" vertical="center"/>
    </xf>
    <xf numFmtId="0" fontId="20" fillId="10" borderId="24" xfId="2" applyFont="1" applyFill="1" applyBorder="1" applyAlignment="1">
      <alignment vertical="center"/>
    </xf>
    <xf numFmtId="0" fontId="20" fillId="10" borderId="0" xfId="2" applyFont="1" applyFill="1" applyBorder="1" applyAlignment="1">
      <alignment vertical="center"/>
    </xf>
    <xf numFmtId="0" fontId="20" fillId="10" borderId="25" xfId="2" applyFont="1" applyFill="1" applyBorder="1" applyAlignment="1">
      <alignment vertical="center"/>
    </xf>
    <xf numFmtId="0" fontId="20" fillId="0" borderId="59" xfId="2" applyFont="1" applyBorder="1" applyAlignment="1">
      <alignment horizontal="left" vertical="center"/>
    </xf>
    <xf numFmtId="0" fontId="20" fillId="0" borderId="60" xfId="2" applyFont="1" applyBorder="1" applyAlignment="1">
      <alignment horizontal="left" vertical="center"/>
    </xf>
    <xf numFmtId="0" fontId="20" fillId="0" borderId="61" xfId="2" applyFont="1" applyBorder="1" applyAlignment="1">
      <alignment horizontal="left" vertical="center"/>
    </xf>
    <xf numFmtId="0" fontId="20" fillId="10" borderId="52" xfId="2" applyFont="1" applyFill="1" applyBorder="1" applyAlignment="1">
      <alignment vertical="center" wrapText="1"/>
    </xf>
    <xf numFmtId="0" fontId="20" fillId="10" borderId="53" xfId="2" applyFont="1" applyFill="1" applyBorder="1" applyAlignment="1">
      <alignment vertical="center" wrapText="1"/>
    </xf>
    <xf numFmtId="0" fontId="20" fillId="10" borderId="54" xfId="2" applyFont="1" applyFill="1" applyBorder="1" applyAlignment="1">
      <alignment vertical="center" wrapText="1"/>
    </xf>
    <xf numFmtId="0" fontId="20" fillId="0" borderId="55" xfId="2" applyFont="1" applyBorder="1" applyAlignment="1">
      <alignment horizontal="left" vertical="center"/>
    </xf>
    <xf numFmtId="0" fontId="20" fillId="0" borderId="56" xfId="2" applyFont="1" applyBorder="1" applyAlignment="1">
      <alignment horizontal="left" vertical="center"/>
    </xf>
    <xf numFmtId="0" fontId="20" fillId="0" borderId="57" xfId="2" applyFont="1" applyBorder="1" applyAlignment="1">
      <alignment horizontal="left"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1" xfId="2" applyFont="1" applyBorder="1" applyAlignment="1">
      <alignment horizontal="center" vertical="center"/>
    </xf>
    <xf numFmtId="0" fontId="28" fillId="0" borderId="9" xfId="4" applyFont="1" applyBorder="1" applyAlignment="1">
      <alignment horizontal="center" vertical="center"/>
    </xf>
    <xf numFmtId="0" fontId="28" fillId="0" borderId="10" xfId="4" applyFont="1" applyBorder="1" applyAlignment="1">
      <alignment horizontal="center" vertical="center"/>
    </xf>
    <xf numFmtId="0" fontId="28" fillId="0" borderId="11" xfId="4" applyFont="1" applyBorder="1" applyAlignment="1">
      <alignment horizontal="center" vertical="center"/>
    </xf>
    <xf numFmtId="170" fontId="30" fillId="14" borderId="5" xfId="5" applyFont="1" applyFill="1" applyBorder="1" applyAlignment="1">
      <alignment horizontal="center" vertical="center" wrapText="1"/>
    </xf>
    <xf numFmtId="0" fontId="35" fillId="0" borderId="3"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7" fillId="0" borderId="0" xfId="0" applyFont="1" applyFill="1" applyBorder="1" applyAlignment="1">
      <alignment horizontal="center" vertical="center"/>
    </xf>
    <xf numFmtId="0" fontId="36" fillId="0" borderId="0" xfId="0" applyFont="1" applyFill="1" applyBorder="1" applyAlignment="1">
      <alignment horizontal="left" vertical="top"/>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0" xfId="0" applyFont="1" applyFill="1" applyBorder="1" applyAlignment="1">
      <alignment vertical="top" wrapText="1"/>
    </xf>
    <xf numFmtId="0" fontId="35" fillId="0" borderId="3" xfId="0" applyFont="1" applyFill="1" applyBorder="1" applyAlignment="1">
      <alignment horizontal="center" vertical="top" wrapText="1"/>
    </xf>
    <xf numFmtId="0" fontId="36" fillId="0" borderId="3" xfId="0" applyFont="1" applyFill="1" applyBorder="1" applyAlignment="1">
      <alignment horizontal="center" vertical="top" wrapText="1"/>
    </xf>
    <xf numFmtId="10" fontId="35" fillId="0" borderId="0" xfId="0" applyNumberFormat="1" applyFont="1" applyFill="1" applyBorder="1" applyAlignment="1">
      <alignment horizontal="center" vertical="center" wrapText="1"/>
    </xf>
    <xf numFmtId="0" fontId="37" fillId="0" borderId="3"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1" xfId="0" applyFont="1" applyFill="1" applyBorder="1" applyAlignment="1">
      <alignment horizontal="center" vertical="center" wrapText="1"/>
    </xf>
    <xf numFmtId="10" fontId="36" fillId="0" borderId="0" xfId="0" applyNumberFormat="1" applyFont="1" applyFill="1" applyBorder="1" applyAlignment="1">
      <alignment horizontal="left" vertical="top"/>
    </xf>
    <xf numFmtId="1" fontId="38" fillId="2" borderId="1" xfId="0" applyNumberFormat="1" applyFont="1" applyFill="1" applyBorder="1" applyAlignment="1">
      <alignment horizontal="left" vertical="center" shrinkToFit="1"/>
    </xf>
    <xf numFmtId="0" fontId="36" fillId="2"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36" fillId="2" borderId="2" xfId="0" applyFont="1" applyFill="1" applyBorder="1" applyAlignment="1">
      <alignment horizontal="center" vertical="center" wrapText="1"/>
    </xf>
    <xf numFmtId="0" fontId="36" fillId="2" borderId="1" xfId="0" applyFont="1" applyFill="1" applyBorder="1" applyAlignment="1">
      <alignment horizontal="center" vertical="center" wrapText="1"/>
    </xf>
    <xf numFmtId="4" fontId="38" fillId="2" borderId="1" xfId="0" applyNumberFormat="1" applyFont="1" applyFill="1" applyBorder="1" applyAlignment="1">
      <alignment horizontal="center" vertical="center" shrinkToFit="1"/>
    </xf>
    <xf numFmtId="164" fontId="39" fillId="3" borderId="1" xfId="0" applyNumberFormat="1" applyFont="1" applyFill="1" applyBorder="1" applyAlignment="1">
      <alignment horizontal="center" vertical="center" shrinkToFit="1"/>
    </xf>
    <xf numFmtId="0" fontId="40" fillId="3" borderId="1" xfId="0" applyFont="1" applyFill="1" applyBorder="1" applyAlignment="1">
      <alignment horizontal="left" vertical="center" wrapText="1"/>
    </xf>
    <xf numFmtId="0" fontId="40" fillId="3" borderId="1" xfId="0" applyFont="1" applyFill="1" applyBorder="1" applyAlignment="1">
      <alignment horizontal="right" vertical="center" wrapText="1"/>
    </xf>
    <xf numFmtId="0" fontId="40" fillId="3" borderId="2" xfId="0" applyFont="1" applyFill="1" applyBorder="1" applyAlignment="1">
      <alignment horizontal="center" vertical="center" wrapText="1"/>
    </xf>
    <xf numFmtId="1" fontId="42" fillId="3" borderId="1" xfId="0" applyNumberFormat="1" applyFont="1" applyFill="1" applyBorder="1" applyAlignment="1">
      <alignment horizontal="center" vertical="center" shrinkToFit="1"/>
    </xf>
    <xf numFmtId="2" fontId="42" fillId="3" borderId="2" xfId="0" applyNumberFormat="1" applyFont="1" applyFill="1" applyBorder="1" applyAlignment="1">
      <alignment horizontal="center" vertical="center" shrinkToFit="1"/>
    </xf>
    <xf numFmtId="2" fontId="42" fillId="3" borderId="1" xfId="0" applyNumberFormat="1" applyFont="1" applyFill="1" applyBorder="1" applyAlignment="1">
      <alignment horizontal="center" vertical="center" shrinkToFit="1"/>
    </xf>
    <xf numFmtId="4" fontId="42" fillId="3" borderId="1" xfId="0" applyNumberFormat="1" applyFont="1" applyFill="1" applyBorder="1" applyAlignment="1">
      <alignment horizontal="center" vertical="center" shrinkToFit="1"/>
    </xf>
    <xf numFmtId="164" fontId="42" fillId="3" borderId="1" xfId="0" applyNumberFormat="1" applyFont="1" applyFill="1" applyBorder="1" applyAlignment="1">
      <alignment horizontal="center" vertical="center" shrinkToFit="1"/>
    </xf>
    <xf numFmtId="1" fontId="42" fillId="3" borderId="1" xfId="0" applyNumberFormat="1" applyFont="1" applyFill="1" applyBorder="1" applyAlignment="1">
      <alignment horizontal="right" vertical="center" shrinkToFit="1"/>
    </xf>
    <xf numFmtId="0" fontId="41" fillId="3" borderId="1" xfId="0" applyFont="1" applyFill="1" applyBorder="1" applyAlignment="1">
      <alignment horizontal="left" vertical="center" wrapText="1"/>
    </xf>
    <xf numFmtId="165" fontId="42" fillId="3" borderId="1" xfId="0" applyNumberFormat="1" applyFont="1" applyFill="1" applyBorder="1" applyAlignment="1">
      <alignment horizontal="center" vertical="center" shrinkToFit="1"/>
    </xf>
    <xf numFmtId="0" fontId="40" fillId="3" borderId="1" xfId="0" applyFont="1" applyFill="1" applyBorder="1" applyAlignment="1">
      <alignment horizontal="center" vertical="center" wrapText="1"/>
    </xf>
    <xf numFmtId="166" fontId="42" fillId="3" borderId="1" xfId="0" applyNumberFormat="1" applyFont="1" applyFill="1" applyBorder="1" applyAlignment="1">
      <alignment horizontal="left" vertical="center" shrinkToFit="1"/>
    </xf>
    <xf numFmtId="0" fontId="40" fillId="5" borderId="1" xfId="0" applyFont="1" applyFill="1" applyBorder="1" applyAlignment="1">
      <alignment horizontal="left" vertical="center" wrapText="1"/>
    </xf>
    <xf numFmtId="167" fontId="42" fillId="5" borderId="1" xfId="0" applyNumberFormat="1" applyFont="1" applyFill="1" applyBorder="1" applyAlignment="1">
      <alignment horizontal="right" vertical="center" shrinkToFit="1"/>
    </xf>
    <xf numFmtId="0" fontId="41" fillId="5" borderId="1" xfId="0" applyFont="1" applyFill="1" applyBorder="1" applyAlignment="1">
      <alignment horizontal="left" vertical="center" wrapText="1"/>
    </xf>
    <xf numFmtId="0" fontId="40" fillId="5" borderId="1" xfId="0" applyFont="1" applyFill="1" applyBorder="1" applyAlignment="1">
      <alignment horizontal="center" vertical="center" wrapText="1"/>
    </xf>
    <xf numFmtId="1" fontId="42" fillId="5" borderId="1" xfId="0" applyNumberFormat="1" applyFont="1" applyFill="1" applyBorder="1" applyAlignment="1">
      <alignment horizontal="center" vertical="center" shrinkToFit="1"/>
    </xf>
    <xf numFmtId="2" fontId="42" fillId="5" borderId="2" xfId="0" applyNumberFormat="1" applyFont="1" applyFill="1" applyBorder="1" applyAlignment="1">
      <alignment horizontal="center" vertical="center" shrinkToFit="1"/>
    </xf>
    <xf numFmtId="2" fontId="42" fillId="5" borderId="1" xfId="0" applyNumberFormat="1" applyFont="1" applyFill="1" applyBorder="1" applyAlignment="1">
      <alignment horizontal="center" vertical="center" shrinkToFit="1"/>
    </xf>
    <xf numFmtId="4" fontId="42" fillId="5" borderId="1" xfId="0" applyNumberFormat="1" applyFont="1" applyFill="1" applyBorder="1" applyAlignment="1">
      <alignment horizontal="center" vertical="center" shrinkToFit="1"/>
    </xf>
    <xf numFmtId="2" fontId="42" fillId="4" borderId="1" xfId="0" applyNumberFormat="1" applyFont="1" applyFill="1" applyBorder="1" applyAlignment="1">
      <alignment horizontal="center" vertical="center" shrinkToFit="1"/>
    </xf>
    <xf numFmtId="0" fontId="36" fillId="3" borderId="1" xfId="0" applyFont="1" applyFill="1" applyBorder="1" applyAlignment="1">
      <alignment horizontal="left" vertical="center" wrapText="1"/>
    </xf>
    <xf numFmtId="2" fontId="38" fillId="2" borderId="1" xfId="0" applyNumberFormat="1" applyFont="1" applyFill="1" applyBorder="1" applyAlignment="1">
      <alignment horizontal="center" vertical="center" shrinkToFit="1"/>
    </xf>
    <xf numFmtId="4" fontId="42" fillId="4" borderId="1" xfId="0" applyNumberFormat="1" applyFont="1" applyFill="1" applyBorder="1" applyAlignment="1">
      <alignment horizontal="center" vertical="center" shrinkToFit="1"/>
    </xf>
    <xf numFmtId="1" fontId="42" fillId="5" borderId="1" xfId="0" applyNumberFormat="1" applyFont="1" applyFill="1" applyBorder="1" applyAlignment="1">
      <alignment horizontal="right" vertical="center" shrinkToFit="1"/>
    </xf>
    <xf numFmtId="2" fontId="42" fillId="3" borderId="6" xfId="0" applyNumberFormat="1" applyFont="1" applyFill="1" applyBorder="1" applyAlignment="1">
      <alignment horizontal="center" vertical="center" shrinkToFit="1"/>
    </xf>
    <xf numFmtId="2" fontId="42" fillId="3" borderId="7" xfId="0" applyNumberFormat="1" applyFont="1" applyFill="1" applyBorder="1" applyAlignment="1">
      <alignment horizontal="center" vertical="center" shrinkToFit="1"/>
    </xf>
    <xf numFmtId="4" fontId="42" fillId="3" borderId="7" xfId="0" applyNumberFormat="1" applyFont="1" applyFill="1" applyBorder="1" applyAlignment="1">
      <alignment horizontal="center" vertical="center" shrinkToFit="1"/>
    </xf>
    <xf numFmtId="164" fontId="42" fillId="3" borderId="7" xfId="0" applyNumberFormat="1" applyFont="1" applyFill="1" applyBorder="1" applyAlignment="1">
      <alignment horizontal="center" vertical="center" shrinkToFit="1"/>
    </xf>
    <xf numFmtId="0" fontId="37" fillId="0" borderId="5" xfId="0" applyFont="1" applyFill="1" applyBorder="1" applyAlignment="1">
      <alignment horizontal="center" vertical="center"/>
    </xf>
    <xf numFmtId="4" fontId="37" fillId="0" borderId="5" xfId="0" applyNumberFormat="1" applyFont="1" applyFill="1" applyBorder="1" applyAlignment="1">
      <alignment horizontal="center" vertical="center"/>
    </xf>
    <xf numFmtId="0" fontId="37" fillId="0" borderId="8" xfId="0" applyFont="1" applyFill="1" applyBorder="1" applyAlignment="1">
      <alignment horizontal="center" vertical="center"/>
    </xf>
    <xf numFmtId="4" fontId="37" fillId="0" borderId="8" xfId="0" applyNumberFormat="1" applyFont="1" applyFill="1" applyBorder="1" applyAlignment="1">
      <alignment horizontal="center" vertical="center"/>
    </xf>
    <xf numFmtId="0" fontId="36" fillId="0" borderId="5" xfId="0" applyFont="1" applyFill="1" applyBorder="1" applyAlignment="1">
      <alignment horizontal="left" vertical="center"/>
    </xf>
  </cellXfs>
  <cellStyles count="7">
    <cellStyle name="Excel Built-in Normal 2 2 2" xfId="4"/>
    <cellStyle name="Excel Built-in Normal_Acompanhamento - CHÃ GRANDE - GABARITO" xfId="6"/>
    <cellStyle name="Excel Built-in Vírgula 2" xfId="5"/>
    <cellStyle name="Normal" xfId="0" builtinId="0"/>
    <cellStyle name="Normal 2 10" xfId="2"/>
    <cellStyle name="Porcentagem" xfId="1" builtinId="5"/>
    <cellStyle name="Separador de milhares 2_ORÇAMENTO matureia corrigido (DEZ 200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2571750</xdr:colOff>
      <xdr:row>0</xdr:row>
      <xdr:rowOff>0</xdr:rowOff>
    </xdr:from>
    <xdr:to>
      <xdr:col>3</xdr:col>
      <xdr:colOff>3505200</xdr:colOff>
      <xdr:row>1</xdr:row>
      <xdr:rowOff>133350</xdr:rowOff>
    </xdr:to>
    <xdr:pic>
      <xdr:nvPicPr>
        <xdr:cNvPr id="2" name="Picture 2" descr="Aguiar-PB">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9925"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304800</xdr:colOff>
          <xdr:row>22</xdr:row>
          <xdr:rowOff>76200</xdr:rowOff>
        </xdr:from>
        <xdr:to>
          <xdr:col>4</xdr:col>
          <xdr:colOff>428625</xdr:colOff>
          <xdr:row>24</xdr:row>
          <xdr:rowOff>142875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2571750</xdr:colOff>
      <xdr:row>1</xdr:row>
      <xdr:rowOff>0</xdr:rowOff>
    </xdr:from>
    <xdr:to>
      <xdr:col>3</xdr:col>
      <xdr:colOff>3505200</xdr:colOff>
      <xdr:row>2</xdr:row>
      <xdr:rowOff>133350</xdr:rowOff>
    </xdr:to>
    <xdr:pic>
      <xdr:nvPicPr>
        <xdr:cNvPr id="2" name="Picture 2" descr="Aguiar-PB">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0" y="19050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5"/>
  <sheetViews>
    <sheetView showGridLines="0" tabSelected="1" view="pageBreakPreview" zoomScale="110" zoomScaleNormal="112" zoomScaleSheetLayoutView="110" workbookViewId="0">
      <selection activeCell="H3" sqref="H3:J3"/>
    </sheetView>
  </sheetViews>
  <sheetFormatPr defaultRowHeight="24" customHeight="1"/>
  <cols>
    <col min="1" max="1" width="9" style="213" customWidth="1"/>
    <col min="2" max="2" width="9.140625" style="213" customWidth="1"/>
    <col min="3" max="3" width="12.140625" style="213" customWidth="1"/>
    <col min="4" max="4" width="63.7109375" style="213" customWidth="1"/>
    <col min="5" max="5" width="6.7109375" style="213" customWidth="1"/>
    <col min="6" max="6" width="16.42578125" style="213" customWidth="1"/>
    <col min="7" max="7" width="10.7109375" style="213" customWidth="1"/>
    <col min="8" max="8" width="11.5703125" style="213" customWidth="1"/>
    <col min="9" max="9" width="12" style="213" customWidth="1"/>
    <col min="10" max="10" width="11.5703125" style="213" customWidth="1"/>
    <col min="11" max="11" width="2.42578125" style="213" hidden="1" customWidth="1"/>
    <col min="12" max="12" width="0" style="213" hidden="1" customWidth="1"/>
    <col min="13" max="13" width="9.140625" style="213"/>
    <col min="14" max="14" width="10.7109375" style="213" hidden="1" customWidth="1"/>
    <col min="15" max="16" width="0" style="213" hidden="1" customWidth="1"/>
    <col min="17" max="16384" width="9.140625" style="213"/>
  </cols>
  <sheetData>
    <row r="1" spans="1:15" ht="24" customHeight="1">
      <c r="A1" s="212" t="s">
        <v>146</v>
      </c>
      <c r="B1" s="212"/>
      <c r="C1" s="212"/>
      <c r="D1" s="212"/>
      <c r="E1" s="212"/>
      <c r="F1" s="212"/>
      <c r="G1" s="212"/>
      <c r="H1" s="212"/>
      <c r="I1" s="212"/>
      <c r="J1" s="212"/>
    </row>
    <row r="2" spans="1:15" ht="24" customHeight="1">
      <c r="A2" s="214" t="s">
        <v>115</v>
      </c>
      <c r="B2" s="214"/>
      <c r="C2" s="214"/>
      <c r="D2" s="214"/>
      <c r="E2" s="214" t="s">
        <v>116</v>
      </c>
      <c r="F2" s="214"/>
      <c r="G2" s="215" t="s">
        <v>112</v>
      </c>
      <c r="H2" s="214" t="s">
        <v>114</v>
      </c>
      <c r="I2" s="214"/>
      <c r="J2" s="214"/>
      <c r="K2" s="216"/>
      <c r="N2" s="216"/>
    </row>
    <row r="3" spans="1:15" ht="120" customHeight="1">
      <c r="A3" s="210" t="s">
        <v>120</v>
      </c>
      <c r="B3" s="211"/>
      <c r="C3" s="211"/>
      <c r="D3" s="211"/>
      <c r="E3" s="217" t="s">
        <v>188</v>
      </c>
      <c r="F3" s="218"/>
      <c r="G3" s="219">
        <v>0.2034</v>
      </c>
      <c r="H3" s="210" t="s">
        <v>113</v>
      </c>
      <c r="I3" s="210"/>
      <c r="J3" s="210"/>
      <c r="K3" s="216"/>
    </row>
    <row r="4" spans="1:15" ht="21" customHeight="1">
      <c r="A4" s="220" t="s">
        <v>121</v>
      </c>
      <c r="B4" s="220"/>
      <c r="C4" s="220"/>
      <c r="D4" s="220"/>
      <c r="E4" s="220"/>
      <c r="F4" s="220"/>
      <c r="G4" s="220"/>
      <c r="H4" s="220"/>
      <c r="I4" s="220"/>
      <c r="J4" s="220"/>
      <c r="K4" s="216"/>
    </row>
    <row r="5" spans="1:15" ht="45.75" customHeight="1">
      <c r="A5" s="221" t="s">
        <v>264</v>
      </c>
      <c r="B5" s="221" t="s">
        <v>265</v>
      </c>
      <c r="C5" s="221" t="s">
        <v>266</v>
      </c>
      <c r="D5" s="221" t="s">
        <v>267</v>
      </c>
      <c r="E5" s="222" t="s">
        <v>268</v>
      </c>
      <c r="F5" s="221" t="s">
        <v>269</v>
      </c>
      <c r="G5" s="222" t="s">
        <v>270</v>
      </c>
      <c r="H5" s="223" t="s">
        <v>377</v>
      </c>
      <c r="I5" s="221" t="s">
        <v>271</v>
      </c>
      <c r="J5" s="221" t="s">
        <v>272</v>
      </c>
      <c r="L5" s="224">
        <v>0.91949999999999998</v>
      </c>
      <c r="N5" s="222" t="s">
        <v>270</v>
      </c>
    </row>
    <row r="6" spans="1:15" ht="15.75">
      <c r="A6" s="225">
        <v>1</v>
      </c>
      <c r="B6" s="226"/>
      <c r="C6" s="226"/>
      <c r="D6" s="227" t="s">
        <v>273</v>
      </c>
      <c r="E6" s="228"/>
      <c r="F6" s="229"/>
      <c r="G6" s="228"/>
      <c r="H6" s="229"/>
      <c r="I6" s="230">
        <f>I7+I9+I12+I29+I46+I54+I64+I76+I87+I112+I116+I120+I126</f>
        <v>2342983.4900000002</v>
      </c>
      <c r="J6" s="231">
        <f t="shared" ref="J6:J69" si="0">ROUND(I6/$I$364,4)</f>
        <v>0.7772</v>
      </c>
      <c r="N6" s="228"/>
    </row>
    <row r="7" spans="1:15" ht="15.75">
      <c r="A7" s="227" t="s">
        <v>274</v>
      </c>
      <c r="B7" s="226"/>
      <c r="C7" s="226"/>
      <c r="D7" s="227" t="s">
        <v>275</v>
      </c>
      <c r="E7" s="228"/>
      <c r="F7" s="229"/>
      <c r="G7" s="228"/>
      <c r="H7" s="229"/>
      <c r="I7" s="230">
        <f>I8</f>
        <v>3068.96</v>
      </c>
      <c r="J7" s="231">
        <f t="shared" si="0"/>
        <v>1E-3</v>
      </c>
      <c r="N7" s="228"/>
    </row>
    <row r="8" spans="1:15" ht="30">
      <c r="A8" s="232" t="s">
        <v>378</v>
      </c>
      <c r="B8" s="233" t="s">
        <v>379</v>
      </c>
      <c r="C8" s="232" t="s">
        <v>380</v>
      </c>
      <c r="D8" s="232" t="s">
        <v>381</v>
      </c>
      <c r="E8" s="234" t="s">
        <v>382</v>
      </c>
      <c r="F8" s="235">
        <v>8</v>
      </c>
      <c r="G8" s="236">
        <f>O8</f>
        <v>318.77999999999997</v>
      </c>
      <c r="H8" s="237">
        <f>ROUND(G8*(1+$G$3),2)</f>
        <v>383.62</v>
      </c>
      <c r="I8" s="238">
        <f>ROUND(F8*H8,2)</f>
        <v>3068.96</v>
      </c>
      <c r="J8" s="239">
        <f t="shared" si="0"/>
        <v>1E-3</v>
      </c>
      <c r="N8" s="236">
        <v>346.69</v>
      </c>
      <c r="O8" s="213">
        <f>ROUND(N8*$L$5,2)</f>
        <v>318.77999999999997</v>
      </c>
    </row>
    <row r="9" spans="1:15" ht="15.75">
      <c r="A9" s="227" t="s">
        <v>276</v>
      </c>
      <c r="B9" s="226"/>
      <c r="C9" s="226"/>
      <c r="D9" s="227" t="s">
        <v>277</v>
      </c>
      <c r="E9" s="228"/>
      <c r="F9" s="229"/>
      <c r="G9" s="228"/>
      <c r="H9" s="229"/>
      <c r="I9" s="230">
        <f>SUM(I10:I11)</f>
        <v>42630.32</v>
      </c>
      <c r="J9" s="231">
        <f t="shared" si="0"/>
        <v>1.41E-2</v>
      </c>
      <c r="N9" s="228"/>
      <c r="O9" s="213">
        <f t="shared" ref="O9:O72" si="1">ROUND(N9*$L$5,2)</f>
        <v>0</v>
      </c>
    </row>
    <row r="10" spans="1:15" ht="30">
      <c r="A10" s="232" t="s">
        <v>383</v>
      </c>
      <c r="B10" s="240">
        <v>99058</v>
      </c>
      <c r="C10" s="232" t="s">
        <v>380</v>
      </c>
      <c r="D10" s="232" t="s">
        <v>384</v>
      </c>
      <c r="E10" s="234" t="s">
        <v>385</v>
      </c>
      <c r="F10" s="235">
        <v>124</v>
      </c>
      <c r="G10" s="236">
        <f t="shared" ref="G10:G11" si="2">O10</f>
        <v>10.119999999999999</v>
      </c>
      <c r="H10" s="237">
        <f>ROUND(G10*(1+$G$3),2)</f>
        <v>12.18</v>
      </c>
      <c r="I10" s="238">
        <f t="shared" ref="I10:I11" si="3">ROUND(F10*H10,2)</f>
        <v>1510.32</v>
      </c>
      <c r="J10" s="239">
        <f t="shared" si="0"/>
        <v>5.0000000000000001E-4</v>
      </c>
      <c r="N10" s="236">
        <v>11.01</v>
      </c>
      <c r="O10" s="213">
        <f t="shared" si="1"/>
        <v>10.119999999999999</v>
      </c>
    </row>
    <row r="11" spans="1:15" ht="45">
      <c r="A11" s="232" t="s">
        <v>386</v>
      </c>
      <c r="B11" s="240">
        <v>92235</v>
      </c>
      <c r="C11" s="232" t="s">
        <v>380</v>
      </c>
      <c r="D11" s="232" t="s">
        <v>387</v>
      </c>
      <c r="E11" s="234" t="s">
        <v>382</v>
      </c>
      <c r="F11" s="235">
        <v>500</v>
      </c>
      <c r="G11" s="236">
        <f t="shared" si="2"/>
        <v>68.34</v>
      </c>
      <c r="H11" s="237">
        <f>ROUND(G11*(1+$G$3),2)</f>
        <v>82.24</v>
      </c>
      <c r="I11" s="238">
        <f t="shared" si="3"/>
        <v>41120</v>
      </c>
      <c r="J11" s="239">
        <f t="shared" si="0"/>
        <v>1.3599999999999999E-2</v>
      </c>
      <c r="N11" s="236">
        <v>74.319999999999993</v>
      </c>
      <c r="O11" s="213">
        <f t="shared" si="1"/>
        <v>68.34</v>
      </c>
    </row>
    <row r="12" spans="1:15" ht="15.75">
      <c r="A12" s="227" t="s">
        <v>278</v>
      </c>
      <c r="B12" s="226"/>
      <c r="C12" s="226"/>
      <c r="D12" s="227" t="s">
        <v>279</v>
      </c>
      <c r="E12" s="228"/>
      <c r="F12" s="229"/>
      <c r="G12" s="228"/>
      <c r="H12" s="229"/>
      <c r="I12" s="230">
        <f>SUM(I13:I28)</f>
        <v>294125.36</v>
      </c>
      <c r="J12" s="231">
        <f t="shared" si="0"/>
        <v>9.7600000000000006E-2</v>
      </c>
      <c r="N12" s="228"/>
      <c r="O12" s="213">
        <f t="shared" si="1"/>
        <v>0</v>
      </c>
    </row>
    <row r="13" spans="1:15" ht="30">
      <c r="A13" s="232" t="s">
        <v>388</v>
      </c>
      <c r="B13" s="240">
        <v>93358</v>
      </c>
      <c r="C13" s="232" t="s">
        <v>380</v>
      </c>
      <c r="D13" s="241" t="s">
        <v>1</v>
      </c>
      <c r="E13" s="234" t="s">
        <v>389</v>
      </c>
      <c r="F13" s="242">
        <v>115.6</v>
      </c>
      <c r="G13" s="236">
        <f t="shared" ref="G13:G28" si="4">O13</f>
        <v>63.14</v>
      </c>
      <c r="H13" s="237">
        <f t="shared" ref="H13:H28" si="5">ROUND(G13*(1+$G$3),2)</f>
        <v>75.98</v>
      </c>
      <c r="I13" s="238">
        <f t="shared" ref="I13:I28" si="6">ROUND(F13*H13,2)</f>
        <v>8783.2900000000009</v>
      </c>
      <c r="J13" s="239">
        <f t="shared" si="0"/>
        <v>2.8999999999999998E-3</v>
      </c>
      <c r="N13" s="236">
        <v>68.67</v>
      </c>
      <c r="O13" s="213">
        <f t="shared" si="1"/>
        <v>63.14</v>
      </c>
    </row>
    <row r="14" spans="1:15" ht="45">
      <c r="A14" s="232" t="s">
        <v>390</v>
      </c>
      <c r="B14" s="240">
        <v>94097</v>
      </c>
      <c r="C14" s="232" t="s">
        <v>380</v>
      </c>
      <c r="D14" s="232" t="s">
        <v>391</v>
      </c>
      <c r="E14" s="234" t="s">
        <v>382</v>
      </c>
      <c r="F14" s="237">
        <v>127.09</v>
      </c>
      <c r="G14" s="236">
        <f t="shared" si="4"/>
        <v>4.7300000000000004</v>
      </c>
      <c r="H14" s="237">
        <f t="shared" si="5"/>
        <v>5.69</v>
      </c>
      <c r="I14" s="238">
        <f t="shared" si="6"/>
        <v>723.14</v>
      </c>
      <c r="J14" s="239">
        <f t="shared" si="0"/>
        <v>2.0000000000000001E-4</v>
      </c>
      <c r="N14" s="236">
        <v>5.14</v>
      </c>
      <c r="O14" s="213">
        <f t="shared" si="1"/>
        <v>4.7300000000000004</v>
      </c>
    </row>
    <row r="15" spans="1:15" ht="30">
      <c r="A15" s="232" t="s">
        <v>392</v>
      </c>
      <c r="B15" s="240">
        <v>96616</v>
      </c>
      <c r="C15" s="232" t="s">
        <v>380</v>
      </c>
      <c r="D15" s="241" t="s">
        <v>2</v>
      </c>
      <c r="E15" s="234" t="s">
        <v>389</v>
      </c>
      <c r="F15" s="237">
        <v>6.53</v>
      </c>
      <c r="G15" s="236">
        <f t="shared" si="4"/>
        <v>482.75</v>
      </c>
      <c r="H15" s="237">
        <f t="shared" si="5"/>
        <v>580.94000000000005</v>
      </c>
      <c r="I15" s="238">
        <f t="shared" si="6"/>
        <v>3793.54</v>
      </c>
      <c r="J15" s="239">
        <f t="shared" si="0"/>
        <v>1.2999999999999999E-3</v>
      </c>
      <c r="N15" s="236">
        <v>525.01</v>
      </c>
      <c r="O15" s="213">
        <f t="shared" si="1"/>
        <v>482.75</v>
      </c>
    </row>
    <row r="16" spans="1:15" ht="60">
      <c r="A16" s="232" t="s">
        <v>393</v>
      </c>
      <c r="B16" s="233" t="s">
        <v>394</v>
      </c>
      <c r="C16" s="232" t="s">
        <v>380</v>
      </c>
      <c r="D16" s="232" t="s">
        <v>395</v>
      </c>
      <c r="E16" s="234" t="s">
        <v>382</v>
      </c>
      <c r="F16" s="237">
        <v>205.78</v>
      </c>
      <c r="G16" s="236">
        <f t="shared" si="4"/>
        <v>76.67</v>
      </c>
      <c r="H16" s="237">
        <f t="shared" si="5"/>
        <v>92.26</v>
      </c>
      <c r="I16" s="238">
        <f t="shared" si="6"/>
        <v>18985.259999999998</v>
      </c>
      <c r="J16" s="239">
        <f t="shared" si="0"/>
        <v>6.3E-3</v>
      </c>
      <c r="N16" s="236">
        <v>83.38</v>
      </c>
      <c r="O16" s="213">
        <f t="shared" si="1"/>
        <v>76.67</v>
      </c>
    </row>
    <row r="17" spans="1:15" ht="75">
      <c r="A17" s="232" t="s">
        <v>396</v>
      </c>
      <c r="B17" s="240">
        <v>92412</v>
      </c>
      <c r="C17" s="232" t="s">
        <v>380</v>
      </c>
      <c r="D17" s="241" t="s">
        <v>3</v>
      </c>
      <c r="E17" s="234" t="s">
        <v>382</v>
      </c>
      <c r="F17" s="237">
        <v>155.52000000000001</v>
      </c>
      <c r="G17" s="236">
        <f t="shared" si="4"/>
        <v>103.56</v>
      </c>
      <c r="H17" s="237">
        <f t="shared" si="5"/>
        <v>124.62</v>
      </c>
      <c r="I17" s="238">
        <f t="shared" si="6"/>
        <v>19380.900000000001</v>
      </c>
      <c r="J17" s="239">
        <f t="shared" si="0"/>
        <v>6.4000000000000003E-3</v>
      </c>
      <c r="N17" s="236">
        <v>112.63</v>
      </c>
      <c r="O17" s="213">
        <f t="shared" si="1"/>
        <v>103.56</v>
      </c>
    </row>
    <row r="18" spans="1:15" ht="60">
      <c r="A18" s="232" t="s">
        <v>397</v>
      </c>
      <c r="B18" s="240">
        <v>92448</v>
      </c>
      <c r="C18" s="232" t="s">
        <v>380</v>
      </c>
      <c r="D18" s="241" t="s">
        <v>4</v>
      </c>
      <c r="E18" s="234" t="s">
        <v>382</v>
      </c>
      <c r="F18" s="237">
        <v>405.99</v>
      </c>
      <c r="G18" s="236">
        <f t="shared" si="4"/>
        <v>140.58000000000001</v>
      </c>
      <c r="H18" s="237">
        <f t="shared" si="5"/>
        <v>169.17</v>
      </c>
      <c r="I18" s="238">
        <f t="shared" si="6"/>
        <v>68681.33</v>
      </c>
      <c r="J18" s="239">
        <f t="shared" si="0"/>
        <v>2.2800000000000001E-2</v>
      </c>
      <c r="N18" s="236">
        <v>152.88999999999999</v>
      </c>
      <c r="O18" s="213">
        <f t="shared" si="1"/>
        <v>140.58000000000001</v>
      </c>
    </row>
    <row r="19" spans="1:15" ht="60">
      <c r="A19" s="232" t="s">
        <v>398</v>
      </c>
      <c r="B19" s="240">
        <v>92775</v>
      </c>
      <c r="C19" s="232" t="s">
        <v>380</v>
      </c>
      <c r="D19" s="232" t="s">
        <v>399</v>
      </c>
      <c r="E19" s="234" t="s">
        <v>400</v>
      </c>
      <c r="F19" s="242">
        <v>578.9</v>
      </c>
      <c r="G19" s="236">
        <f t="shared" si="4"/>
        <v>17.72</v>
      </c>
      <c r="H19" s="237">
        <f t="shared" si="5"/>
        <v>21.32</v>
      </c>
      <c r="I19" s="238">
        <f t="shared" si="6"/>
        <v>12342.15</v>
      </c>
      <c r="J19" s="239">
        <f t="shared" si="0"/>
        <v>4.1000000000000003E-3</v>
      </c>
      <c r="N19" s="236">
        <v>19.27</v>
      </c>
      <c r="O19" s="213">
        <f t="shared" si="1"/>
        <v>17.72</v>
      </c>
    </row>
    <row r="20" spans="1:15" ht="45">
      <c r="A20" s="232" t="s">
        <v>401</v>
      </c>
      <c r="B20" s="240">
        <v>96545</v>
      </c>
      <c r="C20" s="232" t="s">
        <v>380</v>
      </c>
      <c r="D20" s="241" t="s">
        <v>280</v>
      </c>
      <c r="E20" s="234" t="s">
        <v>400</v>
      </c>
      <c r="F20" s="242">
        <v>1902.3</v>
      </c>
      <c r="G20" s="236">
        <f t="shared" si="4"/>
        <v>15.87</v>
      </c>
      <c r="H20" s="237">
        <f t="shared" si="5"/>
        <v>19.100000000000001</v>
      </c>
      <c r="I20" s="238">
        <f t="shared" si="6"/>
        <v>36333.93</v>
      </c>
      <c r="J20" s="239">
        <f t="shared" si="0"/>
        <v>1.21E-2</v>
      </c>
      <c r="N20" s="236">
        <v>17.260000000000002</v>
      </c>
      <c r="O20" s="213">
        <f t="shared" si="1"/>
        <v>15.87</v>
      </c>
    </row>
    <row r="21" spans="1:15" ht="45">
      <c r="A21" s="232" t="s">
        <v>402</v>
      </c>
      <c r="B21" s="240">
        <v>96546</v>
      </c>
      <c r="C21" s="232" t="s">
        <v>380</v>
      </c>
      <c r="D21" s="241" t="s">
        <v>281</v>
      </c>
      <c r="E21" s="243" t="s">
        <v>400</v>
      </c>
      <c r="F21" s="242">
        <v>385.1</v>
      </c>
      <c r="G21" s="236">
        <f t="shared" si="4"/>
        <v>14.25</v>
      </c>
      <c r="H21" s="237">
        <f t="shared" si="5"/>
        <v>17.149999999999999</v>
      </c>
      <c r="I21" s="238">
        <f t="shared" si="6"/>
        <v>6604.47</v>
      </c>
      <c r="J21" s="239">
        <f t="shared" si="0"/>
        <v>2.2000000000000001E-3</v>
      </c>
      <c r="N21" s="237">
        <v>15.5</v>
      </c>
      <c r="O21" s="213">
        <f t="shared" si="1"/>
        <v>14.25</v>
      </c>
    </row>
    <row r="22" spans="1:15" ht="45">
      <c r="A22" s="244">
        <v>40181</v>
      </c>
      <c r="B22" s="240">
        <v>96547</v>
      </c>
      <c r="C22" s="232" t="s">
        <v>380</v>
      </c>
      <c r="D22" s="241" t="s">
        <v>282</v>
      </c>
      <c r="E22" s="243" t="s">
        <v>400</v>
      </c>
      <c r="F22" s="242">
        <v>509.2</v>
      </c>
      <c r="G22" s="236">
        <f t="shared" si="4"/>
        <v>12.08</v>
      </c>
      <c r="H22" s="237">
        <f t="shared" si="5"/>
        <v>14.54</v>
      </c>
      <c r="I22" s="238">
        <f t="shared" si="6"/>
        <v>7403.77</v>
      </c>
      <c r="J22" s="239">
        <f t="shared" si="0"/>
        <v>2.5000000000000001E-3</v>
      </c>
      <c r="N22" s="237">
        <v>13.14</v>
      </c>
      <c r="O22" s="213">
        <f t="shared" si="1"/>
        <v>12.08</v>
      </c>
    </row>
    <row r="23" spans="1:15" ht="45">
      <c r="A23" s="244">
        <v>40546</v>
      </c>
      <c r="B23" s="240">
        <v>96548</v>
      </c>
      <c r="C23" s="232" t="s">
        <v>380</v>
      </c>
      <c r="D23" s="241" t="s">
        <v>283</v>
      </c>
      <c r="E23" s="243" t="s">
        <v>400</v>
      </c>
      <c r="F23" s="242">
        <v>46.5</v>
      </c>
      <c r="G23" s="236">
        <f t="shared" si="4"/>
        <v>11.52</v>
      </c>
      <c r="H23" s="237">
        <f t="shared" si="5"/>
        <v>13.86</v>
      </c>
      <c r="I23" s="238">
        <f t="shared" si="6"/>
        <v>644.49</v>
      </c>
      <c r="J23" s="239">
        <f t="shared" si="0"/>
        <v>2.0000000000000001E-4</v>
      </c>
      <c r="N23" s="237">
        <v>12.53</v>
      </c>
      <c r="O23" s="213">
        <f t="shared" si="1"/>
        <v>11.52</v>
      </c>
    </row>
    <row r="24" spans="1:15" ht="45">
      <c r="A24" s="244">
        <v>40911</v>
      </c>
      <c r="B24" s="240">
        <v>96556</v>
      </c>
      <c r="C24" s="232" t="s">
        <v>380</v>
      </c>
      <c r="D24" s="232" t="s">
        <v>403</v>
      </c>
      <c r="E24" s="243" t="s">
        <v>389</v>
      </c>
      <c r="F24" s="237">
        <v>41.48</v>
      </c>
      <c r="G24" s="236">
        <f t="shared" si="4"/>
        <v>580.86</v>
      </c>
      <c r="H24" s="237">
        <f t="shared" si="5"/>
        <v>699.01</v>
      </c>
      <c r="I24" s="238">
        <f t="shared" si="6"/>
        <v>28994.93</v>
      </c>
      <c r="J24" s="239">
        <f t="shared" si="0"/>
        <v>9.5999999999999992E-3</v>
      </c>
      <c r="N24" s="237">
        <v>631.71</v>
      </c>
      <c r="O24" s="213">
        <f t="shared" si="1"/>
        <v>580.86</v>
      </c>
    </row>
    <row r="25" spans="1:15" ht="60">
      <c r="A25" s="244">
        <v>41277</v>
      </c>
      <c r="B25" s="240">
        <v>96557</v>
      </c>
      <c r="C25" s="232" t="s">
        <v>380</v>
      </c>
      <c r="D25" s="241" t="s">
        <v>284</v>
      </c>
      <c r="E25" s="243" t="s">
        <v>389</v>
      </c>
      <c r="F25" s="237">
        <v>24.25</v>
      </c>
      <c r="G25" s="236">
        <f t="shared" si="4"/>
        <v>441.08</v>
      </c>
      <c r="H25" s="237">
        <f t="shared" si="5"/>
        <v>530.79999999999995</v>
      </c>
      <c r="I25" s="238">
        <f t="shared" si="6"/>
        <v>12871.9</v>
      </c>
      <c r="J25" s="239">
        <f t="shared" si="0"/>
        <v>4.3E-3</v>
      </c>
      <c r="N25" s="237">
        <v>479.7</v>
      </c>
      <c r="O25" s="213">
        <f t="shared" si="1"/>
        <v>441.08</v>
      </c>
    </row>
    <row r="26" spans="1:15" ht="60">
      <c r="A26" s="244">
        <v>41642</v>
      </c>
      <c r="B26" s="240">
        <v>98562</v>
      </c>
      <c r="C26" s="232" t="s">
        <v>380</v>
      </c>
      <c r="D26" s="241" t="s">
        <v>5</v>
      </c>
      <c r="E26" s="243" t="s">
        <v>382</v>
      </c>
      <c r="F26" s="237">
        <v>405.99</v>
      </c>
      <c r="G26" s="236">
        <f t="shared" si="4"/>
        <v>33.32</v>
      </c>
      <c r="H26" s="237">
        <f t="shared" si="5"/>
        <v>40.1</v>
      </c>
      <c r="I26" s="238">
        <f t="shared" si="6"/>
        <v>16280.2</v>
      </c>
      <c r="J26" s="239">
        <f t="shared" si="0"/>
        <v>5.4000000000000003E-3</v>
      </c>
      <c r="N26" s="237">
        <v>36.24</v>
      </c>
      <c r="O26" s="213">
        <f t="shared" si="1"/>
        <v>33.32</v>
      </c>
    </row>
    <row r="27" spans="1:15" ht="30">
      <c r="A27" s="244">
        <v>42007</v>
      </c>
      <c r="B27" s="240">
        <v>96995</v>
      </c>
      <c r="C27" s="232" t="s">
        <v>380</v>
      </c>
      <c r="D27" s="232" t="s">
        <v>404</v>
      </c>
      <c r="E27" s="243" t="s">
        <v>389</v>
      </c>
      <c r="F27" s="237">
        <v>44.07</v>
      </c>
      <c r="G27" s="236">
        <f t="shared" si="4"/>
        <v>38.28</v>
      </c>
      <c r="H27" s="237">
        <f t="shared" si="5"/>
        <v>46.07</v>
      </c>
      <c r="I27" s="238">
        <f t="shared" si="6"/>
        <v>2030.3</v>
      </c>
      <c r="J27" s="239">
        <f t="shared" si="0"/>
        <v>6.9999999999999999E-4</v>
      </c>
      <c r="N27" s="237">
        <v>41.63</v>
      </c>
      <c r="O27" s="213">
        <f t="shared" si="1"/>
        <v>38.28</v>
      </c>
    </row>
    <row r="28" spans="1:15" ht="45">
      <c r="A28" s="244">
        <v>42372</v>
      </c>
      <c r="B28" s="240">
        <v>94319</v>
      </c>
      <c r="C28" s="232" t="s">
        <v>380</v>
      </c>
      <c r="D28" s="241" t="s">
        <v>6</v>
      </c>
      <c r="E28" s="243" t="s">
        <v>389</v>
      </c>
      <c r="F28" s="237">
        <v>553.41</v>
      </c>
      <c r="G28" s="236">
        <f t="shared" si="4"/>
        <v>75.489999999999995</v>
      </c>
      <c r="H28" s="237">
        <f t="shared" si="5"/>
        <v>90.84</v>
      </c>
      <c r="I28" s="238">
        <f t="shared" si="6"/>
        <v>50271.76</v>
      </c>
      <c r="J28" s="239">
        <f t="shared" si="0"/>
        <v>1.67E-2</v>
      </c>
      <c r="N28" s="237">
        <v>82.1</v>
      </c>
      <c r="O28" s="213">
        <f t="shared" si="1"/>
        <v>75.489999999999995</v>
      </c>
    </row>
    <row r="29" spans="1:15" ht="15.75">
      <c r="A29" s="227" t="s">
        <v>285</v>
      </c>
      <c r="B29" s="226"/>
      <c r="C29" s="226"/>
      <c r="D29" s="227" t="s">
        <v>286</v>
      </c>
      <c r="E29" s="229"/>
      <c r="F29" s="229"/>
      <c r="G29" s="229"/>
      <c r="H29" s="229"/>
      <c r="I29" s="230">
        <f>SUM(I30:I45)</f>
        <v>712647.82</v>
      </c>
      <c r="J29" s="231">
        <f t="shared" si="0"/>
        <v>0.2364</v>
      </c>
      <c r="N29" s="229"/>
      <c r="O29" s="213">
        <f t="shared" si="1"/>
        <v>0</v>
      </c>
    </row>
    <row r="30" spans="1:15" ht="75">
      <c r="A30" s="232" t="s">
        <v>405</v>
      </c>
      <c r="B30" s="240">
        <v>92412</v>
      </c>
      <c r="C30" s="232" t="s">
        <v>380</v>
      </c>
      <c r="D30" s="241" t="s">
        <v>3</v>
      </c>
      <c r="E30" s="243" t="s">
        <v>382</v>
      </c>
      <c r="F30" s="237">
        <v>512.34</v>
      </c>
      <c r="G30" s="236">
        <f t="shared" ref="G30:G45" si="7">O30</f>
        <v>103.56</v>
      </c>
      <c r="H30" s="237">
        <f t="shared" ref="H30:H45" si="8">ROUND(G30*(1+$G$3),2)</f>
        <v>124.62</v>
      </c>
      <c r="I30" s="238">
        <f>ROUND(F30*H30,2)</f>
        <v>63847.81</v>
      </c>
      <c r="J30" s="239">
        <f t="shared" si="0"/>
        <v>2.12E-2</v>
      </c>
      <c r="N30" s="237">
        <v>112.63</v>
      </c>
      <c r="O30" s="213">
        <f t="shared" si="1"/>
        <v>103.56</v>
      </c>
    </row>
    <row r="31" spans="1:15" ht="60">
      <c r="A31" s="232" t="s">
        <v>406</v>
      </c>
      <c r="B31" s="240">
        <v>92448</v>
      </c>
      <c r="C31" s="232" t="s">
        <v>380</v>
      </c>
      <c r="D31" s="241" t="s">
        <v>4</v>
      </c>
      <c r="E31" s="243" t="s">
        <v>382</v>
      </c>
      <c r="F31" s="237">
        <v>580.45000000000005</v>
      </c>
      <c r="G31" s="236">
        <f t="shared" si="7"/>
        <v>140.58000000000001</v>
      </c>
      <c r="H31" s="237">
        <f t="shared" si="8"/>
        <v>169.17</v>
      </c>
      <c r="I31" s="238">
        <f t="shared" ref="I31:I45" si="9">ROUND(F31*H31,2)</f>
        <v>98194.73</v>
      </c>
      <c r="J31" s="239">
        <f t="shared" si="0"/>
        <v>3.2599999999999997E-2</v>
      </c>
      <c r="N31" s="237">
        <v>152.88999999999999</v>
      </c>
      <c r="O31" s="213">
        <f t="shared" si="1"/>
        <v>140.58000000000001</v>
      </c>
    </row>
    <row r="32" spans="1:15" ht="60">
      <c r="A32" s="232" t="s">
        <v>407</v>
      </c>
      <c r="B32" s="240">
        <v>92486</v>
      </c>
      <c r="C32" s="232" t="s">
        <v>380</v>
      </c>
      <c r="D32" s="241" t="s">
        <v>7</v>
      </c>
      <c r="E32" s="243" t="s">
        <v>382</v>
      </c>
      <c r="F32" s="237">
        <v>1064.07</v>
      </c>
      <c r="G32" s="236">
        <f t="shared" si="7"/>
        <v>131.12</v>
      </c>
      <c r="H32" s="237">
        <f t="shared" si="8"/>
        <v>157.79</v>
      </c>
      <c r="I32" s="238">
        <f t="shared" si="9"/>
        <v>167899.61</v>
      </c>
      <c r="J32" s="239">
        <f t="shared" si="0"/>
        <v>5.57E-2</v>
      </c>
      <c r="N32" s="237">
        <v>142.6</v>
      </c>
      <c r="O32" s="213">
        <f t="shared" si="1"/>
        <v>131.12</v>
      </c>
    </row>
    <row r="33" spans="1:15" ht="60">
      <c r="A33" s="232" t="s">
        <v>408</v>
      </c>
      <c r="B33" s="240">
        <v>92775</v>
      </c>
      <c r="C33" s="232" t="s">
        <v>380</v>
      </c>
      <c r="D33" s="232" t="s">
        <v>399</v>
      </c>
      <c r="E33" s="243" t="s">
        <v>400</v>
      </c>
      <c r="F33" s="242">
        <v>1090.8</v>
      </c>
      <c r="G33" s="236">
        <f t="shared" si="7"/>
        <v>17.72</v>
      </c>
      <c r="H33" s="237">
        <f t="shared" si="8"/>
        <v>21.32</v>
      </c>
      <c r="I33" s="238">
        <f t="shared" si="9"/>
        <v>23255.86</v>
      </c>
      <c r="J33" s="239">
        <f t="shared" si="0"/>
        <v>7.7000000000000002E-3</v>
      </c>
      <c r="N33" s="237">
        <v>19.27</v>
      </c>
      <c r="O33" s="213">
        <f t="shared" si="1"/>
        <v>17.72</v>
      </c>
    </row>
    <row r="34" spans="1:15" ht="60">
      <c r="A34" s="232" t="s">
        <v>409</v>
      </c>
      <c r="B34" s="240">
        <v>92776</v>
      </c>
      <c r="C34" s="232" t="s">
        <v>380</v>
      </c>
      <c r="D34" s="232" t="s">
        <v>410</v>
      </c>
      <c r="E34" s="243" t="s">
        <v>400</v>
      </c>
      <c r="F34" s="242">
        <v>0.3</v>
      </c>
      <c r="G34" s="236">
        <f t="shared" si="7"/>
        <v>16.850000000000001</v>
      </c>
      <c r="H34" s="237">
        <f t="shared" si="8"/>
        <v>20.28</v>
      </c>
      <c r="I34" s="238">
        <f t="shared" si="9"/>
        <v>6.08</v>
      </c>
      <c r="J34" s="239">
        <f t="shared" si="0"/>
        <v>0</v>
      </c>
      <c r="N34" s="237">
        <v>18.32</v>
      </c>
      <c r="O34" s="213">
        <f t="shared" si="1"/>
        <v>16.850000000000001</v>
      </c>
    </row>
    <row r="35" spans="1:15" ht="60">
      <c r="A35" s="232" t="s">
        <v>411</v>
      </c>
      <c r="B35" s="240">
        <v>92777</v>
      </c>
      <c r="C35" s="232" t="s">
        <v>380</v>
      </c>
      <c r="D35" s="232" t="s">
        <v>412</v>
      </c>
      <c r="E35" s="243" t="s">
        <v>400</v>
      </c>
      <c r="F35" s="242">
        <v>894.4</v>
      </c>
      <c r="G35" s="236">
        <f t="shared" si="7"/>
        <v>15.86</v>
      </c>
      <c r="H35" s="237">
        <f t="shared" si="8"/>
        <v>19.09</v>
      </c>
      <c r="I35" s="238">
        <f t="shared" si="9"/>
        <v>17074.099999999999</v>
      </c>
      <c r="J35" s="239">
        <f t="shared" si="0"/>
        <v>5.7000000000000002E-3</v>
      </c>
      <c r="N35" s="237">
        <v>17.25</v>
      </c>
      <c r="O35" s="213">
        <f t="shared" si="1"/>
        <v>15.86</v>
      </c>
    </row>
    <row r="36" spans="1:15" ht="60">
      <c r="A36" s="232" t="s">
        <v>413</v>
      </c>
      <c r="B36" s="240">
        <v>92778</v>
      </c>
      <c r="C36" s="232" t="s">
        <v>380</v>
      </c>
      <c r="D36" s="232" t="s">
        <v>414</v>
      </c>
      <c r="E36" s="243" t="s">
        <v>400</v>
      </c>
      <c r="F36" s="242">
        <v>722.7</v>
      </c>
      <c r="G36" s="236">
        <f t="shared" si="7"/>
        <v>14.19</v>
      </c>
      <c r="H36" s="237">
        <f t="shared" si="8"/>
        <v>17.079999999999998</v>
      </c>
      <c r="I36" s="238">
        <f t="shared" si="9"/>
        <v>12343.72</v>
      </c>
      <c r="J36" s="239">
        <f t="shared" si="0"/>
        <v>4.1000000000000003E-3</v>
      </c>
      <c r="N36" s="237">
        <v>15.43</v>
      </c>
      <c r="O36" s="213">
        <f t="shared" si="1"/>
        <v>14.19</v>
      </c>
    </row>
    <row r="37" spans="1:15" ht="60">
      <c r="A37" s="232" t="s">
        <v>415</v>
      </c>
      <c r="B37" s="240">
        <v>92779</v>
      </c>
      <c r="C37" s="232" t="s">
        <v>380</v>
      </c>
      <c r="D37" s="232" t="s">
        <v>416</v>
      </c>
      <c r="E37" s="243" t="s">
        <v>400</v>
      </c>
      <c r="F37" s="242">
        <v>1454.7</v>
      </c>
      <c r="G37" s="236">
        <f t="shared" si="7"/>
        <v>11.96</v>
      </c>
      <c r="H37" s="237">
        <f t="shared" si="8"/>
        <v>14.39</v>
      </c>
      <c r="I37" s="238">
        <f t="shared" si="9"/>
        <v>20933.13</v>
      </c>
      <c r="J37" s="239">
        <f t="shared" si="0"/>
        <v>6.8999999999999999E-3</v>
      </c>
      <c r="N37" s="237">
        <v>13.01</v>
      </c>
      <c r="O37" s="213">
        <f t="shared" si="1"/>
        <v>11.96</v>
      </c>
    </row>
    <row r="38" spans="1:15" ht="60">
      <c r="A38" s="232" t="s">
        <v>417</v>
      </c>
      <c r="B38" s="240">
        <v>92780</v>
      </c>
      <c r="C38" s="232" t="s">
        <v>380</v>
      </c>
      <c r="D38" s="232" t="s">
        <v>418</v>
      </c>
      <c r="E38" s="243" t="s">
        <v>400</v>
      </c>
      <c r="F38" s="242">
        <v>239.9</v>
      </c>
      <c r="G38" s="236">
        <f t="shared" si="7"/>
        <v>11.35</v>
      </c>
      <c r="H38" s="237">
        <f t="shared" si="8"/>
        <v>13.66</v>
      </c>
      <c r="I38" s="238">
        <f t="shared" si="9"/>
        <v>3277.03</v>
      </c>
      <c r="J38" s="239">
        <f t="shared" si="0"/>
        <v>1.1000000000000001E-3</v>
      </c>
      <c r="N38" s="237">
        <v>12.34</v>
      </c>
      <c r="O38" s="213">
        <f t="shared" si="1"/>
        <v>11.35</v>
      </c>
    </row>
    <row r="39" spans="1:15" ht="60">
      <c r="A39" s="244">
        <v>40182</v>
      </c>
      <c r="B39" s="240">
        <v>92784</v>
      </c>
      <c r="C39" s="232" t="s">
        <v>380</v>
      </c>
      <c r="D39" s="232" t="s">
        <v>419</v>
      </c>
      <c r="E39" s="243" t="s">
        <v>400</v>
      </c>
      <c r="F39" s="242">
        <v>2247.4</v>
      </c>
      <c r="G39" s="236">
        <f t="shared" si="7"/>
        <v>15.9</v>
      </c>
      <c r="H39" s="237">
        <f t="shared" si="8"/>
        <v>19.13</v>
      </c>
      <c r="I39" s="238">
        <f t="shared" si="9"/>
        <v>42992.76</v>
      </c>
      <c r="J39" s="239">
        <f t="shared" si="0"/>
        <v>1.43E-2</v>
      </c>
      <c r="N39" s="237">
        <v>17.29</v>
      </c>
      <c r="O39" s="213">
        <f t="shared" si="1"/>
        <v>15.9</v>
      </c>
    </row>
    <row r="40" spans="1:15" ht="60">
      <c r="A40" s="244">
        <v>40547</v>
      </c>
      <c r="B40" s="240">
        <v>92785</v>
      </c>
      <c r="C40" s="232" t="s">
        <v>380</v>
      </c>
      <c r="D40" s="232" t="s">
        <v>420</v>
      </c>
      <c r="E40" s="243" t="s">
        <v>400</v>
      </c>
      <c r="F40" s="242">
        <v>972.2</v>
      </c>
      <c r="G40" s="236">
        <f t="shared" si="7"/>
        <v>15.42</v>
      </c>
      <c r="H40" s="237">
        <f t="shared" si="8"/>
        <v>18.559999999999999</v>
      </c>
      <c r="I40" s="238">
        <f t="shared" si="9"/>
        <v>18044.03</v>
      </c>
      <c r="J40" s="239">
        <f t="shared" si="0"/>
        <v>6.0000000000000001E-3</v>
      </c>
      <c r="N40" s="237">
        <v>16.77</v>
      </c>
      <c r="O40" s="213">
        <f t="shared" si="1"/>
        <v>15.42</v>
      </c>
    </row>
    <row r="41" spans="1:15" ht="60">
      <c r="A41" s="244">
        <v>40912</v>
      </c>
      <c r="B41" s="240">
        <v>92786</v>
      </c>
      <c r="C41" s="232" t="s">
        <v>380</v>
      </c>
      <c r="D41" s="232" t="s">
        <v>421</v>
      </c>
      <c r="E41" s="243" t="s">
        <v>400</v>
      </c>
      <c r="F41" s="242">
        <v>2855.5</v>
      </c>
      <c r="G41" s="236">
        <f t="shared" si="7"/>
        <v>14.76</v>
      </c>
      <c r="H41" s="237">
        <f t="shared" si="8"/>
        <v>17.760000000000002</v>
      </c>
      <c r="I41" s="238">
        <f t="shared" si="9"/>
        <v>50713.68</v>
      </c>
      <c r="J41" s="239">
        <f t="shared" si="0"/>
        <v>1.6799999999999999E-2</v>
      </c>
      <c r="N41" s="237">
        <v>16.05</v>
      </c>
      <c r="O41" s="213">
        <f t="shared" si="1"/>
        <v>14.76</v>
      </c>
    </row>
    <row r="42" spans="1:15" ht="60">
      <c r="A42" s="244">
        <v>41278</v>
      </c>
      <c r="B42" s="240">
        <v>92787</v>
      </c>
      <c r="C42" s="232" t="s">
        <v>380</v>
      </c>
      <c r="D42" s="232" t="s">
        <v>422</v>
      </c>
      <c r="E42" s="243" t="s">
        <v>400</v>
      </c>
      <c r="F42" s="235">
        <v>4154</v>
      </c>
      <c r="G42" s="236">
        <f t="shared" si="7"/>
        <v>13.31</v>
      </c>
      <c r="H42" s="237">
        <f t="shared" si="8"/>
        <v>16.02</v>
      </c>
      <c r="I42" s="238">
        <f t="shared" si="9"/>
        <v>66547.08</v>
      </c>
      <c r="J42" s="239">
        <f t="shared" si="0"/>
        <v>2.2100000000000002E-2</v>
      </c>
      <c r="N42" s="237">
        <v>14.48</v>
      </c>
      <c r="O42" s="213">
        <f t="shared" si="1"/>
        <v>13.31</v>
      </c>
    </row>
    <row r="43" spans="1:15" ht="60">
      <c r="A43" s="244">
        <v>41643</v>
      </c>
      <c r="B43" s="240">
        <v>92788</v>
      </c>
      <c r="C43" s="232" t="s">
        <v>380</v>
      </c>
      <c r="D43" s="232" t="s">
        <v>423</v>
      </c>
      <c r="E43" s="243" t="s">
        <v>400</v>
      </c>
      <c r="F43" s="242">
        <v>2729.3</v>
      </c>
      <c r="G43" s="236">
        <f t="shared" si="7"/>
        <v>11.3</v>
      </c>
      <c r="H43" s="237">
        <f t="shared" si="8"/>
        <v>13.6</v>
      </c>
      <c r="I43" s="238">
        <f t="shared" si="9"/>
        <v>37118.480000000003</v>
      </c>
      <c r="J43" s="239">
        <f t="shared" si="0"/>
        <v>1.23E-2</v>
      </c>
      <c r="N43" s="237">
        <v>12.29</v>
      </c>
      <c r="O43" s="213">
        <f t="shared" si="1"/>
        <v>11.3</v>
      </c>
    </row>
    <row r="44" spans="1:15" ht="45">
      <c r="A44" s="244">
        <v>42008</v>
      </c>
      <c r="B44" s="240">
        <v>94966</v>
      </c>
      <c r="C44" s="232" t="s">
        <v>380</v>
      </c>
      <c r="D44" s="232" t="s">
        <v>424</v>
      </c>
      <c r="E44" s="243" t="s">
        <v>389</v>
      </c>
      <c r="F44" s="235">
        <v>186</v>
      </c>
      <c r="G44" s="236">
        <f t="shared" si="7"/>
        <v>376.72</v>
      </c>
      <c r="H44" s="237">
        <f t="shared" si="8"/>
        <v>453.34</v>
      </c>
      <c r="I44" s="238">
        <f t="shared" si="9"/>
        <v>84321.24</v>
      </c>
      <c r="J44" s="239">
        <f t="shared" si="0"/>
        <v>2.8000000000000001E-2</v>
      </c>
      <c r="N44" s="237">
        <v>409.7</v>
      </c>
      <c r="O44" s="213">
        <f t="shared" si="1"/>
        <v>376.72</v>
      </c>
    </row>
    <row r="45" spans="1:15" ht="45">
      <c r="A45" s="244">
        <v>42373</v>
      </c>
      <c r="B45" s="240">
        <v>92874</v>
      </c>
      <c r="C45" s="232" t="s">
        <v>380</v>
      </c>
      <c r="D45" s="241" t="s">
        <v>8</v>
      </c>
      <c r="E45" s="243" t="s">
        <v>389</v>
      </c>
      <c r="F45" s="235">
        <v>186</v>
      </c>
      <c r="G45" s="236">
        <f t="shared" si="7"/>
        <v>27.16</v>
      </c>
      <c r="H45" s="237">
        <f t="shared" si="8"/>
        <v>32.68</v>
      </c>
      <c r="I45" s="238">
        <f t="shared" si="9"/>
        <v>6078.48</v>
      </c>
      <c r="J45" s="239">
        <f t="shared" si="0"/>
        <v>2E-3</v>
      </c>
      <c r="N45" s="237">
        <v>29.54</v>
      </c>
      <c r="O45" s="213">
        <f t="shared" si="1"/>
        <v>27.16</v>
      </c>
    </row>
    <row r="46" spans="1:15" ht="15.75">
      <c r="A46" s="227" t="s">
        <v>287</v>
      </c>
      <c r="B46" s="226"/>
      <c r="C46" s="226"/>
      <c r="D46" s="227" t="s">
        <v>288</v>
      </c>
      <c r="E46" s="229"/>
      <c r="F46" s="229"/>
      <c r="G46" s="229"/>
      <c r="H46" s="229"/>
      <c r="I46" s="230">
        <f>SUM(I47:I53)</f>
        <v>184766.22999999998</v>
      </c>
      <c r="J46" s="231">
        <f t="shared" si="0"/>
        <v>6.13E-2</v>
      </c>
      <c r="N46" s="229"/>
      <c r="O46" s="213">
        <f t="shared" si="1"/>
        <v>0</v>
      </c>
    </row>
    <row r="47" spans="1:15" ht="90">
      <c r="A47" s="232" t="s">
        <v>425</v>
      </c>
      <c r="B47" s="240">
        <v>87519</v>
      </c>
      <c r="C47" s="232" t="s">
        <v>380</v>
      </c>
      <c r="D47" s="232" t="s">
        <v>426</v>
      </c>
      <c r="E47" s="243" t="s">
        <v>382</v>
      </c>
      <c r="F47" s="237">
        <v>1942.08</v>
      </c>
      <c r="G47" s="236">
        <f t="shared" ref="G47:G53" si="10">O47</f>
        <v>59.31</v>
      </c>
      <c r="H47" s="237">
        <f t="shared" ref="H47:H53" si="11">ROUND(G47*(1+$G$3),2)</f>
        <v>71.37</v>
      </c>
      <c r="I47" s="238">
        <f t="shared" ref="I47:I53" si="12">ROUND(F47*H47,2)</f>
        <v>138606.25</v>
      </c>
      <c r="J47" s="239">
        <f t="shared" si="0"/>
        <v>4.5999999999999999E-2</v>
      </c>
      <c r="N47" s="237">
        <v>64.5</v>
      </c>
      <c r="O47" s="213">
        <f t="shared" si="1"/>
        <v>59.31</v>
      </c>
    </row>
    <row r="48" spans="1:15" ht="45">
      <c r="A48" s="232" t="s">
        <v>427</v>
      </c>
      <c r="B48" s="240">
        <v>93205</v>
      </c>
      <c r="C48" s="232" t="s">
        <v>380</v>
      </c>
      <c r="D48" s="241" t="s">
        <v>9</v>
      </c>
      <c r="E48" s="243" t="s">
        <v>428</v>
      </c>
      <c r="F48" s="237">
        <v>178.75</v>
      </c>
      <c r="G48" s="236">
        <f t="shared" si="10"/>
        <v>34.049999999999997</v>
      </c>
      <c r="H48" s="237">
        <f t="shared" si="11"/>
        <v>40.98</v>
      </c>
      <c r="I48" s="238">
        <f t="shared" si="12"/>
        <v>7325.18</v>
      </c>
      <c r="J48" s="239">
        <f t="shared" si="0"/>
        <v>2.3999999999999998E-3</v>
      </c>
      <c r="N48" s="237">
        <v>37.03</v>
      </c>
      <c r="O48" s="213">
        <f t="shared" si="1"/>
        <v>34.049999999999997</v>
      </c>
    </row>
    <row r="49" spans="1:15" ht="45">
      <c r="A49" s="232" t="s">
        <v>429</v>
      </c>
      <c r="B49" s="240">
        <v>93190</v>
      </c>
      <c r="C49" s="232" t="s">
        <v>380</v>
      </c>
      <c r="D49" s="232" t="s">
        <v>430</v>
      </c>
      <c r="E49" s="243" t="s">
        <v>428</v>
      </c>
      <c r="F49" s="237">
        <v>98.06</v>
      </c>
      <c r="G49" s="236">
        <f t="shared" si="10"/>
        <v>41.4</v>
      </c>
      <c r="H49" s="237">
        <f t="shared" si="11"/>
        <v>49.82</v>
      </c>
      <c r="I49" s="238">
        <f t="shared" si="12"/>
        <v>4885.3500000000004</v>
      </c>
      <c r="J49" s="239">
        <f t="shared" si="0"/>
        <v>1.6000000000000001E-3</v>
      </c>
      <c r="N49" s="237">
        <v>45.02</v>
      </c>
      <c r="O49" s="213">
        <f t="shared" si="1"/>
        <v>41.4</v>
      </c>
    </row>
    <row r="50" spans="1:15" ht="45">
      <c r="A50" s="232" t="s">
        <v>431</v>
      </c>
      <c r="B50" s="240">
        <v>93192</v>
      </c>
      <c r="C50" s="232" t="s">
        <v>380</v>
      </c>
      <c r="D50" s="232" t="s">
        <v>432</v>
      </c>
      <c r="E50" s="243" t="s">
        <v>428</v>
      </c>
      <c r="F50" s="242">
        <v>44.7</v>
      </c>
      <c r="G50" s="236">
        <f t="shared" si="10"/>
        <v>49.9</v>
      </c>
      <c r="H50" s="237">
        <f t="shared" si="11"/>
        <v>60.05</v>
      </c>
      <c r="I50" s="238">
        <f t="shared" si="12"/>
        <v>2684.24</v>
      </c>
      <c r="J50" s="239">
        <f t="shared" si="0"/>
        <v>8.9999999999999998E-4</v>
      </c>
      <c r="N50" s="237">
        <v>54.27</v>
      </c>
      <c r="O50" s="213">
        <f t="shared" si="1"/>
        <v>49.9</v>
      </c>
    </row>
    <row r="51" spans="1:15" ht="45">
      <c r="A51" s="232" t="s">
        <v>433</v>
      </c>
      <c r="B51" s="240">
        <v>93196</v>
      </c>
      <c r="C51" s="232" t="s">
        <v>380</v>
      </c>
      <c r="D51" s="241" t="s">
        <v>10</v>
      </c>
      <c r="E51" s="243" t="s">
        <v>428</v>
      </c>
      <c r="F51" s="237">
        <v>98.06</v>
      </c>
      <c r="G51" s="236">
        <f t="shared" si="10"/>
        <v>72.97</v>
      </c>
      <c r="H51" s="237">
        <f t="shared" si="11"/>
        <v>87.81</v>
      </c>
      <c r="I51" s="238">
        <f t="shared" si="12"/>
        <v>8610.65</v>
      </c>
      <c r="J51" s="239">
        <f t="shared" si="0"/>
        <v>2.8999999999999998E-3</v>
      </c>
      <c r="N51" s="237">
        <v>79.36</v>
      </c>
      <c r="O51" s="213">
        <f t="shared" si="1"/>
        <v>72.97</v>
      </c>
    </row>
    <row r="52" spans="1:15" ht="45">
      <c r="A52" s="232" t="s">
        <v>434</v>
      </c>
      <c r="B52" s="233" t="s">
        <v>435</v>
      </c>
      <c r="C52" s="232" t="s">
        <v>380</v>
      </c>
      <c r="D52" s="232" t="s">
        <v>436</v>
      </c>
      <c r="E52" s="243" t="s">
        <v>382</v>
      </c>
      <c r="F52" s="237">
        <v>63.18</v>
      </c>
      <c r="G52" s="236">
        <f t="shared" si="10"/>
        <v>148.71</v>
      </c>
      <c r="H52" s="237">
        <f t="shared" si="11"/>
        <v>178.96</v>
      </c>
      <c r="I52" s="238">
        <f t="shared" si="12"/>
        <v>11306.69</v>
      </c>
      <c r="J52" s="239">
        <f t="shared" si="0"/>
        <v>3.8E-3</v>
      </c>
      <c r="N52" s="237">
        <v>161.72999999999999</v>
      </c>
      <c r="O52" s="213">
        <f t="shared" si="1"/>
        <v>148.71</v>
      </c>
    </row>
    <row r="53" spans="1:15" ht="60">
      <c r="A53" s="232" t="s">
        <v>437</v>
      </c>
      <c r="B53" s="233" t="s">
        <v>438</v>
      </c>
      <c r="C53" s="232" t="s">
        <v>380</v>
      </c>
      <c r="D53" s="241" t="s">
        <v>11</v>
      </c>
      <c r="E53" s="243" t="s">
        <v>382</v>
      </c>
      <c r="F53" s="237">
        <v>35.06</v>
      </c>
      <c r="G53" s="236">
        <f t="shared" si="10"/>
        <v>268.95999999999998</v>
      </c>
      <c r="H53" s="237">
        <f t="shared" si="11"/>
        <v>323.67</v>
      </c>
      <c r="I53" s="238">
        <f t="shared" si="12"/>
        <v>11347.87</v>
      </c>
      <c r="J53" s="239">
        <f t="shared" si="0"/>
        <v>3.8E-3</v>
      </c>
      <c r="N53" s="237">
        <v>292.51</v>
      </c>
      <c r="O53" s="213">
        <f t="shared" si="1"/>
        <v>268.95999999999998</v>
      </c>
    </row>
    <row r="54" spans="1:15" ht="15.75">
      <c r="A54" s="227" t="s">
        <v>289</v>
      </c>
      <c r="B54" s="226"/>
      <c r="C54" s="226"/>
      <c r="D54" s="227" t="s">
        <v>290</v>
      </c>
      <c r="E54" s="229"/>
      <c r="F54" s="229"/>
      <c r="G54" s="229"/>
      <c r="H54" s="229"/>
      <c r="I54" s="230">
        <f>SUM(I55:I63)</f>
        <v>129601.22999999998</v>
      </c>
      <c r="J54" s="231">
        <f t="shared" si="0"/>
        <v>4.2999999999999997E-2</v>
      </c>
      <c r="N54" s="229"/>
      <c r="O54" s="213">
        <f t="shared" si="1"/>
        <v>0</v>
      </c>
    </row>
    <row r="55" spans="1:15" ht="60">
      <c r="A55" s="232" t="s">
        <v>439</v>
      </c>
      <c r="B55" s="240">
        <v>92541</v>
      </c>
      <c r="C55" s="232" t="s">
        <v>380</v>
      </c>
      <c r="D55" s="232" t="s">
        <v>440</v>
      </c>
      <c r="E55" s="243" t="s">
        <v>382</v>
      </c>
      <c r="F55" s="242">
        <v>170.7</v>
      </c>
      <c r="G55" s="236">
        <f t="shared" ref="G55:G63" si="13">O55</f>
        <v>65</v>
      </c>
      <c r="H55" s="237">
        <f t="shared" ref="H55:H63" si="14">ROUND(G55*(1+$G$3),2)</f>
        <v>78.22</v>
      </c>
      <c r="I55" s="238">
        <f t="shared" ref="I55:I63" si="15">ROUND(F55*H55,2)</f>
        <v>13352.15</v>
      </c>
      <c r="J55" s="239">
        <f t="shared" si="0"/>
        <v>4.4000000000000003E-3</v>
      </c>
      <c r="N55" s="237">
        <v>70.69</v>
      </c>
      <c r="O55" s="213">
        <f t="shared" si="1"/>
        <v>65</v>
      </c>
    </row>
    <row r="56" spans="1:15" ht="45">
      <c r="A56" s="232" t="s">
        <v>441</v>
      </c>
      <c r="B56" s="240">
        <v>94201</v>
      </c>
      <c r="C56" s="232" t="s">
        <v>380</v>
      </c>
      <c r="D56" s="232" t="s">
        <v>442</v>
      </c>
      <c r="E56" s="243" t="s">
        <v>382</v>
      </c>
      <c r="F56" s="242">
        <v>170.7</v>
      </c>
      <c r="G56" s="236">
        <f t="shared" si="13"/>
        <v>31.12</v>
      </c>
      <c r="H56" s="237">
        <f t="shared" si="14"/>
        <v>37.450000000000003</v>
      </c>
      <c r="I56" s="238">
        <f t="shared" si="15"/>
        <v>6392.72</v>
      </c>
      <c r="J56" s="239">
        <f t="shared" si="0"/>
        <v>2.0999999999999999E-3</v>
      </c>
      <c r="N56" s="237">
        <v>33.840000000000003</v>
      </c>
      <c r="O56" s="213">
        <f t="shared" si="1"/>
        <v>31.12</v>
      </c>
    </row>
    <row r="57" spans="1:15" ht="60">
      <c r="A57" s="232" t="s">
        <v>443</v>
      </c>
      <c r="B57" s="240">
        <v>94221</v>
      </c>
      <c r="C57" s="232" t="s">
        <v>380</v>
      </c>
      <c r="D57" s="232" t="s">
        <v>444</v>
      </c>
      <c r="E57" s="243" t="s">
        <v>428</v>
      </c>
      <c r="F57" s="242">
        <v>17.8</v>
      </c>
      <c r="G57" s="236">
        <f t="shared" si="13"/>
        <v>17.010000000000002</v>
      </c>
      <c r="H57" s="237">
        <f t="shared" si="14"/>
        <v>20.47</v>
      </c>
      <c r="I57" s="238">
        <f t="shared" si="15"/>
        <v>364.37</v>
      </c>
      <c r="J57" s="239">
        <f t="shared" si="0"/>
        <v>1E-4</v>
      </c>
      <c r="N57" s="237">
        <v>18.5</v>
      </c>
      <c r="O57" s="213">
        <f t="shared" si="1"/>
        <v>17.010000000000002</v>
      </c>
    </row>
    <row r="58" spans="1:15" ht="75">
      <c r="A58" s="232" t="s">
        <v>445</v>
      </c>
      <c r="B58" s="240">
        <v>92543</v>
      </c>
      <c r="C58" s="232" t="s">
        <v>380</v>
      </c>
      <c r="D58" s="232" t="s">
        <v>446</v>
      </c>
      <c r="E58" s="243" t="s">
        <v>382</v>
      </c>
      <c r="F58" s="237">
        <v>996.26</v>
      </c>
      <c r="G58" s="236">
        <f t="shared" si="13"/>
        <v>18.13</v>
      </c>
      <c r="H58" s="237">
        <f t="shared" si="14"/>
        <v>21.82</v>
      </c>
      <c r="I58" s="238">
        <f t="shared" si="15"/>
        <v>21738.39</v>
      </c>
      <c r="J58" s="239">
        <f t="shared" si="0"/>
        <v>7.1999999999999998E-3</v>
      </c>
      <c r="N58" s="237">
        <v>19.72</v>
      </c>
      <c r="O58" s="213">
        <f t="shared" si="1"/>
        <v>18.13</v>
      </c>
    </row>
    <row r="59" spans="1:15" ht="75">
      <c r="A59" s="232" t="s">
        <v>447</v>
      </c>
      <c r="B59" s="240">
        <v>94207</v>
      </c>
      <c r="C59" s="232" t="s">
        <v>380</v>
      </c>
      <c r="D59" s="241" t="s">
        <v>12</v>
      </c>
      <c r="E59" s="243" t="s">
        <v>382</v>
      </c>
      <c r="F59" s="237">
        <v>996.26</v>
      </c>
      <c r="G59" s="236">
        <f t="shared" si="13"/>
        <v>52.24</v>
      </c>
      <c r="H59" s="237">
        <f t="shared" si="14"/>
        <v>62.87</v>
      </c>
      <c r="I59" s="238">
        <f t="shared" si="15"/>
        <v>62634.87</v>
      </c>
      <c r="J59" s="239">
        <f t="shared" si="0"/>
        <v>2.0799999999999999E-2</v>
      </c>
      <c r="N59" s="237">
        <v>56.81</v>
      </c>
      <c r="O59" s="213">
        <f t="shared" si="1"/>
        <v>52.24</v>
      </c>
    </row>
    <row r="60" spans="1:15" ht="45">
      <c r="A60" s="232" t="s">
        <v>448</v>
      </c>
      <c r="B60" s="240">
        <v>94223</v>
      </c>
      <c r="C60" s="232" t="s">
        <v>380</v>
      </c>
      <c r="D60" s="232" t="s">
        <v>449</v>
      </c>
      <c r="E60" s="243" t="s">
        <v>428</v>
      </c>
      <c r="F60" s="242">
        <v>68.7</v>
      </c>
      <c r="G60" s="236">
        <f t="shared" si="13"/>
        <v>91.4</v>
      </c>
      <c r="H60" s="237">
        <f t="shared" si="14"/>
        <v>109.99</v>
      </c>
      <c r="I60" s="238">
        <f t="shared" si="15"/>
        <v>7556.31</v>
      </c>
      <c r="J60" s="239">
        <f t="shared" si="0"/>
        <v>2.5000000000000001E-3</v>
      </c>
      <c r="N60" s="237">
        <v>99.4</v>
      </c>
      <c r="O60" s="213">
        <f t="shared" si="1"/>
        <v>91.4</v>
      </c>
    </row>
    <row r="61" spans="1:15" ht="45">
      <c r="A61" s="232" t="s">
        <v>450</v>
      </c>
      <c r="B61" s="240">
        <v>100327</v>
      </c>
      <c r="C61" s="232" t="s">
        <v>380</v>
      </c>
      <c r="D61" s="232" t="s">
        <v>451</v>
      </c>
      <c r="E61" s="243" t="s">
        <v>428</v>
      </c>
      <c r="F61" s="237">
        <v>65.42</v>
      </c>
      <c r="G61" s="236">
        <f t="shared" si="13"/>
        <v>55.47</v>
      </c>
      <c r="H61" s="237">
        <f t="shared" si="14"/>
        <v>66.75</v>
      </c>
      <c r="I61" s="238">
        <f t="shared" si="15"/>
        <v>4366.79</v>
      </c>
      <c r="J61" s="239">
        <f t="shared" si="0"/>
        <v>1.4E-3</v>
      </c>
      <c r="N61" s="237">
        <v>60.33</v>
      </c>
      <c r="O61" s="213">
        <f t="shared" si="1"/>
        <v>55.47</v>
      </c>
    </row>
    <row r="62" spans="1:15" ht="45">
      <c r="A62" s="232" t="s">
        <v>452</v>
      </c>
      <c r="B62" s="240">
        <v>94228</v>
      </c>
      <c r="C62" s="232" t="s">
        <v>380</v>
      </c>
      <c r="D62" s="241" t="s">
        <v>13</v>
      </c>
      <c r="E62" s="243" t="s">
        <v>428</v>
      </c>
      <c r="F62" s="237">
        <v>117.76</v>
      </c>
      <c r="G62" s="236">
        <f t="shared" si="13"/>
        <v>81.75</v>
      </c>
      <c r="H62" s="237">
        <f t="shared" si="14"/>
        <v>98.38</v>
      </c>
      <c r="I62" s="238">
        <f t="shared" si="15"/>
        <v>11585.23</v>
      </c>
      <c r="J62" s="239">
        <f t="shared" si="0"/>
        <v>3.8E-3</v>
      </c>
      <c r="N62" s="237">
        <v>88.91</v>
      </c>
      <c r="O62" s="213">
        <f t="shared" si="1"/>
        <v>81.75</v>
      </c>
    </row>
    <row r="63" spans="1:15" ht="60">
      <c r="A63" s="232" t="s">
        <v>453</v>
      </c>
      <c r="B63" s="240">
        <v>98556</v>
      </c>
      <c r="C63" s="232" t="s">
        <v>380</v>
      </c>
      <c r="D63" s="241" t="s">
        <v>14</v>
      </c>
      <c r="E63" s="243" t="s">
        <v>382</v>
      </c>
      <c r="F63" s="237">
        <v>30.18</v>
      </c>
      <c r="G63" s="236">
        <f t="shared" si="13"/>
        <v>44.34</v>
      </c>
      <c r="H63" s="237">
        <f t="shared" si="14"/>
        <v>53.36</v>
      </c>
      <c r="I63" s="238">
        <f t="shared" si="15"/>
        <v>1610.4</v>
      </c>
      <c r="J63" s="239">
        <f t="shared" si="0"/>
        <v>5.0000000000000001E-4</v>
      </c>
      <c r="N63" s="237">
        <v>48.22</v>
      </c>
      <c r="O63" s="213">
        <f t="shared" si="1"/>
        <v>44.34</v>
      </c>
    </row>
    <row r="64" spans="1:15" ht="15.75">
      <c r="A64" s="227" t="s">
        <v>291</v>
      </c>
      <c r="B64" s="226"/>
      <c r="C64" s="226"/>
      <c r="D64" s="227" t="s">
        <v>292</v>
      </c>
      <c r="E64" s="229"/>
      <c r="F64" s="229"/>
      <c r="G64" s="229"/>
      <c r="H64" s="229"/>
      <c r="I64" s="230">
        <f>SUM(I65:I75)</f>
        <v>179675.06999999998</v>
      </c>
      <c r="J64" s="231">
        <f t="shared" si="0"/>
        <v>5.96E-2</v>
      </c>
      <c r="N64" s="229"/>
      <c r="O64" s="213">
        <f t="shared" si="1"/>
        <v>0</v>
      </c>
    </row>
    <row r="65" spans="1:15" ht="90">
      <c r="A65" s="232" t="s">
        <v>454</v>
      </c>
      <c r="B65" s="240">
        <v>90843</v>
      </c>
      <c r="C65" s="232" t="s">
        <v>380</v>
      </c>
      <c r="D65" s="232" t="s">
        <v>455</v>
      </c>
      <c r="E65" s="243" t="s">
        <v>385</v>
      </c>
      <c r="F65" s="235">
        <v>20</v>
      </c>
      <c r="G65" s="236">
        <f t="shared" ref="G65:G75" si="16">O65</f>
        <v>846.6</v>
      </c>
      <c r="H65" s="237">
        <f t="shared" ref="H65:H75" si="17">ROUND(G65*(1+$G$3),2)</f>
        <v>1018.8</v>
      </c>
      <c r="I65" s="238">
        <f t="shared" ref="I65:I75" si="18">ROUND(F65*H65,2)</f>
        <v>20376</v>
      </c>
      <c r="J65" s="239">
        <f t="shared" si="0"/>
        <v>6.7999999999999996E-3</v>
      </c>
      <c r="N65" s="237">
        <v>920.72</v>
      </c>
      <c r="O65" s="213">
        <f t="shared" si="1"/>
        <v>846.6</v>
      </c>
    </row>
    <row r="66" spans="1:15" ht="90">
      <c r="A66" s="232" t="s">
        <v>456</v>
      </c>
      <c r="B66" s="240">
        <v>90842</v>
      </c>
      <c r="C66" s="232" t="s">
        <v>380</v>
      </c>
      <c r="D66" s="232" t="s">
        <v>457</v>
      </c>
      <c r="E66" s="243" t="s">
        <v>385</v>
      </c>
      <c r="F66" s="235">
        <v>9</v>
      </c>
      <c r="G66" s="236">
        <f t="shared" si="16"/>
        <v>809.84</v>
      </c>
      <c r="H66" s="237">
        <f t="shared" si="17"/>
        <v>974.56</v>
      </c>
      <c r="I66" s="238">
        <f t="shared" si="18"/>
        <v>8771.0400000000009</v>
      </c>
      <c r="J66" s="239">
        <f t="shared" si="0"/>
        <v>2.8999999999999998E-3</v>
      </c>
      <c r="N66" s="237">
        <v>880.74</v>
      </c>
      <c r="O66" s="213">
        <f t="shared" si="1"/>
        <v>809.84</v>
      </c>
    </row>
    <row r="67" spans="1:15" ht="45">
      <c r="A67" s="232" t="s">
        <v>458</v>
      </c>
      <c r="B67" s="240">
        <v>91338</v>
      </c>
      <c r="C67" s="232" t="s">
        <v>380</v>
      </c>
      <c r="D67" s="232" t="s">
        <v>459</v>
      </c>
      <c r="E67" s="243" t="s">
        <v>382</v>
      </c>
      <c r="F67" s="237">
        <v>7.98</v>
      </c>
      <c r="G67" s="236">
        <f t="shared" si="16"/>
        <v>947.91</v>
      </c>
      <c r="H67" s="237">
        <f t="shared" si="17"/>
        <v>1140.71</v>
      </c>
      <c r="I67" s="238">
        <f t="shared" si="18"/>
        <v>9102.8700000000008</v>
      </c>
      <c r="J67" s="239">
        <f t="shared" si="0"/>
        <v>3.0000000000000001E-3</v>
      </c>
      <c r="N67" s="238">
        <v>1030.9000000000001</v>
      </c>
      <c r="O67" s="213">
        <f t="shared" si="1"/>
        <v>947.91</v>
      </c>
    </row>
    <row r="68" spans="1:15" ht="45">
      <c r="A68" s="232" t="s">
        <v>460</v>
      </c>
      <c r="B68" s="240">
        <v>94559</v>
      </c>
      <c r="C68" s="232" t="s">
        <v>380</v>
      </c>
      <c r="D68" s="241" t="s">
        <v>15</v>
      </c>
      <c r="E68" s="243" t="s">
        <v>382</v>
      </c>
      <c r="F68" s="237">
        <v>113.16</v>
      </c>
      <c r="G68" s="236">
        <f t="shared" si="16"/>
        <v>724.39</v>
      </c>
      <c r="H68" s="237">
        <f t="shared" si="17"/>
        <v>871.73</v>
      </c>
      <c r="I68" s="238">
        <f t="shared" si="18"/>
        <v>98644.97</v>
      </c>
      <c r="J68" s="239">
        <f t="shared" si="0"/>
        <v>3.27E-2</v>
      </c>
      <c r="N68" s="237">
        <v>787.81</v>
      </c>
      <c r="O68" s="213">
        <f t="shared" si="1"/>
        <v>724.39</v>
      </c>
    </row>
    <row r="69" spans="1:15" ht="15.75">
      <c r="A69" s="232" t="s">
        <v>461</v>
      </c>
      <c r="B69" s="240">
        <v>72122</v>
      </c>
      <c r="C69" s="232" t="s">
        <v>380</v>
      </c>
      <c r="D69" s="232" t="s">
        <v>462</v>
      </c>
      <c r="E69" s="243" t="s">
        <v>382</v>
      </c>
      <c r="F69" s="237">
        <v>90.53</v>
      </c>
      <c r="G69" s="236">
        <f t="shared" si="16"/>
        <v>185.48</v>
      </c>
      <c r="H69" s="237">
        <f t="shared" si="17"/>
        <v>223.21</v>
      </c>
      <c r="I69" s="238">
        <f t="shared" si="18"/>
        <v>20207.2</v>
      </c>
      <c r="J69" s="239">
        <f t="shared" si="0"/>
        <v>6.7000000000000002E-3</v>
      </c>
      <c r="N69" s="237">
        <v>201.72</v>
      </c>
      <c r="O69" s="213">
        <f t="shared" si="1"/>
        <v>185.48</v>
      </c>
    </row>
    <row r="70" spans="1:15" ht="30">
      <c r="A70" s="232" t="s">
        <v>463</v>
      </c>
      <c r="B70" s="233" t="s">
        <v>464</v>
      </c>
      <c r="C70" s="232" t="s">
        <v>380</v>
      </c>
      <c r="D70" s="232" t="s">
        <v>465</v>
      </c>
      <c r="E70" s="243" t="s">
        <v>382</v>
      </c>
      <c r="F70" s="237">
        <v>5.63</v>
      </c>
      <c r="G70" s="236">
        <f t="shared" si="16"/>
        <v>558.66999999999996</v>
      </c>
      <c r="H70" s="237">
        <f t="shared" si="17"/>
        <v>672.3</v>
      </c>
      <c r="I70" s="238">
        <f t="shared" si="18"/>
        <v>3785.05</v>
      </c>
      <c r="J70" s="239">
        <f t="shared" ref="J70:J133" si="19">ROUND(I70/$I$364,4)</f>
        <v>1.2999999999999999E-3</v>
      </c>
      <c r="N70" s="237">
        <v>607.58000000000004</v>
      </c>
      <c r="O70" s="213">
        <f t="shared" si="1"/>
        <v>558.66999999999996</v>
      </c>
    </row>
    <row r="71" spans="1:15" ht="45">
      <c r="A71" s="232" t="s">
        <v>466</v>
      </c>
      <c r="B71" s="240">
        <v>94582</v>
      </c>
      <c r="C71" s="232" t="s">
        <v>380</v>
      </c>
      <c r="D71" s="241" t="s">
        <v>16</v>
      </c>
      <c r="E71" s="243" t="s">
        <v>382</v>
      </c>
      <c r="F71" s="235">
        <v>1</v>
      </c>
      <c r="G71" s="236">
        <f t="shared" si="16"/>
        <v>354.64</v>
      </c>
      <c r="H71" s="237">
        <f t="shared" si="17"/>
        <v>426.77</v>
      </c>
      <c r="I71" s="238">
        <f t="shared" si="18"/>
        <v>426.77</v>
      </c>
      <c r="J71" s="239">
        <f t="shared" si="19"/>
        <v>1E-4</v>
      </c>
      <c r="N71" s="237">
        <v>385.69</v>
      </c>
      <c r="O71" s="213">
        <f t="shared" si="1"/>
        <v>354.64</v>
      </c>
    </row>
    <row r="72" spans="1:15" ht="45">
      <c r="A72" s="232" t="s">
        <v>467</v>
      </c>
      <c r="B72" s="240">
        <v>99861</v>
      </c>
      <c r="C72" s="232" t="s">
        <v>380</v>
      </c>
      <c r="D72" s="241" t="s">
        <v>17</v>
      </c>
      <c r="E72" s="243" t="s">
        <v>382</v>
      </c>
      <c r="F72" s="235">
        <v>3</v>
      </c>
      <c r="G72" s="236">
        <f t="shared" si="16"/>
        <v>535.78</v>
      </c>
      <c r="H72" s="237">
        <f t="shared" si="17"/>
        <v>644.76</v>
      </c>
      <c r="I72" s="238">
        <f t="shared" si="18"/>
        <v>1934.28</v>
      </c>
      <c r="J72" s="239">
        <f t="shared" si="19"/>
        <v>5.9999999999999995E-4</v>
      </c>
      <c r="N72" s="237">
        <v>582.69000000000005</v>
      </c>
      <c r="O72" s="213">
        <f t="shared" si="1"/>
        <v>535.78</v>
      </c>
    </row>
    <row r="73" spans="1:15" ht="30">
      <c r="A73" s="232" t="s">
        <v>468</v>
      </c>
      <c r="B73" s="233" t="s">
        <v>469</v>
      </c>
      <c r="C73" s="232" t="s">
        <v>380</v>
      </c>
      <c r="D73" s="241" t="s">
        <v>18</v>
      </c>
      <c r="E73" s="243" t="s">
        <v>382</v>
      </c>
      <c r="F73" s="237">
        <v>5.04</v>
      </c>
      <c r="G73" s="236">
        <f t="shared" si="16"/>
        <v>614.70000000000005</v>
      </c>
      <c r="H73" s="237">
        <f t="shared" si="17"/>
        <v>739.73</v>
      </c>
      <c r="I73" s="238">
        <f t="shared" si="18"/>
        <v>3728.24</v>
      </c>
      <c r="J73" s="239">
        <f t="shared" si="19"/>
        <v>1.1999999999999999E-3</v>
      </c>
      <c r="N73" s="237">
        <v>668.52</v>
      </c>
      <c r="O73" s="213">
        <f t="shared" ref="O73:O136" si="20">ROUND(N73*$L$5,2)</f>
        <v>614.70000000000005</v>
      </c>
    </row>
    <row r="74" spans="1:15" ht="30">
      <c r="A74" s="244">
        <v>40185</v>
      </c>
      <c r="B74" s="240">
        <v>99855</v>
      </c>
      <c r="C74" s="232" t="s">
        <v>380</v>
      </c>
      <c r="D74" s="241" t="s">
        <v>19</v>
      </c>
      <c r="E74" s="243" t="s">
        <v>428</v>
      </c>
      <c r="F74" s="237">
        <v>15.22</v>
      </c>
      <c r="G74" s="236">
        <f t="shared" si="16"/>
        <v>106.95</v>
      </c>
      <c r="H74" s="237">
        <f t="shared" si="17"/>
        <v>128.69999999999999</v>
      </c>
      <c r="I74" s="238">
        <f t="shared" si="18"/>
        <v>1958.81</v>
      </c>
      <c r="J74" s="239">
        <f t="shared" si="19"/>
        <v>5.9999999999999995E-4</v>
      </c>
      <c r="N74" s="237">
        <v>116.31</v>
      </c>
      <c r="O74" s="213">
        <f t="shared" si="20"/>
        <v>106.95</v>
      </c>
    </row>
    <row r="75" spans="1:15" ht="90">
      <c r="A75" s="244">
        <v>40550</v>
      </c>
      <c r="B75" s="240">
        <v>99837</v>
      </c>
      <c r="C75" s="232" t="s">
        <v>380</v>
      </c>
      <c r="D75" s="241" t="s">
        <v>20</v>
      </c>
      <c r="E75" s="243" t="s">
        <v>428</v>
      </c>
      <c r="F75" s="237">
        <v>15.22</v>
      </c>
      <c r="G75" s="236">
        <f t="shared" si="16"/>
        <v>586.37</v>
      </c>
      <c r="H75" s="237">
        <f t="shared" si="17"/>
        <v>705.64</v>
      </c>
      <c r="I75" s="238">
        <f t="shared" si="18"/>
        <v>10739.84</v>
      </c>
      <c r="J75" s="239">
        <f t="shared" si="19"/>
        <v>3.5999999999999999E-3</v>
      </c>
      <c r="N75" s="237">
        <v>637.71</v>
      </c>
      <c r="O75" s="213">
        <f t="shared" si="20"/>
        <v>586.37</v>
      </c>
    </row>
    <row r="76" spans="1:15" ht="15.75">
      <c r="A76" s="227" t="s">
        <v>293</v>
      </c>
      <c r="B76" s="226"/>
      <c r="C76" s="226"/>
      <c r="D76" s="227" t="s">
        <v>294</v>
      </c>
      <c r="E76" s="229"/>
      <c r="F76" s="229"/>
      <c r="G76" s="229"/>
      <c r="H76" s="229"/>
      <c r="I76" s="230">
        <f>SUM(I77:I86)</f>
        <v>65847.899999999994</v>
      </c>
      <c r="J76" s="231">
        <f t="shared" si="19"/>
        <v>2.18E-2</v>
      </c>
      <c r="N76" s="229"/>
      <c r="O76" s="213">
        <f t="shared" si="20"/>
        <v>0</v>
      </c>
    </row>
    <row r="77" spans="1:15" ht="45">
      <c r="A77" s="232" t="s">
        <v>470</v>
      </c>
      <c r="B77" s="240">
        <v>97608</v>
      </c>
      <c r="C77" s="232" t="s">
        <v>380</v>
      </c>
      <c r="D77" s="232" t="s">
        <v>471</v>
      </c>
      <c r="E77" s="243" t="s">
        <v>385</v>
      </c>
      <c r="F77" s="235">
        <v>9</v>
      </c>
      <c r="G77" s="236">
        <f t="shared" ref="G77:G86" si="21">O77</f>
        <v>142.59</v>
      </c>
      <c r="H77" s="237">
        <f t="shared" ref="H77:H86" si="22">ROUND(G77*(1+$G$3),2)</f>
        <v>171.59</v>
      </c>
      <c r="I77" s="238">
        <f t="shared" ref="I77:I86" si="23">ROUND(F77*H77,2)</f>
        <v>1544.31</v>
      </c>
      <c r="J77" s="239">
        <f t="shared" si="19"/>
        <v>5.0000000000000001E-4</v>
      </c>
      <c r="N77" s="237">
        <v>155.07</v>
      </c>
      <c r="O77" s="213">
        <f t="shared" si="20"/>
        <v>142.59</v>
      </c>
    </row>
    <row r="78" spans="1:15" ht="45">
      <c r="A78" s="232" t="s">
        <v>472</v>
      </c>
      <c r="B78" s="240">
        <v>97586</v>
      </c>
      <c r="C78" s="232" t="s">
        <v>380</v>
      </c>
      <c r="D78" s="232" t="s">
        <v>473</v>
      </c>
      <c r="E78" s="243" t="s">
        <v>385</v>
      </c>
      <c r="F78" s="235">
        <v>94</v>
      </c>
      <c r="G78" s="236">
        <f t="shared" si="21"/>
        <v>197.02</v>
      </c>
      <c r="H78" s="237">
        <f t="shared" si="22"/>
        <v>237.09</v>
      </c>
      <c r="I78" s="238">
        <f t="shared" si="23"/>
        <v>22286.46</v>
      </c>
      <c r="J78" s="239">
        <f t="shared" si="19"/>
        <v>7.4000000000000003E-3</v>
      </c>
      <c r="N78" s="237">
        <v>214.27</v>
      </c>
      <c r="O78" s="213">
        <f t="shared" si="20"/>
        <v>197.02</v>
      </c>
    </row>
    <row r="79" spans="1:15" ht="45">
      <c r="A79" s="232" t="s">
        <v>474</v>
      </c>
      <c r="B79" s="240">
        <v>97589</v>
      </c>
      <c r="C79" s="232" t="s">
        <v>380</v>
      </c>
      <c r="D79" s="232" t="s">
        <v>475</v>
      </c>
      <c r="E79" s="243" t="s">
        <v>385</v>
      </c>
      <c r="F79" s="235">
        <v>36</v>
      </c>
      <c r="G79" s="236">
        <f t="shared" si="21"/>
        <v>41.29</v>
      </c>
      <c r="H79" s="237">
        <f t="shared" si="22"/>
        <v>49.69</v>
      </c>
      <c r="I79" s="238">
        <f t="shared" si="23"/>
        <v>1788.84</v>
      </c>
      <c r="J79" s="239">
        <f t="shared" si="19"/>
        <v>5.9999999999999995E-4</v>
      </c>
      <c r="N79" s="237">
        <v>44.91</v>
      </c>
      <c r="O79" s="213">
        <f t="shared" si="20"/>
        <v>41.29</v>
      </c>
    </row>
    <row r="80" spans="1:15" ht="75">
      <c r="A80" s="232" t="s">
        <v>476</v>
      </c>
      <c r="B80" s="240">
        <v>93128</v>
      </c>
      <c r="C80" s="232" t="s">
        <v>380</v>
      </c>
      <c r="D80" s="232" t="s">
        <v>477</v>
      </c>
      <c r="E80" s="243" t="s">
        <v>385</v>
      </c>
      <c r="F80" s="235">
        <v>139</v>
      </c>
      <c r="G80" s="236">
        <f t="shared" si="21"/>
        <v>115.01</v>
      </c>
      <c r="H80" s="237">
        <f t="shared" si="22"/>
        <v>138.4</v>
      </c>
      <c r="I80" s="238">
        <f t="shared" si="23"/>
        <v>19237.599999999999</v>
      </c>
      <c r="J80" s="239">
        <f t="shared" si="19"/>
        <v>6.4000000000000003E-3</v>
      </c>
      <c r="N80" s="237">
        <v>125.08</v>
      </c>
      <c r="O80" s="213">
        <f t="shared" si="20"/>
        <v>115.01</v>
      </c>
    </row>
    <row r="81" spans="1:15" ht="45">
      <c r="A81" s="232" t="s">
        <v>478</v>
      </c>
      <c r="B81" s="240">
        <v>93141</v>
      </c>
      <c r="C81" s="232" t="s">
        <v>380</v>
      </c>
      <c r="D81" s="241" t="s">
        <v>21</v>
      </c>
      <c r="E81" s="243" t="s">
        <v>385</v>
      </c>
      <c r="F81" s="235">
        <v>112</v>
      </c>
      <c r="G81" s="236">
        <f t="shared" si="21"/>
        <v>143.19999999999999</v>
      </c>
      <c r="H81" s="237">
        <f t="shared" si="22"/>
        <v>172.33</v>
      </c>
      <c r="I81" s="238">
        <f t="shared" si="23"/>
        <v>19300.96</v>
      </c>
      <c r="J81" s="239">
        <f t="shared" si="19"/>
        <v>6.4000000000000003E-3</v>
      </c>
      <c r="N81" s="237">
        <v>155.74</v>
      </c>
      <c r="O81" s="213">
        <f t="shared" si="20"/>
        <v>143.19999999999999</v>
      </c>
    </row>
    <row r="82" spans="1:15" ht="75">
      <c r="A82" s="232" t="s">
        <v>479</v>
      </c>
      <c r="B82" s="233" t="s">
        <v>480</v>
      </c>
      <c r="C82" s="232" t="s">
        <v>380</v>
      </c>
      <c r="D82" s="241" t="s">
        <v>22</v>
      </c>
      <c r="E82" s="243" t="s">
        <v>385</v>
      </c>
      <c r="F82" s="235">
        <v>1</v>
      </c>
      <c r="G82" s="236">
        <f t="shared" si="21"/>
        <v>567.17999999999995</v>
      </c>
      <c r="H82" s="237">
        <f t="shared" si="22"/>
        <v>682.54</v>
      </c>
      <c r="I82" s="238">
        <f t="shared" si="23"/>
        <v>682.54</v>
      </c>
      <c r="J82" s="239">
        <f t="shared" si="19"/>
        <v>2.0000000000000001E-4</v>
      </c>
      <c r="N82" s="237">
        <v>616.83000000000004</v>
      </c>
      <c r="O82" s="213">
        <f t="shared" si="20"/>
        <v>567.17999999999995</v>
      </c>
    </row>
    <row r="83" spans="1:15" ht="45">
      <c r="A83" s="232" t="s">
        <v>481</v>
      </c>
      <c r="B83" s="233" t="s">
        <v>482</v>
      </c>
      <c r="C83" s="232" t="s">
        <v>380</v>
      </c>
      <c r="D83" s="241" t="s">
        <v>23</v>
      </c>
      <c r="E83" s="243" t="s">
        <v>385</v>
      </c>
      <c r="F83" s="235">
        <v>7</v>
      </c>
      <c r="G83" s="236">
        <f t="shared" si="21"/>
        <v>13.13</v>
      </c>
      <c r="H83" s="237">
        <f t="shared" si="22"/>
        <v>15.8</v>
      </c>
      <c r="I83" s="238">
        <f t="shared" si="23"/>
        <v>110.6</v>
      </c>
      <c r="J83" s="239">
        <f t="shared" si="19"/>
        <v>0</v>
      </c>
      <c r="N83" s="237">
        <v>14.28</v>
      </c>
      <c r="O83" s="213">
        <f t="shared" si="20"/>
        <v>13.13</v>
      </c>
    </row>
    <row r="84" spans="1:15" ht="45">
      <c r="A84" s="232" t="s">
        <v>483</v>
      </c>
      <c r="B84" s="233" t="s">
        <v>484</v>
      </c>
      <c r="C84" s="232" t="s">
        <v>380</v>
      </c>
      <c r="D84" s="241" t="s">
        <v>24</v>
      </c>
      <c r="E84" s="243" t="s">
        <v>385</v>
      </c>
      <c r="F84" s="235">
        <v>1</v>
      </c>
      <c r="G84" s="236">
        <f t="shared" si="21"/>
        <v>114.69</v>
      </c>
      <c r="H84" s="237">
        <f t="shared" si="22"/>
        <v>138.02000000000001</v>
      </c>
      <c r="I84" s="238">
        <f t="shared" si="23"/>
        <v>138.02000000000001</v>
      </c>
      <c r="J84" s="239">
        <f t="shared" si="19"/>
        <v>0</v>
      </c>
      <c r="N84" s="237">
        <v>124.73</v>
      </c>
      <c r="O84" s="213">
        <f t="shared" si="20"/>
        <v>114.69</v>
      </c>
    </row>
    <row r="85" spans="1:15" ht="60">
      <c r="A85" s="232" t="s">
        <v>485</v>
      </c>
      <c r="B85" s="240">
        <v>100560</v>
      </c>
      <c r="C85" s="232" t="s">
        <v>380</v>
      </c>
      <c r="D85" s="232" t="s">
        <v>486</v>
      </c>
      <c r="E85" s="243" t="s">
        <v>385</v>
      </c>
      <c r="F85" s="235">
        <v>1</v>
      </c>
      <c r="G85" s="236">
        <f t="shared" si="21"/>
        <v>97.04</v>
      </c>
      <c r="H85" s="237">
        <f t="shared" si="22"/>
        <v>116.78</v>
      </c>
      <c r="I85" s="238">
        <f t="shared" si="23"/>
        <v>116.78</v>
      </c>
      <c r="J85" s="239">
        <f t="shared" si="19"/>
        <v>0</v>
      </c>
      <c r="N85" s="237">
        <v>105.54</v>
      </c>
      <c r="O85" s="213">
        <f t="shared" si="20"/>
        <v>97.04</v>
      </c>
    </row>
    <row r="86" spans="1:15" ht="15.75">
      <c r="A86" s="244">
        <v>40186</v>
      </c>
      <c r="B86" s="233" t="s">
        <v>487</v>
      </c>
      <c r="C86" s="232" t="s">
        <v>488</v>
      </c>
      <c r="D86" s="232" t="s">
        <v>489</v>
      </c>
      <c r="E86" s="243" t="s">
        <v>490</v>
      </c>
      <c r="F86" s="235">
        <v>3</v>
      </c>
      <c r="G86" s="236">
        <f t="shared" si="21"/>
        <v>177.77</v>
      </c>
      <c r="H86" s="237">
        <f t="shared" si="22"/>
        <v>213.93</v>
      </c>
      <c r="I86" s="238">
        <f t="shared" si="23"/>
        <v>641.79</v>
      </c>
      <c r="J86" s="239">
        <f t="shared" si="19"/>
        <v>2.0000000000000001E-4</v>
      </c>
      <c r="N86" s="237">
        <v>193.33</v>
      </c>
      <c r="O86" s="213">
        <f t="shared" si="20"/>
        <v>177.77</v>
      </c>
    </row>
    <row r="87" spans="1:15" ht="15.75">
      <c r="A87" s="227" t="s">
        <v>295</v>
      </c>
      <c r="B87" s="226"/>
      <c r="C87" s="226"/>
      <c r="D87" s="227" t="s">
        <v>296</v>
      </c>
      <c r="E87" s="229"/>
      <c r="F87" s="229"/>
      <c r="G87" s="229"/>
      <c r="H87" s="229"/>
      <c r="I87" s="230">
        <f>SUM(I88:I111)</f>
        <v>68527.619999999981</v>
      </c>
      <c r="J87" s="231">
        <f t="shared" si="19"/>
        <v>2.2700000000000001E-2</v>
      </c>
      <c r="N87" s="229"/>
      <c r="O87" s="213">
        <f t="shared" si="20"/>
        <v>0</v>
      </c>
    </row>
    <row r="88" spans="1:15" ht="60">
      <c r="A88" s="232" t="s">
        <v>491</v>
      </c>
      <c r="B88" s="240">
        <v>89957</v>
      </c>
      <c r="C88" s="232" t="s">
        <v>380</v>
      </c>
      <c r="D88" s="232" t="s">
        <v>492</v>
      </c>
      <c r="E88" s="243" t="s">
        <v>385</v>
      </c>
      <c r="F88" s="235">
        <v>36</v>
      </c>
      <c r="G88" s="236">
        <f t="shared" ref="G88:G111" si="24">O88</f>
        <v>113.22</v>
      </c>
      <c r="H88" s="237">
        <f t="shared" ref="H88:H111" si="25">ROUND(G88*(1+$G$3),2)</f>
        <v>136.25</v>
      </c>
      <c r="I88" s="238">
        <f t="shared" ref="I88:I111" si="26">ROUND(F88*H88,2)</f>
        <v>4905</v>
      </c>
      <c r="J88" s="239">
        <f t="shared" si="19"/>
        <v>1.6000000000000001E-3</v>
      </c>
      <c r="N88" s="237">
        <v>123.13</v>
      </c>
      <c r="O88" s="213">
        <f t="shared" si="20"/>
        <v>113.22</v>
      </c>
    </row>
    <row r="89" spans="1:15" ht="30">
      <c r="A89" s="245" t="s">
        <v>493</v>
      </c>
      <c r="B89" s="246">
        <v>7608</v>
      </c>
      <c r="C89" s="245" t="s">
        <v>380</v>
      </c>
      <c r="D89" s="247" t="s">
        <v>297</v>
      </c>
      <c r="E89" s="248" t="s">
        <v>385</v>
      </c>
      <c r="F89" s="249">
        <v>7</v>
      </c>
      <c r="G89" s="250">
        <f t="shared" si="24"/>
        <v>9.3000000000000007</v>
      </c>
      <c r="H89" s="251">
        <f t="shared" si="25"/>
        <v>11.19</v>
      </c>
      <c r="I89" s="252">
        <f t="shared" si="26"/>
        <v>78.33</v>
      </c>
      <c r="J89" s="239">
        <f t="shared" si="19"/>
        <v>0</v>
      </c>
      <c r="N89" s="253">
        <v>10.11</v>
      </c>
      <c r="O89" s="213">
        <f t="shared" si="20"/>
        <v>9.3000000000000007</v>
      </c>
    </row>
    <row r="90" spans="1:15" ht="60">
      <c r="A90" s="232" t="s">
        <v>494</v>
      </c>
      <c r="B90" s="240">
        <v>86931</v>
      </c>
      <c r="C90" s="232" t="s">
        <v>380</v>
      </c>
      <c r="D90" s="232" t="s">
        <v>495</v>
      </c>
      <c r="E90" s="243" t="s">
        <v>385</v>
      </c>
      <c r="F90" s="235">
        <v>11</v>
      </c>
      <c r="G90" s="236">
        <f t="shared" si="24"/>
        <v>418.18</v>
      </c>
      <c r="H90" s="237">
        <f t="shared" si="25"/>
        <v>503.24</v>
      </c>
      <c r="I90" s="238">
        <f t="shared" si="26"/>
        <v>5535.64</v>
      </c>
      <c r="J90" s="239">
        <f t="shared" si="19"/>
        <v>1.8E-3</v>
      </c>
      <c r="N90" s="237">
        <v>454.79</v>
      </c>
      <c r="O90" s="213">
        <f t="shared" si="20"/>
        <v>418.18</v>
      </c>
    </row>
    <row r="91" spans="1:15" ht="75">
      <c r="A91" s="232" t="s">
        <v>496</v>
      </c>
      <c r="B91" s="240">
        <v>95472</v>
      </c>
      <c r="C91" s="232" t="s">
        <v>380</v>
      </c>
      <c r="D91" s="241" t="s">
        <v>25</v>
      </c>
      <c r="E91" s="243" t="s">
        <v>385</v>
      </c>
      <c r="F91" s="235">
        <v>2</v>
      </c>
      <c r="G91" s="236">
        <f t="shared" si="24"/>
        <v>650.23</v>
      </c>
      <c r="H91" s="237">
        <f t="shared" si="25"/>
        <v>782.49</v>
      </c>
      <c r="I91" s="238">
        <f t="shared" si="26"/>
        <v>1564.98</v>
      </c>
      <c r="J91" s="239">
        <f t="shared" si="19"/>
        <v>5.0000000000000001E-4</v>
      </c>
      <c r="N91" s="237">
        <v>707.16</v>
      </c>
      <c r="O91" s="213">
        <f t="shared" si="20"/>
        <v>650.23</v>
      </c>
    </row>
    <row r="92" spans="1:15" ht="90">
      <c r="A92" s="232" t="s">
        <v>497</v>
      </c>
      <c r="B92" s="240">
        <v>86943</v>
      </c>
      <c r="C92" s="232" t="s">
        <v>380</v>
      </c>
      <c r="D92" s="232" t="s">
        <v>498</v>
      </c>
      <c r="E92" s="243" t="s">
        <v>385</v>
      </c>
      <c r="F92" s="235">
        <v>5</v>
      </c>
      <c r="G92" s="236">
        <f t="shared" si="24"/>
        <v>205.72</v>
      </c>
      <c r="H92" s="237">
        <f t="shared" si="25"/>
        <v>247.56</v>
      </c>
      <c r="I92" s="238">
        <f t="shared" si="26"/>
        <v>1237.8</v>
      </c>
      <c r="J92" s="239">
        <f t="shared" si="19"/>
        <v>4.0000000000000002E-4</v>
      </c>
      <c r="N92" s="237">
        <v>223.73</v>
      </c>
      <c r="O92" s="213">
        <f t="shared" si="20"/>
        <v>205.72</v>
      </c>
    </row>
    <row r="93" spans="1:15" ht="75">
      <c r="A93" s="232" t="s">
        <v>499</v>
      </c>
      <c r="B93" s="240">
        <v>86920</v>
      </c>
      <c r="C93" s="232" t="s">
        <v>380</v>
      </c>
      <c r="D93" s="241" t="s">
        <v>26</v>
      </c>
      <c r="E93" s="243" t="s">
        <v>385</v>
      </c>
      <c r="F93" s="235">
        <v>1</v>
      </c>
      <c r="G93" s="236">
        <f t="shared" si="24"/>
        <v>664.93</v>
      </c>
      <c r="H93" s="237">
        <f t="shared" si="25"/>
        <v>800.18</v>
      </c>
      <c r="I93" s="238">
        <f t="shared" si="26"/>
        <v>800.18</v>
      </c>
      <c r="J93" s="239">
        <f t="shared" si="19"/>
        <v>2.9999999999999997E-4</v>
      </c>
      <c r="N93" s="237">
        <v>723.14</v>
      </c>
      <c r="O93" s="213">
        <f t="shared" si="20"/>
        <v>664.93</v>
      </c>
    </row>
    <row r="94" spans="1:15" ht="30">
      <c r="A94" s="232" t="s">
        <v>500</v>
      </c>
      <c r="B94" s="240">
        <v>1070016</v>
      </c>
      <c r="C94" s="232" t="s">
        <v>501</v>
      </c>
      <c r="D94" s="232" t="s">
        <v>502</v>
      </c>
      <c r="E94" s="243" t="s">
        <v>503</v>
      </c>
      <c r="F94" s="235">
        <v>3</v>
      </c>
      <c r="G94" s="236">
        <f t="shared" si="24"/>
        <v>2910.08</v>
      </c>
      <c r="H94" s="237">
        <f t="shared" si="25"/>
        <v>3501.99</v>
      </c>
      <c r="I94" s="238">
        <f t="shared" si="26"/>
        <v>10505.97</v>
      </c>
      <c r="J94" s="239">
        <f t="shared" si="19"/>
        <v>3.5000000000000001E-3</v>
      </c>
      <c r="N94" s="238">
        <v>3164.85</v>
      </c>
      <c r="O94" s="213">
        <f t="shared" si="20"/>
        <v>2910.08</v>
      </c>
    </row>
    <row r="95" spans="1:15" ht="90">
      <c r="A95" s="232" t="s">
        <v>504</v>
      </c>
      <c r="B95" s="240">
        <v>93396</v>
      </c>
      <c r="C95" s="232" t="s">
        <v>380</v>
      </c>
      <c r="D95" s="232" t="s">
        <v>505</v>
      </c>
      <c r="E95" s="243" t="s">
        <v>385</v>
      </c>
      <c r="F95" s="235">
        <v>1</v>
      </c>
      <c r="G95" s="236">
        <f t="shared" si="24"/>
        <v>512.80999999999995</v>
      </c>
      <c r="H95" s="237">
        <f t="shared" si="25"/>
        <v>617.12</v>
      </c>
      <c r="I95" s="238">
        <f t="shared" si="26"/>
        <v>617.12</v>
      </c>
      <c r="J95" s="239">
        <f t="shared" si="19"/>
        <v>2.0000000000000001E-4</v>
      </c>
      <c r="N95" s="237">
        <v>557.71</v>
      </c>
      <c r="O95" s="213">
        <f t="shared" si="20"/>
        <v>512.80999999999995</v>
      </c>
    </row>
    <row r="96" spans="1:15" ht="90">
      <c r="A96" s="232" t="s">
        <v>506</v>
      </c>
      <c r="B96" s="240">
        <v>93396</v>
      </c>
      <c r="C96" s="232" t="s">
        <v>380</v>
      </c>
      <c r="D96" s="232" t="s">
        <v>505</v>
      </c>
      <c r="E96" s="243" t="s">
        <v>385</v>
      </c>
      <c r="F96" s="235">
        <v>1</v>
      </c>
      <c r="G96" s="236">
        <f t="shared" si="24"/>
        <v>512.80999999999995</v>
      </c>
      <c r="H96" s="237">
        <f t="shared" si="25"/>
        <v>617.12</v>
      </c>
      <c r="I96" s="238">
        <f t="shared" si="26"/>
        <v>617.12</v>
      </c>
      <c r="J96" s="239">
        <f t="shared" si="19"/>
        <v>2.0000000000000001E-4</v>
      </c>
      <c r="N96" s="237">
        <v>557.71</v>
      </c>
      <c r="O96" s="213">
        <f t="shared" si="20"/>
        <v>512.80999999999995</v>
      </c>
    </row>
    <row r="97" spans="1:15" ht="75">
      <c r="A97" s="244">
        <v>40187</v>
      </c>
      <c r="B97" s="233" t="s">
        <v>507</v>
      </c>
      <c r="C97" s="232" t="s">
        <v>380</v>
      </c>
      <c r="D97" s="232" t="s">
        <v>508</v>
      </c>
      <c r="E97" s="243" t="s">
        <v>385</v>
      </c>
      <c r="F97" s="235">
        <v>3</v>
      </c>
      <c r="G97" s="236">
        <f t="shared" si="24"/>
        <v>557.88</v>
      </c>
      <c r="H97" s="237">
        <f t="shared" si="25"/>
        <v>671.35</v>
      </c>
      <c r="I97" s="238">
        <f t="shared" si="26"/>
        <v>2014.05</v>
      </c>
      <c r="J97" s="239">
        <f t="shared" si="19"/>
        <v>6.9999999999999999E-4</v>
      </c>
      <c r="N97" s="237">
        <v>606.72</v>
      </c>
      <c r="O97" s="213">
        <f t="shared" si="20"/>
        <v>557.88</v>
      </c>
    </row>
    <row r="98" spans="1:15" ht="90">
      <c r="A98" s="244">
        <v>40552</v>
      </c>
      <c r="B98" s="240">
        <v>91792</v>
      </c>
      <c r="C98" s="232" t="s">
        <v>380</v>
      </c>
      <c r="D98" s="232" t="s">
        <v>509</v>
      </c>
      <c r="E98" s="243" t="s">
        <v>428</v>
      </c>
      <c r="F98" s="237">
        <v>18.68</v>
      </c>
      <c r="G98" s="236">
        <f t="shared" si="24"/>
        <v>47.02</v>
      </c>
      <c r="H98" s="237">
        <f t="shared" si="25"/>
        <v>56.58</v>
      </c>
      <c r="I98" s="238">
        <f t="shared" si="26"/>
        <v>1056.9100000000001</v>
      </c>
      <c r="J98" s="239">
        <f t="shared" si="19"/>
        <v>4.0000000000000002E-4</v>
      </c>
      <c r="N98" s="237">
        <v>51.14</v>
      </c>
      <c r="O98" s="213">
        <f t="shared" si="20"/>
        <v>47.02</v>
      </c>
    </row>
    <row r="99" spans="1:15" ht="90">
      <c r="A99" s="244">
        <v>40917</v>
      </c>
      <c r="B99" s="240">
        <v>91793</v>
      </c>
      <c r="C99" s="232" t="s">
        <v>380</v>
      </c>
      <c r="D99" s="232" t="s">
        <v>510</v>
      </c>
      <c r="E99" s="243" t="s">
        <v>428</v>
      </c>
      <c r="F99" s="237">
        <v>39.86</v>
      </c>
      <c r="G99" s="236">
        <f t="shared" si="24"/>
        <v>71.98</v>
      </c>
      <c r="H99" s="237">
        <f t="shared" si="25"/>
        <v>86.62</v>
      </c>
      <c r="I99" s="238">
        <f t="shared" si="26"/>
        <v>3452.67</v>
      </c>
      <c r="J99" s="239">
        <f t="shared" si="19"/>
        <v>1.1000000000000001E-3</v>
      </c>
      <c r="N99" s="237">
        <v>78.28</v>
      </c>
      <c r="O99" s="213">
        <f t="shared" si="20"/>
        <v>71.98</v>
      </c>
    </row>
    <row r="100" spans="1:15" ht="90">
      <c r="A100" s="244">
        <v>41283</v>
      </c>
      <c r="B100" s="240">
        <v>91794</v>
      </c>
      <c r="C100" s="232" t="s">
        <v>380</v>
      </c>
      <c r="D100" s="241" t="s">
        <v>27</v>
      </c>
      <c r="E100" s="243" t="s">
        <v>428</v>
      </c>
      <c r="F100" s="235">
        <v>18</v>
      </c>
      <c r="G100" s="236">
        <f t="shared" si="24"/>
        <v>36.47</v>
      </c>
      <c r="H100" s="237">
        <f t="shared" si="25"/>
        <v>43.89</v>
      </c>
      <c r="I100" s="238">
        <f t="shared" si="26"/>
        <v>790.02</v>
      </c>
      <c r="J100" s="239">
        <f t="shared" si="19"/>
        <v>2.9999999999999997E-4</v>
      </c>
      <c r="N100" s="237">
        <v>39.659999999999997</v>
      </c>
      <c r="O100" s="213">
        <f t="shared" si="20"/>
        <v>36.47</v>
      </c>
    </row>
    <row r="101" spans="1:15" ht="90">
      <c r="A101" s="244">
        <v>41648</v>
      </c>
      <c r="B101" s="240">
        <v>91795</v>
      </c>
      <c r="C101" s="232" t="s">
        <v>380</v>
      </c>
      <c r="D101" s="232" t="s">
        <v>511</v>
      </c>
      <c r="E101" s="243" t="s">
        <v>428</v>
      </c>
      <c r="F101" s="237">
        <v>92.37</v>
      </c>
      <c r="G101" s="236">
        <f t="shared" si="24"/>
        <v>59.85</v>
      </c>
      <c r="H101" s="237">
        <f t="shared" si="25"/>
        <v>72.02</v>
      </c>
      <c r="I101" s="238">
        <f t="shared" si="26"/>
        <v>6652.49</v>
      </c>
      <c r="J101" s="239">
        <f t="shared" si="19"/>
        <v>2.2000000000000001E-3</v>
      </c>
      <c r="N101" s="237">
        <v>65.09</v>
      </c>
      <c r="O101" s="213">
        <f t="shared" si="20"/>
        <v>59.85</v>
      </c>
    </row>
    <row r="102" spans="1:15" ht="60">
      <c r="A102" s="244">
        <v>42013</v>
      </c>
      <c r="B102" s="240">
        <v>89709</v>
      </c>
      <c r="C102" s="232" t="s">
        <v>380</v>
      </c>
      <c r="D102" s="241" t="s">
        <v>28</v>
      </c>
      <c r="E102" s="243" t="s">
        <v>385</v>
      </c>
      <c r="F102" s="235">
        <v>2</v>
      </c>
      <c r="G102" s="236">
        <f t="shared" si="24"/>
        <v>12.19</v>
      </c>
      <c r="H102" s="237">
        <f t="shared" si="25"/>
        <v>14.67</v>
      </c>
      <c r="I102" s="238">
        <f t="shared" si="26"/>
        <v>29.34</v>
      </c>
      <c r="J102" s="239">
        <f t="shared" si="19"/>
        <v>0</v>
      </c>
      <c r="N102" s="237">
        <v>13.26</v>
      </c>
      <c r="O102" s="213">
        <f t="shared" si="20"/>
        <v>12.19</v>
      </c>
    </row>
    <row r="103" spans="1:15" ht="60">
      <c r="A103" s="244">
        <v>42378</v>
      </c>
      <c r="B103" s="240">
        <v>89707</v>
      </c>
      <c r="C103" s="232" t="s">
        <v>380</v>
      </c>
      <c r="D103" s="241" t="s">
        <v>29</v>
      </c>
      <c r="E103" s="243" t="s">
        <v>385</v>
      </c>
      <c r="F103" s="235">
        <v>8</v>
      </c>
      <c r="G103" s="236">
        <f t="shared" si="24"/>
        <v>30.83</v>
      </c>
      <c r="H103" s="237">
        <f t="shared" si="25"/>
        <v>37.1</v>
      </c>
      <c r="I103" s="238">
        <f t="shared" si="26"/>
        <v>296.8</v>
      </c>
      <c r="J103" s="239">
        <f t="shared" si="19"/>
        <v>1E-4</v>
      </c>
      <c r="N103" s="237">
        <v>33.53</v>
      </c>
      <c r="O103" s="213">
        <f t="shared" si="20"/>
        <v>30.83</v>
      </c>
    </row>
    <row r="104" spans="1:15" ht="60">
      <c r="A104" s="244">
        <v>42744</v>
      </c>
      <c r="B104" s="240">
        <v>89707</v>
      </c>
      <c r="C104" s="232" t="s">
        <v>380</v>
      </c>
      <c r="D104" s="241" t="s">
        <v>29</v>
      </c>
      <c r="E104" s="243" t="s">
        <v>385</v>
      </c>
      <c r="F104" s="235">
        <v>2</v>
      </c>
      <c r="G104" s="236">
        <f t="shared" si="24"/>
        <v>30.83</v>
      </c>
      <c r="H104" s="237">
        <f t="shared" si="25"/>
        <v>37.1</v>
      </c>
      <c r="I104" s="238">
        <f t="shared" si="26"/>
        <v>74.2</v>
      </c>
      <c r="J104" s="239">
        <f t="shared" si="19"/>
        <v>0</v>
      </c>
      <c r="N104" s="237">
        <v>33.53</v>
      </c>
      <c r="O104" s="213">
        <f t="shared" si="20"/>
        <v>30.83</v>
      </c>
    </row>
    <row r="105" spans="1:15" ht="60">
      <c r="A105" s="244">
        <v>43109</v>
      </c>
      <c r="B105" s="240">
        <v>98107</v>
      </c>
      <c r="C105" s="232" t="s">
        <v>380</v>
      </c>
      <c r="D105" s="232" t="s">
        <v>512</v>
      </c>
      <c r="E105" s="243" t="s">
        <v>385</v>
      </c>
      <c r="F105" s="235">
        <v>2</v>
      </c>
      <c r="G105" s="236">
        <f t="shared" si="24"/>
        <v>208.09</v>
      </c>
      <c r="H105" s="237">
        <f t="shared" si="25"/>
        <v>250.42</v>
      </c>
      <c r="I105" s="238">
        <f t="shared" si="26"/>
        <v>500.84</v>
      </c>
      <c r="J105" s="239">
        <f t="shared" si="19"/>
        <v>2.0000000000000001E-4</v>
      </c>
      <c r="N105" s="237">
        <v>226.31</v>
      </c>
      <c r="O105" s="213">
        <f t="shared" si="20"/>
        <v>208.09</v>
      </c>
    </row>
    <row r="106" spans="1:15" ht="60">
      <c r="A106" s="244">
        <v>43474</v>
      </c>
      <c r="B106" s="240">
        <v>97906</v>
      </c>
      <c r="C106" s="232" t="s">
        <v>380</v>
      </c>
      <c r="D106" s="241" t="s">
        <v>30</v>
      </c>
      <c r="E106" s="243" t="s">
        <v>385</v>
      </c>
      <c r="F106" s="235">
        <v>9</v>
      </c>
      <c r="G106" s="236">
        <f t="shared" si="24"/>
        <v>341.14</v>
      </c>
      <c r="H106" s="237">
        <f t="shared" si="25"/>
        <v>410.53</v>
      </c>
      <c r="I106" s="238">
        <f t="shared" si="26"/>
        <v>3694.77</v>
      </c>
      <c r="J106" s="239">
        <f t="shared" si="19"/>
        <v>1.1999999999999999E-3</v>
      </c>
      <c r="N106" s="237">
        <v>371.01</v>
      </c>
      <c r="O106" s="213">
        <f t="shared" si="20"/>
        <v>341.14</v>
      </c>
    </row>
    <row r="107" spans="1:15" ht="60">
      <c r="A107" s="244">
        <v>43839</v>
      </c>
      <c r="B107" s="240">
        <v>98057</v>
      </c>
      <c r="C107" s="232" t="s">
        <v>380</v>
      </c>
      <c r="D107" s="232" t="s">
        <v>513</v>
      </c>
      <c r="E107" s="243" t="s">
        <v>385</v>
      </c>
      <c r="F107" s="235">
        <v>1</v>
      </c>
      <c r="G107" s="236">
        <f t="shared" si="24"/>
        <v>1420.8</v>
      </c>
      <c r="H107" s="237">
        <f t="shared" si="25"/>
        <v>1709.79</v>
      </c>
      <c r="I107" s="238">
        <f t="shared" si="26"/>
        <v>1709.79</v>
      </c>
      <c r="J107" s="239">
        <f t="shared" si="19"/>
        <v>5.9999999999999995E-4</v>
      </c>
      <c r="N107" s="238">
        <v>1545.19</v>
      </c>
      <c r="O107" s="213">
        <f t="shared" si="20"/>
        <v>1420.8</v>
      </c>
    </row>
    <row r="108" spans="1:15" ht="60">
      <c r="A108" s="244">
        <v>44205</v>
      </c>
      <c r="B108" s="240">
        <v>98101</v>
      </c>
      <c r="C108" s="232" t="s">
        <v>380</v>
      </c>
      <c r="D108" s="232" t="s">
        <v>514</v>
      </c>
      <c r="E108" s="243" t="s">
        <v>385</v>
      </c>
      <c r="F108" s="235">
        <v>1</v>
      </c>
      <c r="G108" s="236">
        <f t="shared" si="24"/>
        <v>6866.66</v>
      </c>
      <c r="H108" s="237">
        <f t="shared" si="25"/>
        <v>8263.34</v>
      </c>
      <c r="I108" s="238">
        <f t="shared" si="26"/>
        <v>8263.34</v>
      </c>
      <c r="J108" s="239">
        <f t="shared" si="19"/>
        <v>2.7000000000000001E-3</v>
      </c>
      <c r="N108" s="238">
        <v>7467.82</v>
      </c>
      <c r="O108" s="213">
        <f t="shared" si="20"/>
        <v>6866.66</v>
      </c>
    </row>
    <row r="109" spans="1:15" ht="15.75">
      <c r="A109" s="244">
        <v>44570</v>
      </c>
      <c r="B109" s="240">
        <v>100214</v>
      </c>
      <c r="C109" s="232" t="s">
        <v>515</v>
      </c>
      <c r="D109" s="232" t="s">
        <v>516</v>
      </c>
      <c r="E109" s="243" t="s">
        <v>385</v>
      </c>
      <c r="F109" s="235">
        <v>2</v>
      </c>
      <c r="G109" s="236">
        <f t="shared" si="24"/>
        <v>3552.42</v>
      </c>
      <c r="H109" s="237">
        <f t="shared" si="25"/>
        <v>4274.9799999999996</v>
      </c>
      <c r="I109" s="238">
        <f t="shared" si="26"/>
        <v>8549.9599999999991</v>
      </c>
      <c r="J109" s="239">
        <f t="shared" si="19"/>
        <v>2.8E-3</v>
      </c>
      <c r="N109" s="238">
        <v>3863.43</v>
      </c>
      <c r="O109" s="213">
        <f t="shared" si="20"/>
        <v>3552.42</v>
      </c>
    </row>
    <row r="110" spans="1:15" ht="30">
      <c r="A110" s="244">
        <v>44935</v>
      </c>
      <c r="B110" s="240">
        <v>95546</v>
      </c>
      <c r="C110" s="232" t="s">
        <v>380</v>
      </c>
      <c r="D110" s="241" t="s">
        <v>31</v>
      </c>
      <c r="E110" s="243" t="s">
        <v>385</v>
      </c>
      <c r="F110" s="235">
        <v>9</v>
      </c>
      <c r="G110" s="236">
        <f t="shared" si="24"/>
        <v>94.18</v>
      </c>
      <c r="H110" s="237">
        <f t="shared" si="25"/>
        <v>113.34</v>
      </c>
      <c r="I110" s="238">
        <f t="shared" si="26"/>
        <v>1020.06</v>
      </c>
      <c r="J110" s="239">
        <f t="shared" si="19"/>
        <v>2.9999999999999997E-4</v>
      </c>
      <c r="N110" s="237">
        <v>102.42</v>
      </c>
      <c r="O110" s="213">
        <f t="shared" si="20"/>
        <v>94.18</v>
      </c>
    </row>
    <row r="111" spans="1:15" ht="30">
      <c r="A111" s="244">
        <v>45300</v>
      </c>
      <c r="B111" s="240">
        <v>85005</v>
      </c>
      <c r="C111" s="232" t="s">
        <v>380</v>
      </c>
      <c r="D111" s="241" t="s">
        <v>32</v>
      </c>
      <c r="E111" s="243" t="s">
        <v>382</v>
      </c>
      <c r="F111" s="237">
        <v>6.48</v>
      </c>
      <c r="G111" s="236">
        <f t="shared" si="24"/>
        <v>584.79</v>
      </c>
      <c r="H111" s="237">
        <f t="shared" si="25"/>
        <v>703.74</v>
      </c>
      <c r="I111" s="238">
        <f t="shared" si="26"/>
        <v>4560.24</v>
      </c>
      <c r="J111" s="239">
        <f t="shared" si="19"/>
        <v>1.5E-3</v>
      </c>
      <c r="N111" s="237">
        <v>635.99</v>
      </c>
      <c r="O111" s="213">
        <f t="shared" si="20"/>
        <v>584.79</v>
      </c>
    </row>
    <row r="112" spans="1:15" ht="15.75">
      <c r="A112" s="227" t="s">
        <v>298</v>
      </c>
      <c r="B112" s="226"/>
      <c r="C112" s="226"/>
      <c r="D112" s="227" t="s">
        <v>299</v>
      </c>
      <c r="E112" s="229"/>
      <c r="F112" s="229"/>
      <c r="G112" s="229"/>
      <c r="H112" s="229"/>
      <c r="I112" s="230">
        <f>SUM(I113:I115)</f>
        <v>169087.53</v>
      </c>
      <c r="J112" s="231">
        <f t="shared" si="19"/>
        <v>5.6099999999999997E-2</v>
      </c>
      <c r="N112" s="229"/>
      <c r="O112" s="213">
        <f t="shared" si="20"/>
        <v>0</v>
      </c>
    </row>
    <row r="113" spans="1:15" ht="45">
      <c r="A113" s="232" t="s">
        <v>517</v>
      </c>
      <c r="B113" s="240">
        <v>94974</v>
      </c>
      <c r="C113" s="232" t="s">
        <v>380</v>
      </c>
      <c r="D113" s="232" t="s">
        <v>518</v>
      </c>
      <c r="E113" s="243" t="s">
        <v>389</v>
      </c>
      <c r="F113" s="237">
        <v>55.31</v>
      </c>
      <c r="G113" s="236">
        <f t="shared" ref="G113:G115" si="27">O113</f>
        <v>338.98</v>
      </c>
      <c r="H113" s="237">
        <f>ROUND(G113*(1+$G$3),2)</f>
        <v>407.93</v>
      </c>
      <c r="I113" s="238">
        <f t="shared" ref="I113:I115" si="28">ROUND(F113*H113,2)</f>
        <v>22562.61</v>
      </c>
      <c r="J113" s="239">
        <f t="shared" si="19"/>
        <v>7.4999999999999997E-3</v>
      </c>
      <c r="N113" s="237">
        <v>368.66</v>
      </c>
      <c r="O113" s="213">
        <f t="shared" si="20"/>
        <v>338.98</v>
      </c>
    </row>
    <row r="114" spans="1:15" ht="90">
      <c r="A114" s="232" t="s">
        <v>519</v>
      </c>
      <c r="B114" s="240">
        <v>94779</v>
      </c>
      <c r="C114" s="232" t="s">
        <v>380</v>
      </c>
      <c r="D114" s="241" t="s">
        <v>33</v>
      </c>
      <c r="E114" s="243" t="s">
        <v>382</v>
      </c>
      <c r="F114" s="237">
        <v>55.31</v>
      </c>
      <c r="G114" s="236">
        <f t="shared" si="27"/>
        <v>31.13</v>
      </c>
      <c r="H114" s="237">
        <f>ROUND(G114*(1+$G$3),2)</f>
        <v>37.46</v>
      </c>
      <c r="I114" s="238">
        <f t="shared" si="28"/>
        <v>2071.91</v>
      </c>
      <c r="J114" s="239">
        <f t="shared" si="19"/>
        <v>6.9999999999999999E-4</v>
      </c>
      <c r="N114" s="237">
        <v>33.85</v>
      </c>
      <c r="O114" s="213">
        <f t="shared" si="20"/>
        <v>31.13</v>
      </c>
    </row>
    <row r="115" spans="1:15" ht="45">
      <c r="A115" s="232" t="s">
        <v>520</v>
      </c>
      <c r="B115" s="240">
        <v>84191</v>
      </c>
      <c r="C115" s="232" t="s">
        <v>380</v>
      </c>
      <c r="D115" s="254" t="s">
        <v>521</v>
      </c>
      <c r="E115" s="243" t="s">
        <v>382</v>
      </c>
      <c r="F115" s="237">
        <v>1106.75</v>
      </c>
      <c r="G115" s="236">
        <f t="shared" si="27"/>
        <v>108.46</v>
      </c>
      <c r="H115" s="237">
        <f>ROUND(G115*(1+$G$3),2)</f>
        <v>130.52000000000001</v>
      </c>
      <c r="I115" s="238">
        <f t="shared" si="28"/>
        <v>144453.01</v>
      </c>
      <c r="J115" s="239">
        <f t="shared" si="19"/>
        <v>4.7899999999999998E-2</v>
      </c>
      <c r="N115" s="237">
        <v>117.95</v>
      </c>
      <c r="O115" s="213">
        <f t="shared" si="20"/>
        <v>108.46</v>
      </c>
    </row>
    <row r="116" spans="1:15" ht="15.75">
      <c r="A116" s="227" t="s">
        <v>300</v>
      </c>
      <c r="B116" s="226"/>
      <c r="C116" s="226"/>
      <c r="D116" s="227" t="s">
        <v>301</v>
      </c>
      <c r="E116" s="229"/>
      <c r="F116" s="229"/>
      <c r="G116" s="229"/>
      <c r="H116" s="229"/>
      <c r="I116" s="230">
        <f>SUM(I117:I119)</f>
        <v>279664.42</v>
      </c>
      <c r="J116" s="231">
        <f t="shared" si="19"/>
        <v>9.2799999999999994E-2</v>
      </c>
      <c r="N116" s="229"/>
      <c r="O116" s="213">
        <f t="shared" si="20"/>
        <v>0</v>
      </c>
    </row>
    <row r="117" spans="1:15" ht="60">
      <c r="A117" s="232" t="s">
        <v>522</v>
      </c>
      <c r="B117" s="240">
        <v>87878</v>
      </c>
      <c r="C117" s="232" t="s">
        <v>380</v>
      </c>
      <c r="D117" s="241" t="s">
        <v>34</v>
      </c>
      <c r="E117" s="243" t="s">
        <v>382</v>
      </c>
      <c r="F117" s="237">
        <v>4627.68</v>
      </c>
      <c r="G117" s="236">
        <f t="shared" ref="G117:G119" si="29">O117</f>
        <v>3.52</v>
      </c>
      <c r="H117" s="237">
        <f>ROUND(G117*(1+$G$3),2)</f>
        <v>4.24</v>
      </c>
      <c r="I117" s="238">
        <f t="shared" ref="I117:I119" si="30">ROUND(F117*H117,2)</f>
        <v>19621.36</v>
      </c>
      <c r="J117" s="239">
        <f t="shared" si="19"/>
        <v>6.4999999999999997E-3</v>
      </c>
      <c r="N117" s="237">
        <v>3.83</v>
      </c>
      <c r="O117" s="213">
        <f t="shared" si="20"/>
        <v>3.52</v>
      </c>
    </row>
    <row r="118" spans="1:15" ht="75">
      <c r="A118" s="232" t="s">
        <v>523</v>
      </c>
      <c r="B118" s="240">
        <v>87775</v>
      </c>
      <c r="C118" s="232" t="s">
        <v>380</v>
      </c>
      <c r="D118" s="241" t="s">
        <v>35</v>
      </c>
      <c r="E118" s="243" t="s">
        <v>382</v>
      </c>
      <c r="F118" s="237">
        <v>4627.68</v>
      </c>
      <c r="G118" s="236">
        <f t="shared" si="29"/>
        <v>42.58</v>
      </c>
      <c r="H118" s="237">
        <f>ROUND(G118*(1+$G$3),2)</f>
        <v>51.24</v>
      </c>
      <c r="I118" s="238">
        <f t="shared" si="30"/>
        <v>237122.32</v>
      </c>
      <c r="J118" s="239">
        <f t="shared" si="19"/>
        <v>7.8700000000000006E-2</v>
      </c>
      <c r="N118" s="237">
        <v>46.31</v>
      </c>
      <c r="O118" s="213">
        <f t="shared" si="20"/>
        <v>42.58</v>
      </c>
    </row>
    <row r="119" spans="1:15" ht="75">
      <c r="A119" s="232" t="s">
        <v>524</v>
      </c>
      <c r="B119" s="240">
        <v>87264</v>
      </c>
      <c r="C119" s="232" t="s">
        <v>380</v>
      </c>
      <c r="D119" s="241" t="s">
        <v>36</v>
      </c>
      <c r="E119" s="243" t="s">
        <v>382</v>
      </c>
      <c r="F119" s="237">
        <v>301.43</v>
      </c>
      <c r="G119" s="236">
        <f t="shared" si="29"/>
        <v>63.19</v>
      </c>
      <c r="H119" s="237">
        <f>ROUND(G119*(1+$G$3),2)</f>
        <v>76.040000000000006</v>
      </c>
      <c r="I119" s="238">
        <f t="shared" si="30"/>
        <v>22920.74</v>
      </c>
      <c r="J119" s="239">
        <f t="shared" si="19"/>
        <v>7.6E-3</v>
      </c>
      <c r="N119" s="237">
        <v>68.72</v>
      </c>
      <c r="O119" s="213">
        <f t="shared" si="20"/>
        <v>63.19</v>
      </c>
    </row>
    <row r="120" spans="1:15" ht="15.75">
      <c r="A120" s="227" t="s">
        <v>302</v>
      </c>
      <c r="B120" s="226"/>
      <c r="C120" s="226"/>
      <c r="D120" s="227" t="s">
        <v>303</v>
      </c>
      <c r="E120" s="229"/>
      <c r="F120" s="229"/>
      <c r="G120" s="229"/>
      <c r="H120" s="229"/>
      <c r="I120" s="230">
        <f>SUM(I121:I125)</f>
        <v>179473.55999999997</v>
      </c>
      <c r="J120" s="231">
        <f t="shared" si="19"/>
        <v>5.9499999999999997E-2</v>
      </c>
      <c r="N120" s="229"/>
      <c r="O120" s="213">
        <f t="shared" si="20"/>
        <v>0</v>
      </c>
    </row>
    <row r="121" spans="1:15" ht="30">
      <c r="A121" s="232" t="s">
        <v>525</v>
      </c>
      <c r="B121" s="240">
        <v>88415</v>
      </c>
      <c r="C121" s="232" t="s">
        <v>380</v>
      </c>
      <c r="D121" s="241" t="s">
        <v>37</v>
      </c>
      <c r="E121" s="243" t="s">
        <v>382</v>
      </c>
      <c r="F121" s="237">
        <v>2433.83</v>
      </c>
      <c r="G121" s="236">
        <f t="shared" ref="G121:G125" si="31">O121</f>
        <v>2.54</v>
      </c>
      <c r="H121" s="237">
        <f>ROUND(G121*(1+$G$3),2)</f>
        <v>3.06</v>
      </c>
      <c r="I121" s="238">
        <f t="shared" ref="I121:I125" si="32">ROUND(F121*H121,2)</f>
        <v>7447.52</v>
      </c>
      <c r="J121" s="239">
        <f t="shared" si="19"/>
        <v>2.5000000000000001E-3</v>
      </c>
      <c r="N121" s="237">
        <v>2.76</v>
      </c>
      <c r="O121" s="213">
        <f t="shared" si="20"/>
        <v>2.54</v>
      </c>
    </row>
    <row r="122" spans="1:15" ht="30">
      <c r="A122" s="232" t="s">
        <v>526</v>
      </c>
      <c r="B122" s="240">
        <v>88497</v>
      </c>
      <c r="C122" s="232" t="s">
        <v>380</v>
      </c>
      <c r="D122" s="241" t="s">
        <v>38</v>
      </c>
      <c r="E122" s="243" t="s">
        <v>382</v>
      </c>
      <c r="F122" s="237">
        <v>4326.25</v>
      </c>
      <c r="G122" s="236">
        <f t="shared" si="31"/>
        <v>12.46</v>
      </c>
      <c r="H122" s="237">
        <f>ROUND(G122*(1+$G$3),2)</f>
        <v>14.99</v>
      </c>
      <c r="I122" s="238">
        <f t="shared" si="32"/>
        <v>64850.49</v>
      </c>
      <c r="J122" s="239">
        <f t="shared" si="19"/>
        <v>2.1499999999999998E-2</v>
      </c>
      <c r="N122" s="237">
        <v>13.55</v>
      </c>
      <c r="O122" s="213">
        <f t="shared" si="20"/>
        <v>12.46</v>
      </c>
    </row>
    <row r="123" spans="1:15" ht="30">
      <c r="A123" s="232" t="s">
        <v>527</v>
      </c>
      <c r="B123" s="240">
        <v>88489</v>
      </c>
      <c r="C123" s="232" t="s">
        <v>380</v>
      </c>
      <c r="D123" s="241" t="s">
        <v>39</v>
      </c>
      <c r="E123" s="243" t="s">
        <v>382</v>
      </c>
      <c r="F123" s="237">
        <v>4326.25</v>
      </c>
      <c r="G123" s="236">
        <f t="shared" si="31"/>
        <v>11.99</v>
      </c>
      <c r="H123" s="237">
        <f>ROUND(G123*(1+$G$3),2)</f>
        <v>14.43</v>
      </c>
      <c r="I123" s="238">
        <f t="shared" si="32"/>
        <v>62427.79</v>
      </c>
      <c r="J123" s="239">
        <f t="shared" si="19"/>
        <v>2.07E-2</v>
      </c>
      <c r="N123" s="237">
        <v>13.04</v>
      </c>
      <c r="O123" s="213">
        <f t="shared" si="20"/>
        <v>11.99</v>
      </c>
    </row>
    <row r="124" spans="1:15" ht="30">
      <c r="A124" s="232" t="s">
        <v>528</v>
      </c>
      <c r="B124" s="240">
        <v>88496</v>
      </c>
      <c r="C124" s="232" t="s">
        <v>380</v>
      </c>
      <c r="D124" s="241" t="s">
        <v>40</v>
      </c>
      <c r="E124" s="243" t="s">
        <v>382</v>
      </c>
      <c r="F124" s="237">
        <v>1039.92</v>
      </c>
      <c r="G124" s="236">
        <f t="shared" si="31"/>
        <v>22.23</v>
      </c>
      <c r="H124" s="237">
        <f>ROUND(G124*(1+$G$3),2)</f>
        <v>26.75</v>
      </c>
      <c r="I124" s="238">
        <f t="shared" si="32"/>
        <v>27817.86</v>
      </c>
      <c r="J124" s="239">
        <f t="shared" si="19"/>
        <v>9.1999999999999998E-3</v>
      </c>
      <c r="N124" s="237">
        <v>24.18</v>
      </c>
      <c r="O124" s="213">
        <f t="shared" si="20"/>
        <v>22.23</v>
      </c>
    </row>
    <row r="125" spans="1:15" ht="30">
      <c r="A125" s="232" t="s">
        <v>529</v>
      </c>
      <c r="B125" s="240">
        <v>88488</v>
      </c>
      <c r="C125" s="232" t="s">
        <v>380</v>
      </c>
      <c r="D125" s="241" t="s">
        <v>41</v>
      </c>
      <c r="E125" s="243" t="s">
        <v>382</v>
      </c>
      <c r="F125" s="237">
        <v>1039.92</v>
      </c>
      <c r="G125" s="236">
        <f t="shared" si="31"/>
        <v>13.53</v>
      </c>
      <c r="H125" s="237">
        <f>ROUND(G125*(1+$G$3),2)</f>
        <v>16.28</v>
      </c>
      <c r="I125" s="238">
        <f t="shared" si="32"/>
        <v>16929.900000000001</v>
      </c>
      <c r="J125" s="239">
        <f t="shared" si="19"/>
        <v>5.5999999999999999E-3</v>
      </c>
      <c r="N125" s="237">
        <v>14.71</v>
      </c>
      <c r="O125" s="213">
        <f t="shared" si="20"/>
        <v>13.53</v>
      </c>
    </row>
    <row r="126" spans="1:15" ht="15.75">
      <c r="A126" s="227" t="s">
        <v>304</v>
      </c>
      <c r="B126" s="226"/>
      <c r="C126" s="226"/>
      <c r="D126" s="227" t="s">
        <v>305</v>
      </c>
      <c r="E126" s="229"/>
      <c r="F126" s="229"/>
      <c r="G126" s="229"/>
      <c r="H126" s="229"/>
      <c r="I126" s="230">
        <f>SUM(I127:I131)</f>
        <v>33867.47</v>
      </c>
      <c r="J126" s="231">
        <f t="shared" si="19"/>
        <v>1.12E-2</v>
      </c>
      <c r="N126" s="229"/>
      <c r="O126" s="213">
        <f t="shared" si="20"/>
        <v>0</v>
      </c>
    </row>
    <row r="127" spans="1:15" ht="45">
      <c r="A127" s="232" t="s">
        <v>530</v>
      </c>
      <c r="B127" s="240">
        <v>94263</v>
      </c>
      <c r="C127" s="232" t="s">
        <v>380</v>
      </c>
      <c r="D127" s="232" t="s">
        <v>531</v>
      </c>
      <c r="E127" s="243" t="s">
        <v>428</v>
      </c>
      <c r="F127" s="235">
        <v>118</v>
      </c>
      <c r="G127" s="236">
        <f t="shared" ref="G127:G131" si="33">O127</f>
        <v>24.62</v>
      </c>
      <c r="H127" s="237">
        <f>ROUND(G127*(1+$G$3),2)</f>
        <v>29.63</v>
      </c>
      <c r="I127" s="238">
        <f t="shared" ref="I127:I131" si="34">ROUND(F127*H127,2)</f>
        <v>3496.34</v>
      </c>
      <c r="J127" s="239">
        <f t="shared" si="19"/>
        <v>1.1999999999999999E-3</v>
      </c>
      <c r="N127" s="237">
        <v>26.78</v>
      </c>
      <c r="O127" s="213">
        <f t="shared" si="20"/>
        <v>24.62</v>
      </c>
    </row>
    <row r="128" spans="1:15" ht="60">
      <c r="A128" s="232" t="s">
        <v>532</v>
      </c>
      <c r="B128" s="240">
        <v>94990</v>
      </c>
      <c r="C128" s="232" t="s">
        <v>380</v>
      </c>
      <c r="D128" s="241" t="s">
        <v>42</v>
      </c>
      <c r="E128" s="243" t="s">
        <v>389</v>
      </c>
      <c r="F128" s="237">
        <v>2.2200000000000002</v>
      </c>
      <c r="G128" s="236">
        <f t="shared" si="33"/>
        <v>607.33000000000004</v>
      </c>
      <c r="H128" s="237">
        <f>ROUND(G128*(1+$G$3),2)</f>
        <v>730.86</v>
      </c>
      <c r="I128" s="238">
        <f t="shared" si="34"/>
        <v>1622.51</v>
      </c>
      <c r="J128" s="239">
        <f t="shared" si="19"/>
        <v>5.0000000000000001E-4</v>
      </c>
      <c r="N128" s="237">
        <v>660.5</v>
      </c>
      <c r="O128" s="213">
        <f t="shared" si="20"/>
        <v>607.33000000000004</v>
      </c>
    </row>
    <row r="129" spans="1:15" ht="15.75">
      <c r="A129" s="232" t="s">
        <v>533</v>
      </c>
      <c r="B129" s="240">
        <v>98504</v>
      </c>
      <c r="C129" s="232" t="s">
        <v>380</v>
      </c>
      <c r="D129" s="232" t="s">
        <v>534</v>
      </c>
      <c r="E129" s="243" t="s">
        <v>382</v>
      </c>
      <c r="F129" s="242">
        <v>116.3</v>
      </c>
      <c r="G129" s="236">
        <f t="shared" si="33"/>
        <v>12.94</v>
      </c>
      <c r="H129" s="237">
        <f>ROUND(G129*(1+$G$3),2)</f>
        <v>15.57</v>
      </c>
      <c r="I129" s="238">
        <f t="shared" si="34"/>
        <v>1810.79</v>
      </c>
      <c r="J129" s="239">
        <f t="shared" si="19"/>
        <v>5.9999999999999995E-4</v>
      </c>
      <c r="N129" s="237">
        <v>14.07</v>
      </c>
      <c r="O129" s="213">
        <f t="shared" si="20"/>
        <v>12.94</v>
      </c>
    </row>
    <row r="130" spans="1:15" ht="30">
      <c r="A130" s="232" t="s">
        <v>535</v>
      </c>
      <c r="B130" s="240">
        <v>98510</v>
      </c>
      <c r="C130" s="232" t="s">
        <v>380</v>
      </c>
      <c r="D130" s="241" t="s">
        <v>43</v>
      </c>
      <c r="E130" s="243" t="s">
        <v>385</v>
      </c>
      <c r="F130" s="235">
        <v>12</v>
      </c>
      <c r="G130" s="236">
        <f t="shared" si="33"/>
        <v>102.4</v>
      </c>
      <c r="H130" s="237">
        <f>ROUND(G130*(1+$G$3),2)</f>
        <v>123.23</v>
      </c>
      <c r="I130" s="238">
        <f t="shared" si="34"/>
        <v>1478.76</v>
      </c>
      <c r="J130" s="239">
        <f t="shared" si="19"/>
        <v>5.0000000000000001E-4</v>
      </c>
      <c r="N130" s="237">
        <v>111.36</v>
      </c>
      <c r="O130" s="213">
        <f t="shared" si="20"/>
        <v>102.4</v>
      </c>
    </row>
    <row r="131" spans="1:15" ht="45">
      <c r="A131" s="232" t="s">
        <v>536</v>
      </c>
      <c r="B131" s="240">
        <v>92396</v>
      </c>
      <c r="C131" s="232" t="s">
        <v>380</v>
      </c>
      <c r="D131" s="241" t="s">
        <v>44</v>
      </c>
      <c r="E131" s="243" t="s">
        <v>382</v>
      </c>
      <c r="F131" s="237">
        <v>403.28</v>
      </c>
      <c r="G131" s="236">
        <f t="shared" si="33"/>
        <v>52.46</v>
      </c>
      <c r="H131" s="237">
        <f>ROUND(G131*(1+$G$3),2)</f>
        <v>63.13</v>
      </c>
      <c r="I131" s="238">
        <f t="shared" si="34"/>
        <v>25459.07</v>
      </c>
      <c r="J131" s="239">
        <f t="shared" si="19"/>
        <v>8.3999999999999995E-3</v>
      </c>
      <c r="N131" s="237">
        <v>57.05</v>
      </c>
      <c r="O131" s="213">
        <f t="shared" si="20"/>
        <v>52.46</v>
      </c>
    </row>
    <row r="132" spans="1:15" ht="15.75">
      <c r="A132" s="225">
        <v>2</v>
      </c>
      <c r="B132" s="226"/>
      <c r="C132" s="226"/>
      <c r="D132" s="227" t="s">
        <v>306</v>
      </c>
      <c r="E132" s="229"/>
      <c r="F132" s="229"/>
      <c r="G132" s="229"/>
      <c r="H132" s="229"/>
      <c r="I132" s="230">
        <f>I133+I135+I139+I154+I177+I183+I187+I194+I197+I204+I214+I220+I228+I231+I237+I241+I247+I252+I266</f>
        <v>565329.59</v>
      </c>
      <c r="J132" s="231">
        <f t="shared" si="19"/>
        <v>0.1875</v>
      </c>
      <c r="N132" s="229"/>
      <c r="O132" s="213">
        <f t="shared" si="20"/>
        <v>0</v>
      </c>
    </row>
    <row r="133" spans="1:15" ht="15.75">
      <c r="A133" s="227" t="s">
        <v>307</v>
      </c>
      <c r="B133" s="226"/>
      <c r="C133" s="226"/>
      <c r="D133" s="227" t="s">
        <v>308</v>
      </c>
      <c r="E133" s="229"/>
      <c r="F133" s="229"/>
      <c r="G133" s="229"/>
      <c r="H133" s="229"/>
      <c r="I133" s="230">
        <f>I134</f>
        <v>6138.66</v>
      </c>
      <c r="J133" s="231">
        <f t="shared" si="19"/>
        <v>2E-3</v>
      </c>
      <c r="N133" s="229"/>
      <c r="O133" s="213">
        <f t="shared" si="20"/>
        <v>0</v>
      </c>
    </row>
    <row r="134" spans="1:15" ht="45">
      <c r="A134" s="232" t="s">
        <v>537</v>
      </c>
      <c r="B134" s="240">
        <v>99059</v>
      </c>
      <c r="C134" s="232" t="s">
        <v>380</v>
      </c>
      <c r="D134" s="232" t="s">
        <v>538</v>
      </c>
      <c r="E134" s="243" t="s">
        <v>428</v>
      </c>
      <c r="F134" s="242">
        <v>106.5</v>
      </c>
      <c r="G134" s="236">
        <f>O134</f>
        <v>47.9</v>
      </c>
      <c r="H134" s="237">
        <f>ROUND(G134*(1+$G$3),2)</f>
        <v>57.64</v>
      </c>
      <c r="I134" s="238">
        <f>ROUND(F134*H134,2)</f>
        <v>6138.66</v>
      </c>
      <c r="J134" s="239">
        <f t="shared" ref="J134:J197" si="35">ROUND(I134/$I$364,4)</f>
        <v>2E-3</v>
      </c>
      <c r="N134" s="237">
        <v>52.09</v>
      </c>
      <c r="O134" s="213">
        <f t="shared" si="20"/>
        <v>47.9</v>
      </c>
    </row>
    <row r="135" spans="1:15" ht="15.75">
      <c r="A135" s="227" t="s">
        <v>309</v>
      </c>
      <c r="B135" s="226"/>
      <c r="C135" s="226"/>
      <c r="D135" s="227" t="s">
        <v>310</v>
      </c>
      <c r="E135" s="229"/>
      <c r="F135" s="229"/>
      <c r="G135" s="229"/>
      <c r="H135" s="229"/>
      <c r="I135" s="230">
        <f>SUM(I137:I138)</f>
        <v>3680.29</v>
      </c>
      <c r="J135" s="231">
        <f t="shared" si="35"/>
        <v>1.1999999999999999E-3</v>
      </c>
      <c r="N135" s="229"/>
      <c r="O135" s="213">
        <f t="shared" si="20"/>
        <v>0</v>
      </c>
    </row>
    <row r="136" spans="1:15" ht="31.5">
      <c r="A136" s="227" t="s">
        <v>311</v>
      </c>
      <c r="B136" s="226"/>
      <c r="C136" s="226"/>
      <c r="D136" s="227" t="s">
        <v>45</v>
      </c>
      <c r="E136" s="229"/>
      <c r="F136" s="229"/>
      <c r="G136" s="229"/>
      <c r="H136" s="229"/>
      <c r="I136" s="255">
        <v>0</v>
      </c>
      <c r="J136" s="231">
        <f t="shared" si="35"/>
        <v>0</v>
      </c>
      <c r="N136" s="229"/>
      <c r="O136" s="213">
        <f t="shared" si="20"/>
        <v>0</v>
      </c>
    </row>
    <row r="137" spans="1:15" ht="30">
      <c r="A137" s="232" t="s">
        <v>539</v>
      </c>
      <c r="B137" s="240">
        <v>93358</v>
      </c>
      <c r="C137" s="232" t="s">
        <v>380</v>
      </c>
      <c r="D137" s="241" t="s">
        <v>1</v>
      </c>
      <c r="E137" s="243" t="s">
        <v>389</v>
      </c>
      <c r="F137" s="237">
        <v>44.46</v>
      </c>
      <c r="G137" s="236">
        <f t="shared" ref="G137:G138" si="36">O137</f>
        <v>63.14</v>
      </c>
      <c r="H137" s="237">
        <f>ROUND(G137*(1+$G$3),2)</f>
        <v>75.98</v>
      </c>
      <c r="I137" s="238">
        <f t="shared" ref="I137:I138" si="37">ROUND(F137*H137,2)</f>
        <v>3378.07</v>
      </c>
      <c r="J137" s="239">
        <f t="shared" si="35"/>
        <v>1.1000000000000001E-3</v>
      </c>
      <c r="N137" s="237">
        <v>68.67</v>
      </c>
      <c r="O137" s="213">
        <f t="shared" ref="O137:O200" si="38">ROUND(N137*$L$5,2)</f>
        <v>63.14</v>
      </c>
    </row>
    <row r="138" spans="1:15" ht="30">
      <c r="A138" s="232" t="s">
        <v>540</v>
      </c>
      <c r="B138" s="240">
        <v>96995</v>
      </c>
      <c r="C138" s="232" t="s">
        <v>380</v>
      </c>
      <c r="D138" s="232" t="s">
        <v>404</v>
      </c>
      <c r="E138" s="243" t="s">
        <v>389</v>
      </c>
      <c r="F138" s="237">
        <v>6.56</v>
      </c>
      <c r="G138" s="236">
        <f t="shared" si="36"/>
        <v>38.28</v>
      </c>
      <c r="H138" s="237">
        <f>ROUND(G138*(1+$G$3),2)</f>
        <v>46.07</v>
      </c>
      <c r="I138" s="238">
        <f t="shared" si="37"/>
        <v>302.22000000000003</v>
      </c>
      <c r="J138" s="239">
        <f t="shared" si="35"/>
        <v>1E-4</v>
      </c>
      <c r="N138" s="237">
        <v>41.63</v>
      </c>
      <c r="O138" s="213">
        <f t="shared" si="38"/>
        <v>38.28</v>
      </c>
    </row>
    <row r="139" spans="1:15" ht="15.75">
      <c r="A139" s="227" t="s">
        <v>312</v>
      </c>
      <c r="B139" s="226"/>
      <c r="C139" s="226"/>
      <c r="D139" s="227" t="s">
        <v>313</v>
      </c>
      <c r="E139" s="229"/>
      <c r="F139" s="229"/>
      <c r="G139" s="229"/>
      <c r="H139" s="229"/>
      <c r="I139" s="230">
        <f>I140</f>
        <v>56429.93</v>
      </c>
      <c r="J139" s="231">
        <f t="shared" si="35"/>
        <v>1.8700000000000001E-2</v>
      </c>
      <c r="N139" s="229"/>
      <c r="O139" s="213">
        <f t="shared" si="38"/>
        <v>0</v>
      </c>
    </row>
    <row r="140" spans="1:15" ht="15.75">
      <c r="A140" s="227" t="s">
        <v>314</v>
      </c>
      <c r="B140" s="226"/>
      <c r="C140" s="226"/>
      <c r="D140" s="227" t="s">
        <v>315</v>
      </c>
      <c r="E140" s="229"/>
      <c r="F140" s="229"/>
      <c r="G140" s="229"/>
      <c r="H140" s="229"/>
      <c r="I140" s="230">
        <f>SUM(I141:I153)</f>
        <v>56429.93</v>
      </c>
      <c r="J140" s="231">
        <f t="shared" si="35"/>
        <v>1.8700000000000001E-2</v>
      </c>
      <c r="N140" s="229"/>
      <c r="O140" s="213">
        <f t="shared" si="38"/>
        <v>0</v>
      </c>
    </row>
    <row r="141" spans="1:15" ht="30">
      <c r="A141" s="232" t="s">
        <v>541</v>
      </c>
      <c r="B141" s="240">
        <v>95467</v>
      </c>
      <c r="C141" s="232" t="s">
        <v>380</v>
      </c>
      <c r="D141" s="232" t="s">
        <v>542</v>
      </c>
      <c r="E141" s="243" t="s">
        <v>389</v>
      </c>
      <c r="F141" s="237">
        <v>18.239999999999998</v>
      </c>
      <c r="G141" s="236">
        <f t="shared" ref="G141:G153" si="39">O141</f>
        <v>412.92</v>
      </c>
      <c r="H141" s="237">
        <f t="shared" ref="H141:H153" si="40">ROUND(G141*(1+$G$3),2)</f>
        <v>496.91</v>
      </c>
      <c r="I141" s="238">
        <f t="shared" ref="I141:I153" si="41">ROUND(F141*H141,2)</f>
        <v>9063.64</v>
      </c>
      <c r="J141" s="239">
        <f t="shared" si="35"/>
        <v>3.0000000000000001E-3</v>
      </c>
      <c r="N141" s="237">
        <v>449.07</v>
      </c>
      <c r="O141" s="213">
        <f t="shared" si="38"/>
        <v>412.92</v>
      </c>
    </row>
    <row r="142" spans="1:15" ht="60">
      <c r="A142" s="232" t="s">
        <v>543</v>
      </c>
      <c r="B142" s="233" t="s">
        <v>394</v>
      </c>
      <c r="C142" s="232" t="s">
        <v>380</v>
      </c>
      <c r="D142" s="232" t="s">
        <v>395</v>
      </c>
      <c r="E142" s="243" t="s">
        <v>382</v>
      </c>
      <c r="F142" s="237">
        <v>33.880000000000003</v>
      </c>
      <c r="G142" s="236">
        <f t="shared" si="39"/>
        <v>76.67</v>
      </c>
      <c r="H142" s="237">
        <f t="shared" si="40"/>
        <v>92.26</v>
      </c>
      <c r="I142" s="238">
        <f t="shared" si="41"/>
        <v>3125.77</v>
      </c>
      <c r="J142" s="239">
        <f t="shared" si="35"/>
        <v>1E-3</v>
      </c>
      <c r="N142" s="237">
        <v>83.38</v>
      </c>
      <c r="O142" s="213">
        <f t="shared" si="38"/>
        <v>76.67</v>
      </c>
    </row>
    <row r="143" spans="1:15" ht="45">
      <c r="A143" s="232" t="s">
        <v>544</v>
      </c>
      <c r="B143" s="240">
        <v>96620</v>
      </c>
      <c r="C143" s="232" t="s">
        <v>380</v>
      </c>
      <c r="D143" s="254" t="s">
        <v>545</v>
      </c>
      <c r="E143" s="243" t="s">
        <v>389</v>
      </c>
      <c r="F143" s="237">
        <v>1.64</v>
      </c>
      <c r="G143" s="236">
        <f t="shared" si="39"/>
        <v>463.68</v>
      </c>
      <c r="H143" s="237">
        <f t="shared" si="40"/>
        <v>557.99</v>
      </c>
      <c r="I143" s="238">
        <f t="shared" si="41"/>
        <v>915.1</v>
      </c>
      <c r="J143" s="239">
        <f t="shared" si="35"/>
        <v>2.9999999999999997E-4</v>
      </c>
      <c r="N143" s="237">
        <v>504.27</v>
      </c>
      <c r="O143" s="213">
        <f t="shared" si="38"/>
        <v>463.68</v>
      </c>
    </row>
    <row r="144" spans="1:15" ht="45">
      <c r="A144" s="232" t="s">
        <v>546</v>
      </c>
      <c r="B144" s="240">
        <v>96535</v>
      </c>
      <c r="C144" s="232" t="s">
        <v>380</v>
      </c>
      <c r="D144" s="232" t="s">
        <v>547</v>
      </c>
      <c r="E144" s="243" t="s">
        <v>382</v>
      </c>
      <c r="F144" s="242">
        <v>3.2</v>
      </c>
      <c r="G144" s="236">
        <f t="shared" si="39"/>
        <v>123.91</v>
      </c>
      <c r="H144" s="237">
        <f t="shared" si="40"/>
        <v>149.11000000000001</v>
      </c>
      <c r="I144" s="238">
        <f t="shared" si="41"/>
        <v>477.15</v>
      </c>
      <c r="J144" s="239">
        <f t="shared" si="35"/>
        <v>2.0000000000000001E-4</v>
      </c>
      <c r="N144" s="237">
        <v>134.76</v>
      </c>
      <c r="O144" s="213">
        <f t="shared" si="38"/>
        <v>123.91</v>
      </c>
    </row>
    <row r="145" spans="1:15" ht="45">
      <c r="A145" s="232" t="s">
        <v>548</v>
      </c>
      <c r="B145" s="240">
        <v>96536</v>
      </c>
      <c r="C145" s="232" t="s">
        <v>380</v>
      </c>
      <c r="D145" s="232" t="s">
        <v>549</v>
      </c>
      <c r="E145" s="243" t="s">
        <v>382</v>
      </c>
      <c r="F145" s="235">
        <v>107</v>
      </c>
      <c r="G145" s="236">
        <f t="shared" si="39"/>
        <v>64.02</v>
      </c>
      <c r="H145" s="237">
        <f t="shared" si="40"/>
        <v>77.040000000000006</v>
      </c>
      <c r="I145" s="238">
        <f t="shared" si="41"/>
        <v>8243.2800000000007</v>
      </c>
      <c r="J145" s="239">
        <f t="shared" si="35"/>
        <v>2.7000000000000001E-3</v>
      </c>
      <c r="N145" s="237">
        <v>69.62</v>
      </c>
      <c r="O145" s="213">
        <f t="shared" si="38"/>
        <v>64.02</v>
      </c>
    </row>
    <row r="146" spans="1:15" ht="45">
      <c r="A146" s="232" t="s">
        <v>550</v>
      </c>
      <c r="B146" s="240">
        <v>96544</v>
      </c>
      <c r="C146" s="232" t="s">
        <v>380</v>
      </c>
      <c r="D146" s="241" t="s">
        <v>316</v>
      </c>
      <c r="E146" s="243" t="s">
        <v>400</v>
      </c>
      <c r="F146" s="235">
        <v>32</v>
      </c>
      <c r="G146" s="236">
        <f t="shared" si="39"/>
        <v>16.82</v>
      </c>
      <c r="H146" s="237">
        <f t="shared" si="40"/>
        <v>20.239999999999998</v>
      </c>
      <c r="I146" s="238">
        <f t="shared" si="41"/>
        <v>647.67999999999995</v>
      </c>
      <c r="J146" s="239">
        <f t="shared" si="35"/>
        <v>2.0000000000000001E-4</v>
      </c>
      <c r="N146" s="237">
        <v>18.29</v>
      </c>
      <c r="O146" s="213">
        <f t="shared" si="38"/>
        <v>16.82</v>
      </c>
    </row>
    <row r="147" spans="1:15" ht="45">
      <c r="A147" s="232" t="s">
        <v>551</v>
      </c>
      <c r="B147" s="240">
        <v>96545</v>
      </c>
      <c r="C147" s="232" t="s">
        <v>380</v>
      </c>
      <c r="D147" s="241" t="s">
        <v>280</v>
      </c>
      <c r="E147" s="243" t="s">
        <v>400</v>
      </c>
      <c r="F147" s="242">
        <v>28.4</v>
      </c>
      <c r="G147" s="236">
        <f t="shared" si="39"/>
        <v>15.87</v>
      </c>
      <c r="H147" s="237">
        <f t="shared" si="40"/>
        <v>19.100000000000001</v>
      </c>
      <c r="I147" s="238">
        <f t="shared" si="41"/>
        <v>542.44000000000005</v>
      </c>
      <c r="J147" s="239">
        <f t="shared" si="35"/>
        <v>2.0000000000000001E-4</v>
      </c>
      <c r="N147" s="237">
        <v>17.260000000000002</v>
      </c>
      <c r="O147" s="213">
        <f t="shared" si="38"/>
        <v>15.87</v>
      </c>
    </row>
    <row r="148" spans="1:15" ht="45">
      <c r="A148" s="232" t="s">
        <v>552</v>
      </c>
      <c r="B148" s="240">
        <v>96546</v>
      </c>
      <c r="C148" s="232" t="s">
        <v>380</v>
      </c>
      <c r="D148" s="241" t="s">
        <v>281</v>
      </c>
      <c r="E148" s="243" t="s">
        <v>400</v>
      </c>
      <c r="F148" s="242">
        <v>67.400000000000006</v>
      </c>
      <c r="G148" s="236">
        <f t="shared" si="39"/>
        <v>14.25</v>
      </c>
      <c r="H148" s="237">
        <f t="shared" si="40"/>
        <v>17.149999999999999</v>
      </c>
      <c r="I148" s="238">
        <f t="shared" si="41"/>
        <v>1155.9100000000001</v>
      </c>
      <c r="J148" s="239">
        <f t="shared" si="35"/>
        <v>4.0000000000000002E-4</v>
      </c>
      <c r="N148" s="237">
        <v>15.5</v>
      </c>
      <c r="O148" s="213">
        <f t="shared" si="38"/>
        <v>14.25</v>
      </c>
    </row>
    <row r="149" spans="1:15" ht="45">
      <c r="A149" s="232" t="s">
        <v>553</v>
      </c>
      <c r="B149" s="240">
        <v>96547</v>
      </c>
      <c r="C149" s="232" t="s">
        <v>380</v>
      </c>
      <c r="D149" s="241" t="s">
        <v>282</v>
      </c>
      <c r="E149" s="243" t="s">
        <v>400</v>
      </c>
      <c r="F149" s="242">
        <v>300.60000000000002</v>
      </c>
      <c r="G149" s="236">
        <f t="shared" si="39"/>
        <v>12.08</v>
      </c>
      <c r="H149" s="237">
        <f t="shared" si="40"/>
        <v>14.54</v>
      </c>
      <c r="I149" s="238">
        <f t="shared" si="41"/>
        <v>4370.72</v>
      </c>
      <c r="J149" s="239">
        <f t="shared" si="35"/>
        <v>1.4E-3</v>
      </c>
      <c r="N149" s="237">
        <v>13.14</v>
      </c>
      <c r="O149" s="213">
        <f t="shared" si="38"/>
        <v>12.08</v>
      </c>
    </row>
    <row r="150" spans="1:15" ht="45">
      <c r="A150" s="232" t="s">
        <v>554</v>
      </c>
      <c r="B150" s="240">
        <v>96543</v>
      </c>
      <c r="C150" s="232" t="s">
        <v>380</v>
      </c>
      <c r="D150" s="241" t="s">
        <v>46</v>
      </c>
      <c r="E150" s="243" t="s">
        <v>400</v>
      </c>
      <c r="F150" s="242">
        <v>102.2</v>
      </c>
      <c r="G150" s="236">
        <f t="shared" si="39"/>
        <v>17.71</v>
      </c>
      <c r="H150" s="237">
        <f t="shared" si="40"/>
        <v>21.31</v>
      </c>
      <c r="I150" s="238">
        <f t="shared" si="41"/>
        <v>2177.88</v>
      </c>
      <c r="J150" s="239">
        <f t="shared" si="35"/>
        <v>6.9999999999999999E-4</v>
      </c>
      <c r="N150" s="237">
        <v>19.260000000000002</v>
      </c>
      <c r="O150" s="213">
        <f t="shared" si="38"/>
        <v>17.71</v>
      </c>
    </row>
    <row r="151" spans="1:15" ht="45">
      <c r="A151" s="232" t="s">
        <v>555</v>
      </c>
      <c r="B151" s="240">
        <v>94965</v>
      </c>
      <c r="C151" s="232" t="s">
        <v>380</v>
      </c>
      <c r="D151" s="232" t="s">
        <v>556</v>
      </c>
      <c r="E151" s="243" t="s">
        <v>389</v>
      </c>
      <c r="F151" s="242">
        <v>37.9</v>
      </c>
      <c r="G151" s="236">
        <f t="shared" si="39"/>
        <v>365.11</v>
      </c>
      <c r="H151" s="237">
        <f t="shared" si="40"/>
        <v>439.37</v>
      </c>
      <c r="I151" s="238">
        <f t="shared" si="41"/>
        <v>16652.12</v>
      </c>
      <c r="J151" s="239">
        <f t="shared" si="35"/>
        <v>5.4999999999999997E-3</v>
      </c>
      <c r="N151" s="237">
        <v>397.07</v>
      </c>
      <c r="O151" s="213">
        <f t="shared" si="38"/>
        <v>365.11</v>
      </c>
    </row>
    <row r="152" spans="1:15" ht="45">
      <c r="A152" s="232" t="s">
        <v>557</v>
      </c>
      <c r="B152" s="240">
        <v>92873</v>
      </c>
      <c r="C152" s="232" t="s">
        <v>380</v>
      </c>
      <c r="D152" s="241" t="s">
        <v>47</v>
      </c>
      <c r="E152" s="243" t="s">
        <v>389</v>
      </c>
      <c r="F152" s="242">
        <v>37.9</v>
      </c>
      <c r="G152" s="236">
        <f t="shared" si="39"/>
        <v>164.14</v>
      </c>
      <c r="H152" s="237">
        <f t="shared" si="40"/>
        <v>197.53</v>
      </c>
      <c r="I152" s="238">
        <f t="shared" si="41"/>
        <v>7486.39</v>
      </c>
      <c r="J152" s="239">
        <f t="shared" si="35"/>
        <v>2.5000000000000001E-3</v>
      </c>
      <c r="N152" s="237">
        <v>178.51</v>
      </c>
      <c r="O152" s="213">
        <f t="shared" si="38"/>
        <v>164.14</v>
      </c>
    </row>
    <row r="153" spans="1:15" ht="30">
      <c r="A153" s="232" t="s">
        <v>558</v>
      </c>
      <c r="B153" s="233" t="s">
        <v>559</v>
      </c>
      <c r="C153" s="232" t="s">
        <v>380</v>
      </c>
      <c r="D153" s="241" t="s">
        <v>48</v>
      </c>
      <c r="E153" s="243" t="s">
        <v>382</v>
      </c>
      <c r="F153" s="237">
        <v>112.92</v>
      </c>
      <c r="G153" s="236">
        <f t="shared" si="39"/>
        <v>11.57</v>
      </c>
      <c r="H153" s="237">
        <f t="shared" si="40"/>
        <v>13.92</v>
      </c>
      <c r="I153" s="238">
        <f t="shared" si="41"/>
        <v>1571.85</v>
      </c>
      <c r="J153" s="239">
        <f t="shared" si="35"/>
        <v>5.0000000000000001E-4</v>
      </c>
      <c r="N153" s="237">
        <v>12.58</v>
      </c>
      <c r="O153" s="213">
        <f t="shared" si="38"/>
        <v>11.57</v>
      </c>
    </row>
    <row r="154" spans="1:15" ht="31.5">
      <c r="A154" s="227" t="s">
        <v>317</v>
      </c>
      <c r="B154" s="226"/>
      <c r="C154" s="226"/>
      <c r="D154" s="227" t="s">
        <v>318</v>
      </c>
      <c r="E154" s="229"/>
      <c r="F154" s="229"/>
      <c r="G154" s="229"/>
      <c r="H154" s="229"/>
      <c r="I154" s="230">
        <f>I155+I161+I170</f>
        <v>54586.090000000004</v>
      </c>
      <c r="J154" s="231">
        <f t="shared" si="35"/>
        <v>1.8100000000000002E-2</v>
      </c>
      <c r="N154" s="229"/>
      <c r="O154" s="213">
        <f t="shared" si="38"/>
        <v>0</v>
      </c>
    </row>
    <row r="155" spans="1:15" ht="15.75">
      <c r="A155" s="227" t="s">
        <v>319</v>
      </c>
      <c r="B155" s="226"/>
      <c r="C155" s="226"/>
      <c r="D155" s="227" t="s">
        <v>320</v>
      </c>
      <c r="E155" s="229"/>
      <c r="F155" s="229"/>
      <c r="G155" s="229"/>
      <c r="H155" s="229"/>
      <c r="I155" s="230">
        <f>SUM(I156:I160)</f>
        <v>18533.300000000003</v>
      </c>
      <c r="J155" s="231">
        <f t="shared" si="35"/>
        <v>6.1000000000000004E-3</v>
      </c>
      <c r="N155" s="229"/>
      <c r="O155" s="213">
        <f t="shared" si="38"/>
        <v>0</v>
      </c>
    </row>
    <row r="156" spans="1:15" ht="75">
      <c r="A156" s="232" t="s">
        <v>560</v>
      </c>
      <c r="B156" s="240">
        <v>92443</v>
      </c>
      <c r="C156" s="232" t="s">
        <v>380</v>
      </c>
      <c r="D156" s="232" t="s">
        <v>561</v>
      </c>
      <c r="E156" s="243" t="s">
        <v>382</v>
      </c>
      <c r="F156" s="237">
        <v>98.48</v>
      </c>
      <c r="G156" s="236">
        <f t="shared" ref="G156:G160" si="42">O156</f>
        <v>31.35</v>
      </c>
      <c r="H156" s="237">
        <f>ROUND(G156*(1+$G$3),2)</f>
        <v>37.729999999999997</v>
      </c>
      <c r="I156" s="238">
        <f t="shared" ref="I156:I160" si="43">ROUND(F156*H156,2)</f>
        <v>3715.65</v>
      </c>
      <c r="J156" s="239">
        <f t="shared" si="35"/>
        <v>1.1999999999999999E-3</v>
      </c>
      <c r="N156" s="237">
        <v>34.1</v>
      </c>
      <c r="O156" s="213">
        <f t="shared" si="38"/>
        <v>31.35</v>
      </c>
    </row>
    <row r="157" spans="1:15" ht="60">
      <c r="A157" s="232" t="s">
        <v>562</v>
      </c>
      <c r="B157" s="240">
        <v>92775</v>
      </c>
      <c r="C157" s="232" t="s">
        <v>380</v>
      </c>
      <c r="D157" s="232" t="s">
        <v>399</v>
      </c>
      <c r="E157" s="243" t="s">
        <v>400</v>
      </c>
      <c r="F157" s="235">
        <v>151</v>
      </c>
      <c r="G157" s="236">
        <f t="shared" si="42"/>
        <v>17.72</v>
      </c>
      <c r="H157" s="237">
        <f>ROUND(G157*(1+$G$3),2)</f>
        <v>21.32</v>
      </c>
      <c r="I157" s="238">
        <f t="shared" si="43"/>
        <v>3219.32</v>
      </c>
      <c r="J157" s="239">
        <f t="shared" si="35"/>
        <v>1.1000000000000001E-3</v>
      </c>
      <c r="N157" s="237">
        <v>19.27</v>
      </c>
      <c r="O157" s="213">
        <f t="shared" si="38"/>
        <v>17.72</v>
      </c>
    </row>
    <row r="158" spans="1:15" ht="60">
      <c r="A158" s="232" t="s">
        <v>563</v>
      </c>
      <c r="B158" s="240">
        <v>92778</v>
      </c>
      <c r="C158" s="232" t="s">
        <v>380</v>
      </c>
      <c r="D158" s="232" t="s">
        <v>414</v>
      </c>
      <c r="E158" s="243" t="s">
        <v>400</v>
      </c>
      <c r="F158" s="235">
        <v>402</v>
      </c>
      <c r="G158" s="236">
        <f t="shared" si="42"/>
        <v>14.19</v>
      </c>
      <c r="H158" s="237">
        <f>ROUND(G158*(1+$G$3),2)</f>
        <v>17.079999999999998</v>
      </c>
      <c r="I158" s="238">
        <f t="shared" si="43"/>
        <v>6866.16</v>
      </c>
      <c r="J158" s="239">
        <f t="shared" si="35"/>
        <v>2.3E-3</v>
      </c>
      <c r="N158" s="237">
        <v>15.43</v>
      </c>
      <c r="O158" s="213">
        <f t="shared" si="38"/>
        <v>14.19</v>
      </c>
    </row>
    <row r="159" spans="1:15" ht="45">
      <c r="A159" s="232" t="s">
        <v>564</v>
      </c>
      <c r="B159" s="240">
        <v>94965</v>
      </c>
      <c r="C159" s="232" t="s">
        <v>380</v>
      </c>
      <c r="D159" s="232" t="s">
        <v>556</v>
      </c>
      <c r="E159" s="243" t="s">
        <v>389</v>
      </c>
      <c r="F159" s="237">
        <v>7.43</v>
      </c>
      <c r="G159" s="236">
        <f t="shared" si="42"/>
        <v>365.11</v>
      </c>
      <c r="H159" s="237">
        <f>ROUND(G159*(1+$G$3),2)</f>
        <v>439.37</v>
      </c>
      <c r="I159" s="238">
        <f t="shared" si="43"/>
        <v>3264.52</v>
      </c>
      <c r="J159" s="239">
        <f t="shared" si="35"/>
        <v>1.1000000000000001E-3</v>
      </c>
      <c r="N159" s="237">
        <v>397.07</v>
      </c>
      <c r="O159" s="213">
        <f t="shared" si="38"/>
        <v>365.11</v>
      </c>
    </row>
    <row r="160" spans="1:15" ht="45">
      <c r="A160" s="232" t="s">
        <v>565</v>
      </c>
      <c r="B160" s="240">
        <v>92873</v>
      </c>
      <c r="C160" s="232" t="s">
        <v>380</v>
      </c>
      <c r="D160" s="241" t="s">
        <v>47</v>
      </c>
      <c r="E160" s="243" t="s">
        <v>389</v>
      </c>
      <c r="F160" s="237">
        <v>7.43</v>
      </c>
      <c r="G160" s="236">
        <f t="shared" si="42"/>
        <v>164.14</v>
      </c>
      <c r="H160" s="237">
        <f>ROUND(G160*(1+$G$3),2)</f>
        <v>197.53</v>
      </c>
      <c r="I160" s="238">
        <f t="shared" si="43"/>
        <v>1467.65</v>
      </c>
      <c r="J160" s="239">
        <f t="shared" si="35"/>
        <v>5.0000000000000001E-4</v>
      </c>
      <c r="N160" s="237">
        <v>178.51</v>
      </c>
      <c r="O160" s="213">
        <f t="shared" si="38"/>
        <v>164.14</v>
      </c>
    </row>
    <row r="161" spans="1:15" ht="15.75">
      <c r="A161" s="227" t="s">
        <v>321</v>
      </c>
      <c r="B161" s="226"/>
      <c r="C161" s="226"/>
      <c r="D161" s="227" t="s">
        <v>322</v>
      </c>
      <c r="E161" s="229"/>
      <c r="F161" s="229"/>
      <c r="G161" s="229"/>
      <c r="H161" s="229"/>
      <c r="I161" s="230">
        <f>SUM(I162:I169)</f>
        <v>25827.03</v>
      </c>
      <c r="J161" s="231">
        <f t="shared" si="35"/>
        <v>8.6E-3</v>
      </c>
      <c r="N161" s="229"/>
      <c r="O161" s="213">
        <f t="shared" si="38"/>
        <v>0</v>
      </c>
    </row>
    <row r="162" spans="1:15" ht="60">
      <c r="A162" s="232" t="s">
        <v>566</v>
      </c>
      <c r="B162" s="240">
        <v>92480</v>
      </c>
      <c r="C162" s="232" t="s">
        <v>380</v>
      </c>
      <c r="D162" s="241" t="s">
        <v>49</v>
      </c>
      <c r="E162" s="243" t="s">
        <v>382</v>
      </c>
      <c r="F162" s="235">
        <v>136</v>
      </c>
      <c r="G162" s="236">
        <f t="shared" ref="G162:G169" si="44">O162</f>
        <v>47.04</v>
      </c>
      <c r="H162" s="237">
        <f t="shared" ref="H162:H169" si="45">ROUND(G162*(1+$G$3),2)</f>
        <v>56.61</v>
      </c>
      <c r="I162" s="238">
        <f t="shared" ref="I162:I169" si="46">ROUND(F162*H162,2)</f>
        <v>7698.96</v>
      </c>
      <c r="J162" s="239">
        <f t="shared" si="35"/>
        <v>2.5999999999999999E-3</v>
      </c>
      <c r="N162" s="237">
        <v>51.16</v>
      </c>
      <c r="O162" s="213">
        <f t="shared" si="38"/>
        <v>47.04</v>
      </c>
    </row>
    <row r="163" spans="1:15" ht="60">
      <c r="A163" s="232" t="s">
        <v>567</v>
      </c>
      <c r="B163" s="240">
        <v>92775</v>
      </c>
      <c r="C163" s="232" t="s">
        <v>380</v>
      </c>
      <c r="D163" s="232" t="s">
        <v>399</v>
      </c>
      <c r="E163" s="243" t="s">
        <v>400</v>
      </c>
      <c r="F163" s="235">
        <v>174</v>
      </c>
      <c r="G163" s="236">
        <f t="shared" si="44"/>
        <v>17.72</v>
      </c>
      <c r="H163" s="237">
        <f t="shared" si="45"/>
        <v>21.32</v>
      </c>
      <c r="I163" s="238">
        <f t="shared" si="46"/>
        <v>3709.68</v>
      </c>
      <c r="J163" s="239">
        <f t="shared" si="35"/>
        <v>1.1999999999999999E-3</v>
      </c>
      <c r="N163" s="237">
        <v>19.27</v>
      </c>
      <c r="O163" s="213">
        <f t="shared" si="38"/>
        <v>17.72</v>
      </c>
    </row>
    <row r="164" spans="1:15" ht="60">
      <c r="A164" s="232" t="s">
        <v>568</v>
      </c>
      <c r="B164" s="240">
        <v>92776</v>
      </c>
      <c r="C164" s="232" t="s">
        <v>380</v>
      </c>
      <c r="D164" s="232" t="s">
        <v>410</v>
      </c>
      <c r="E164" s="243" t="s">
        <v>400</v>
      </c>
      <c r="F164" s="242">
        <v>90.8</v>
      </c>
      <c r="G164" s="236">
        <f t="shared" si="44"/>
        <v>16.850000000000001</v>
      </c>
      <c r="H164" s="237">
        <f t="shared" si="45"/>
        <v>20.28</v>
      </c>
      <c r="I164" s="238">
        <f t="shared" si="46"/>
        <v>1841.42</v>
      </c>
      <c r="J164" s="239">
        <f t="shared" si="35"/>
        <v>5.9999999999999995E-4</v>
      </c>
      <c r="N164" s="237">
        <v>18.32</v>
      </c>
      <c r="O164" s="213">
        <f t="shared" si="38"/>
        <v>16.850000000000001</v>
      </c>
    </row>
    <row r="165" spans="1:15" ht="60">
      <c r="A165" s="232" t="s">
        <v>569</v>
      </c>
      <c r="B165" s="240">
        <v>92777</v>
      </c>
      <c r="C165" s="232" t="s">
        <v>380</v>
      </c>
      <c r="D165" s="232" t="s">
        <v>412</v>
      </c>
      <c r="E165" s="243" t="s">
        <v>400</v>
      </c>
      <c r="F165" s="242">
        <v>92.3</v>
      </c>
      <c r="G165" s="236">
        <f t="shared" si="44"/>
        <v>15.86</v>
      </c>
      <c r="H165" s="237">
        <f t="shared" si="45"/>
        <v>19.09</v>
      </c>
      <c r="I165" s="238">
        <f t="shared" si="46"/>
        <v>1762.01</v>
      </c>
      <c r="J165" s="239">
        <f t="shared" si="35"/>
        <v>5.9999999999999995E-4</v>
      </c>
      <c r="N165" s="237">
        <v>17.25</v>
      </c>
      <c r="O165" s="213">
        <f t="shared" si="38"/>
        <v>15.86</v>
      </c>
    </row>
    <row r="166" spans="1:15" ht="60">
      <c r="A166" s="232" t="s">
        <v>570</v>
      </c>
      <c r="B166" s="240">
        <v>92778</v>
      </c>
      <c r="C166" s="232" t="s">
        <v>380</v>
      </c>
      <c r="D166" s="232" t="s">
        <v>414</v>
      </c>
      <c r="E166" s="243" t="s">
        <v>400</v>
      </c>
      <c r="F166" s="235">
        <v>140</v>
      </c>
      <c r="G166" s="236">
        <f t="shared" si="44"/>
        <v>14.19</v>
      </c>
      <c r="H166" s="237">
        <f t="shared" si="45"/>
        <v>17.079999999999998</v>
      </c>
      <c r="I166" s="238">
        <f t="shared" si="46"/>
        <v>2391.1999999999998</v>
      </c>
      <c r="J166" s="239">
        <f t="shared" si="35"/>
        <v>8.0000000000000004E-4</v>
      </c>
      <c r="N166" s="237">
        <v>15.43</v>
      </c>
      <c r="O166" s="213">
        <f t="shared" si="38"/>
        <v>14.19</v>
      </c>
    </row>
    <row r="167" spans="1:15" ht="60">
      <c r="A167" s="232" t="s">
        <v>571</v>
      </c>
      <c r="B167" s="240">
        <v>92779</v>
      </c>
      <c r="C167" s="232" t="s">
        <v>380</v>
      </c>
      <c r="D167" s="232" t="s">
        <v>416</v>
      </c>
      <c r="E167" s="243" t="s">
        <v>400</v>
      </c>
      <c r="F167" s="242">
        <v>76.400000000000006</v>
      </c>
      <c r="G167" s="236">
        <f t="shared" si="44"/>
        <v>11.96</v>
      </c>
      <c r="H167" s="237">
        <f t="shared" si="45"/>
        <v>14.39</v>
      </c>
      <c r="I167" s="238">
        <f t="shared" si="46"/>
        <v>1099.4000000000001</v>
      </c>
      <c r="J167" s="239">
        <f t="shared" si="35"/>
        <v>4.0000000000000002E-4</v>
      </c>
      <c r="N167" s="237">
        <v>13.01</v>
      </c>
      <c r="O167" s="213">
        <f t="shared" si="38"/>
        <v>11.96</v>
      </c>
    </row>
    <row r="168" spans="1:15" ht="45">
      <c r="A168" s="232" t="s">
        <v>572</v>
      </c>
      <c r="B168" s="240">
        <v>94965</v>
      </c>
      <c r="C168" s="232" t="s">
        <v>380</v>
      </c>
      <c r="D168" s="232" t="s">
        <v>556</v>
      </c>
      <c r="E168" s="243" t="s">
        <v>389</v>
      </c>
      <c r="F168" s="242">
        <v>11.5</v>
      </c>
      <c r="G168" s="236">
        <f t="shared" si="44"/>
        <v>365.11</v>
      </c>
      <c r="H168" s="237">
        <f t="shared" si="45"/>
        <v>439.37</v>
      </c>
      <c r="I168" s="238">
        <f t="shared" si="46"/>
        <v>5052.76</v>
      </c>
      <c r="J168" s="239">
        <f t="shared" si="35"/>
        <v>1.6999999999999999E-3</v>
      </c>
      <c r="N168" s="237">
        <v>397.07</v>
      </c>
      <c r="O168" s="213">
        <f t="shared" si="38"/>
        <v>365.11</v>
      </c>
    </row>
    <row r="169" spans="1:15" ht="45">
      <c r="A169" s="232" t="s">
        <v>573</v>
      </c>
      <c r="B169" s="240">
        <v>92873</v>
      </c>
      <c r="C169" s="232" t="s">
        <v>380</v>
      </c>
      <c r="D169" s="241" t="s">
        <v>47</v>
      </c>
      <c r="E169" s="243" t="s">
        <v>389</v>
      </c>
      <c r="F169" s="242">
        <v>11.5</v>
      </c>
      <c r="G169" s="236">
        <f t="shared" si="44"/>
        <v>164.14</v>
      </c>
      <c r="H169" s="237">
        <f t="shared" si="45"/>
        <v>197.53</v>
      </c>
      <c r="I169" s="238">
        <f t="shared" si="46"/>
        <v>2271.6</v>
      </c>
      <c r="J169" s="239">
        <f t="shared" si="35"/>
        <v>8.0000000000000004E-4</v>
      </c>
      <c r="N169" s="237">
        <v>178.51</v>
      </c>
      <c r="O169" s="213">
        <f t="shared" si="38"/>
        <v>164.14</v>
      </c>
    </row>
    <row r="170" spans="1:15" ht="15.75">
      <c r="A170" s="227" t="s">
        <v>323</v>
      </c>
      <c r="B170" s="226"/>
      <c r="C170" s="226"/>
      <c r="D170" s="227" t="s">
        <v>50</v>
      </c>
      <c r="E170" s="229"/>
      <c r="F170" s="229"/>
      <c r="G170" s="229"/>
      <c r="H170" s="229"/>
      <c r="I170" s="230">
        <f>SUM(I171:I176)</f>
        <v>10225.76</v>
      </c>
      <c r="J170" s="231">
        <f t="shared" si="35"/>
        <v>3.3999999999999998E-3</v>
      </c>
      <c r="N170" s="229"/>
      <c r="O170" s="213">
        <f t="shared" si="38"/>
        <v>0</v>
      </c>
    </row>
    <row r="171" spans="1:15" ht="60">
      <c r="A171" s="232" t="s">
        <v>574</v>
      </c>
      <c r="B171" s="240">
        <v>92522</v>
      </c>
      <c r="C171" s="232" t="s">
        <v>380</v>
      </c>
      <c r="D171" s="241" t="s">
        <v>51</v>
      </c>
      <c r="E171" s="243" t="s">
        <v>382</v>
      </c>
      <c r="F171" s="235">
        <v>40</v>
      </c>
      <c r="G171" s="236">
        <f t="shared" ref="G171:G176" si="47">O171</f>
        <v>29.15</v>
      </c>
      <c r="H171" s="237">
        <f t="shared" ref="H171:H176" si="48">ROUND(G171*(1+$G$3),2)</f>
        <v>35.08</v>
      </c>
      <c r="I171" s="238">
        <f t="shared" ref="I171:I176" si="49">ROUND(F171*H171,2)</f>
        <v>1403.2</v>
      </c>
      <c r="J171" s="239">
        <f t="shared" si="35"/>
        <v>5.0000000000000001E-4</v>
      </c>
      <c r="N171" s="237">
        <v>31.7</v>
      </c>
      <c r="O171" s="213">
        <f t="shared" si="38"/>
        <v>29.15</v>
      </c>
    </row>
    <row r="172" spans="1:15" ht="45">
      <c r="A172" s="232" t="s">
        <v>575</v>
      </c>
      <c r="B172" s="240">
        <v>94971</v>
      </c>
      <c r="C172" s="232" t="s">
        <v>380</v>
      </c>
      <c r="D172" s="232" t="s">
        <v>576</v>
      </c>
      <c r="E172" s="243" t="s">
        <v>389</v>
      </c>
      <c r="F172" s="242">
        <v>5.5</v>
      </c>
      <c r="G172" s="236">
        <f t="shared" si="47"/>
        <v>360.36</v>
      </c>
      <c r="H172" s="237">
        <f t="shared" si="48"/>
        <v>433.66</v>
      </c>
      <c r="I172" s="238">
        <f t="shared" si="49"/>
        <v>2385.13</v>
      </c>
      <c r="J172" s="239">
        <f t="shared" si="35"/>
        <v>8.0000000000000004E-4</v>
      </c>
      <c r="N172" s="237">
        <v>391.91</v>
      </c>
      <c r="O172" s="213">
        <f t="shared" si="38"/>
        <v>360.36</v>
      </c>
    </row>
    <row r="173" spans="1:15" ht="45">
      <c r="A173" s="232" t="s">
        <v>577</v>
      </c>
      <c r="B173" s="240">
        <v>92873</v>
      </c>
      <c r="C173" s="232" t="s">
        <v>380</v>
      </c>
      <c r="D173" s="241" t="s">
        <v>47</v>
      </c>
      <c r="E173" s="243" t="s">
        <v>389</v>
      </c>
      <c r="F173" s="242">
        <v>5.5</v>
      </c>
      <c r="G173" s="236">
        <f t="shared" si="47"/>
        <v>164.14</v>
      </c>
      <c r="H173" s="237">
        <f t="shared" si="48"/>
        <v>197.53</v>
      </c>
      <c r="I173" s="238">
        <f t="shared" si="49"/>
        <v>1086.42</v>
      </c>
      <c r="J173" s="239">
        <f t="shared" si="35"/>
        <v>4.0000000000000002E-4</v>
      </c>
      <c r="N173" s="237">
        <v>178.51</v>
      </c>
      <c r="O173" s="213">
        <f t="shared" si="38"/>
        <v>164.14</v>
      </c>
    </row>
    <row r="174" spans="1:15" ht="60">
      <c r="A174" s="232" t="s">
        <v>578</v>
      </c>
      <c r="B174" s="240">
        <v>92776</v>
      </c>
      <c r="C174" s="232" t="s">
        <v>380</v>
      </c>
      <c r="D174" s="232" t="s">
        <v>410</v>
      </c>
      <c r="E174" s="243" t="s">
        <v>400</v>
      </c>
      <c r="F174" s="242">
        <v>160.80000000000001</v>
      </c>
      <c r="G174" s="236">
        <f t="shared" si="47"/>
        <v>16.850000000000001</v>
      </c>
      <c r="H174" s="237">
        <f t="shared" si="48"/>
        <v>20.28</v>
      </c>
      <c r="I174" s="238">
        <f t="shared" si="49"/>
        <v>3261.02</v>
      </c>
      <c r="J174" s="239">
        <f t="shared" si="35"/>
        <v>1.1000000000000001E-3</v>
      </c>
      <c r="N174" s="237">
        <v>18.32</v>
      </c>
      <c r="O174" s="213">
        <f t="shared" si="38"/>
        <v>16.850000000000001</v>
      </c>
    </row>
    <row r="175" spans="1:15" ht="60">
      <c r="A175" s="232" t="s">
        <v>579</v>
      </c>
      <c r="B175" s="240">
        <v>92777</v>
      </c>
      <c r="C175" s="232" t="s">
        <v>380</v>
      </c>
      <c r="D175" s="232" t="s">
        <v>412</v>
      </c>
      <c r="E175" s="243" t="s">
        <v>400</v>
      </c>
      <c r="F175" s="242">
        <v>28.4</v>
      </c>
      <c r="G175" s="236">
        <f t="shared" si="47"/>
        <v>15.86</v>
      </c>
      <c r="H175" s="237">
        <f t="shared" si="48"/>
        <v>19.09</v>
      </c>
      <c r="I175" s="238">
        <f t="shared" si="49"/>
        <v>542.16</v>
      </c>
      <c r="J175" s="239">
        <f t="shared" si="35"/>
        <v>2.0000000000000001E-4</v>
      </c>
      <c r="N175" s="237">
        <v>17.25</v>
      </c>
      <c r="O175" s="213">
        <f t="shared" si="38"/>
        <v>15.86</v>
      </c>
    </row>
    <row r="176" spans="1:15" ht="60">
      <c r="A176" s="232" t="s">
        <v>580</v>
      </c>
      <c r="B176" s="240">
        <v>92775</v>
      </c>
      <c r="C176" s="232" t="s">
        <v>380</v>
      </c>
      <c r="D176" s="232" t="s">
        <v>399</v>
      </c>
      <c r="E176" s="243" t="s">
        <v>400</v>
      </c>
      <c r="F176" s="242">
        <v>72.599999999999994</v>
      </c>
      <c r="G176" s="236">
        <f t="shared" si="47"/>
        <v>17.72</v>
      </c>
      <c r="H176" s="237">
        <f t="shared" si="48"/>
        <v>21.32</v>
      </c>
      <c r="I176" s="238">
        <f t="shared" si="49"/>
        <v>1547.83</v>
      </c>
      <c r="J176" s="239">
        <f t="shared" si="35"/>
        <v>5.0000000000000001E-4</v>
      </c>
      <c r="N176" s="237">
        <v>19.27</v>
      </c>
      <c r="O176" s="213">
        <f t="shared" si="38"/>
        <v>17.72</v>
      </c>
    </row>
    <row r="177" spans="1:15" ht="15.75">
      <c r="A177" s="227" t="s">
        <v>324</v>
      </c>
      <c r="B177" s="226"/>
      <c r="C177" s="226"/>
      <c r="D177" s="227" t="s">
        <v>325</v>
      </c>
      <c r="E177" s="229"/>
      <c r="F177" s="229"/>
      <c r="G177" s="229"/>
      <c r="H177" s="229"/>
      <c r="I177" s="230">
        <f>SUM(I178:I182)</f>
        <v>44729.46</v>
      </c>
      <c r="J177" s="231">
        <f t="shared" si="35"/>
        <v>1.4800000000000001E-2</v>
      </c>
      <c r="N177" s="229"/>
      <c r="O177" s="213">
        <f t="shared" si="38"/>
        <v>0</v>
      </c>
    </row>
    <row r="178" spans="1:15" ht="90">
      <c r="A178" s="232" t="s">
        <v>581</v>
      </c>
      <c r="B178" s="240">
        <v>87503</v>
      </c>
      <c r="C178" s="232" t="s">
        <v>380</v>
      </c>
      <c r="D178" s="232" t="s">
        <v>582</v>
      </c>
      <c r="E178" s="243" t="s">
        <v>382</v>
      </c>
      <c r="F178" s="237">
        <v>148.44999999999999</v>
      </c>
      <c r="G178" s="236">
        <f t="shared" ref="G178:G182" si="50">O178</f>
        <v>54.08</v>
      </c>
      <c r="H178" s="237">
        <f>ROUND(G178*(1+$G$3),2)</f>
        <v>65.08</v>
      </c>
      <c r="I178" s="238">
        <f t="shared" ref="I178:I182" si="51">ROUND(F178*H178,2)</f>
        <v>9661.1299999999992</v>
      </c>
      <c r="J178" s="239">
        <f t="shared" si="35"/>
        <v>3.2000000000000002E-3</v>
      </c>
      <c r="N178" s="237">
        <v>58.82</v>
      </c>
      <c r="O178" s="213">
        <f t="shared" si="38"/>
        <v>54.08</v>
      </c>
    </row>
    <row r="179" spans="1:15" ht="45">
      <c r="A179" s="232" t="s">
        <v>583</v>
      </c>
      <c r="B179" s="233" t="s">
        <v>435</v>
      </c>
      <c r="C179" s="232" t="s">
        <v>380</v>
      </c>
      <c r="D179" s="232" t="s">
        <v>436</v>
      </c>
      <c r="E179" s="243" t="s">
        <v>382</v>
      </c>
      <c r="F179" s="237">
        <v>191.54</v>
      </c>
      <c r="G179" s="236">
        <f t="shared" si="50"/>
        <v>148.71</v>
      </c>
      <c r="H179" s="237">
        <f>ROUND(G179*(1+$G$3),2)</f>
        <v>178.96</v>
      </c>
      <c r="I179" s="238">
        <f t="shared" si="51"/>
        <v>34278</v>
      </c>
      <c r="J179" s="239">
        <f t="shared" si="35"/>
        <v>1.14E-2</v>
      </c>
      <c r="N179" s="237">
        <v>161.72999999999999</v>
      </c>
      <c r="O179" s="213">
        <f t="shared" si="38"/>
        <v>148.71</v>
      </c>
    </row>
    <row r="180" spans="1:15" ht="30">
      <c r="A180" s="232" t="s">
        <v>584</v>
      </c>
      <c r="B180" s="240">
        <v>93182</v>
      </c>
      <c r="C180" s="232" t="s">
        <v>380</v>
      </c>
      <c r="D180" s="241" t="s">
        <v>52</v>
      </c>
      <c r="E180" s="243" t="s">
        <v>428</v>
      </c>
      <c r="F180" s="237">
        <v>2.12</v>
      </c>
      <c r="G180" s="236">
        <f t="shared" si="50"/>
        <v>41.18</v>
      </c>
      <c r="H180" s="237">
        <f>ROUND(G180*(1+$G$3),2)</f>
        <v>49.56</v>
      </c>
      <c r="I180" s="238">
        <f t="shared" si="51"/>
        <v>105.07</v>
      </c>
      <c r="J180" s="239">
        <f t="shared" si="35"/>
        <v>0</v>
      </c>
      <c r="N180" s="237">
        <v>44.78</v>
      </c>
      <c r="O180" s="213">
        <f t="shared" si="38"/>
        <v>41.18</v>
      </c>
    </row>
    <row r="181" spans="1:15" ht="30">
      <c r="A181" s="232" t="s">
        <v>585</v>
      </c>
      <c r="B181" s="240">
        <v>93184</v>
      </c>
      <c r="C181" s="232" t="s">
        <v>380</v>
      </c>
      <c r="D181" s="232" t="s">
        <v>586</v>
      </c>
      <c r="E181" s="243" t="s">
        <v>428</v>
      </c>
      <c r="F181" s="237">
        <v>15.95</v>
      </c>
      <c r="G181" s="236">
        <f t="shared" si="50"/>
        <v>30.34</v>
      </c>
      <c r="H181" s="237">
        <f>ROUND(G181*(1+$G$3),2)</f>
        <v>36.51</v>
      </c>
      <c r="I181" s="238">
        <f t="shared" si="51"/>
        <v>582.33000000000004</v>
      </c>
      <c r="J181" s="239">
        <f t="shared" si="35"/>
        <v>2.0000000000000001E-4</v>
      </c>
      <c r="N181" s="237">
        <v>33</v>
      </c>
      <c r="O181" s="213">
        <f t="shared" si="38"/>
        <v>30.34</v>
      </c>
    </row>
    <row r="182" spans="1:15" ht="30">
      <c r="A182" s="232" t="s">
        <v>587</v>
      </c>
      <c r="B182" s="240">
        <v>93194</v>
      </c>
      <c r="C182" s="232" t="s">
        <v>380</v>
      </c>
      <c r="D182" s="241" t="s">
        <v>53</v>
      </c>
      <c r="E182" s="243" t="s">
        <v>428</v>
      </c>
      <c r="F182" s="237">
        <v>2.12</v>
      </c>
      <c r="G182" s="236">
        <f t="shared" si="50"/>
        <v>40.340000000000003</v>
      </c>
      <c r="H182" s="237">
        <f>ROUND(G182*(1+$G$3),2)</f>
        <v>48.55</v>
      </c>
      <c r="I182" s="238">
        <f t="shared" si="51"/>
        <v>102.93</v>
      </c>
      <c r="J182" s="239">
        <f t="shared" si="35"/>
        <v>0</v>
      </c>
      <c r="N182" s="237">
        <v>43.87</v>
      </c>
      <c r="O182" s="213">
        <f t="shared" si="38"/>
        <v>40.340000000000003</v>
      </c>
    </row>
    <row r="183" spans="1:15" ht="15.75">
      <c r="A183" s="227" t="s">
        <v>326</v>
      </c>
      <c r="B183" s="226"/>
      <c r="C183" s="226"/>
      <c r="D183" s="227" t="s">
        <v>292</v>
      </c>
      <c r="E183" s="229"/>
      <c r="F183" s="229"/>
      <c r="G183" s="229"/>
      <c r="H183" s="229"/>
      <c r="I183" s="230">
        <f>I184</f>
        <v>13099.84</v>
      </c>
      <c r="J183" s="231">
        <f t="shared" si="35"/>
        <v>4.3E-3</v>
      </c>
      <c r="N183" s="229"/>
      <c r="O183" s="213">
        <f t="shared" si="38"/>
        <v>0</v>
      </c>
    </row>
    <row r="184" spans="1:15" ht="15.75">
      <c r="A184" s="227" t="s">
        <v>327</v>
      </c>
      <c r="B184" s="226"/>
      <c r="C184" s="226"/>
      <c r="D184" s="227" t="s">
        <v>328</v>
      </c>
      <c r="E184" s="229"/>
      <c r="F184" s="229"/>
      <c r="G184" s="229"/>
      <c r="H184" s="229"/>
      <c r="I184" s="230">
        <f>SUM(I185:I186)</f>
        <v>13099.84</v>
      </c>
      <c r="J184" s="231">
        <f t="shared" si="35"/>
        <v>4.3E-3</v>
      </c>
      <c r="N184" s="229"/>
      <c r="O184" s="213">
        <f t="shared" si="38"/>
        <v>0</v>
      </c>
    </row>
    <row r="185" spans="1:15" ht="45">
      <c r="A185" s="232" t="s">
        <v>588</v>
      </c>
      <c r="B185" s="240">
        <v>91341</v>
      </c>
      <c r="C185" s="232" t="s">
        <v>380</v>
      </c>
      <c r="D185" s="232" t="s">
        <v>589</v>
      </c>
      <c r="E185" s="243" t="s">
        <v>382</v>
      </c>
      <c r="F185" s="237">
        <v>1.49</v>
      </c>
      <c r="G185" s="236">
        <f t="shared" ref="G185:G186" si="52">O185</f>
        <v>790</v>
      </c>
      <c r="H185" s="237">
        <f>ROUND(G185*(1+$G$3),2)</f>
        <v>950.69</v>
      </c>
      <c r="I185" s="238">
        <f t="shared" ref="I185:I186" si="53">ROUND(F185*H185,2)</f>
        <v>1416.53</v>
      </c>
      <c r="J185" s="239">
        <f t="shared" si="35"/>
        <v>5.0000000000000001E-4</v>
      </c>
      <c r="N185" s="237">
        <v>859.16</v>
      </c>
      <c r="O185" s="213">
        <f t="shared" si="38"/>
        <v>790</v>
      </c>
    </row>
    <row r="186" spans="1:15" ht="30">
      <c r="A186" s="232" t="s">
        <v>590</v>
      </c>
      <c r="B186" s="240">
        <v>68054</v>
      </c>
      <c r="C186" s="232" t="s">
        <v>380</v>
      </c>
      <c r="D186" s="232" t="s">
        <v>591</v>
      </c>
      <c r="E186" s="243" t="s">
        <v>382</v>
      </c>
      <c r="F186" s="237">
        <v>27.75</v>
      </c>
      <c r="G186" s="236">
        <f t="shared" si="52"/>
        <v>349.86</v>
      </c>
      <c r="H186" s="237">
        <f>ROUND(G186*(1+$G$3),2)</f>
        <v>421.02</v>
      </c>
      <c r="I186" s="238">
        <f t="shared" si="53"/>
        <v>11683.31</v>
      </c>
      <c r="J186" s="239">
        <f t="shared" si="35"/>
        <v>3.8999999999999998E-3</v>
      </c>
      <c r="N186" s="237">
        <v>380.49</v>
      </c>
      <c r="O186" s="213">
        <f t="shared" si="38"/>
        <v>349.86</v>
      </c>
    </row>
    <row r="187" spans="1:15" ht="15.75">
      <c r="A187" s="227" t="s">
        <v>329</v>
      </c>
      <c r="B187" s="226"/>
      <c r="C187" s="226"/>
      <c r="D187" s="227" t="s">
        <v>290</v>
      </c>
      <c r="E187" s="229"/>
      <c r="F187" s="229"/>
      <c r="G187" s="229"/>
      <c r="H187" s="229"/>
      <c r="I187" s="230">
        <f>I188</f>
        <v>188336.37000000002</v>
      </c>
      <c r="J187" s="231">
        <f t="shared" si="35"/>
        <v>6.25E-2</v>
      </c>
      <c r="N187" s="229"/>
      <c r="O187" s="213">
        <f t="shared" si="38"/>
        <v>0</v>
      </c>
    </row>
    <row r="188" spans="1:15" ht="31.5">
      <c r="A188" s="227" t="s">
        <v>330</v>
      </c>
      <c r="B188" s="226"/>
      <c r="C188" s="226"/>
      <c r="D188" s="227" t="s">
        <v>331</v>
      </c>
      <c r="E188" s="229"/>
      <c r="F188" s="229"/>
      <c r="G188" s="229"/>
      <c r="H188" s="229"/>
      <c r="I188" s="230">
        <f>SUM(I189:I193)</f>
        <v>188336.37000000002</v>
      </c>
      <c r="J188" s="231">
        <f t="shared" si="35"/>
        <v>6.25E-2</v>
      </c>
      <c r="N188" s="229"/>
      <c r="O188" s="213">
        <f t="shared" si="38"/>
        <v>0</v>
      </c>
    </row>
    <row r="189" spans="1:15" ht="90">
      <c r="A189" s="232" t="s">
        <v>592</v>
      </c>
      <c r="B189" s="240">
        <v>100773</v>
      </c>
      <c r="C189" s="232" t="s">
        <v>380</v>
      </c>
      <c r="D189" s="254" t="s">
        <v>593</v>
      </c>
      <c r="E189" s="243" t="s">
        <v>400</v>
      </c>
      <c r="F189" s="235">
        <v>4972</v>
      </c>
      <c r="G189" s="236">
        <f t="shared" ref="G189:G193" si="54">O189</f>
        <v>18.670000000000002</v>
      </c>
      <c r="H189" s="237">
        <f>ROUND(G189*(1+$G$3),2)</f>
        <v>22.47</v>
      </c>
      <c r="I189" s="238">
        <f t="shared" ref="I189:I193" si="55">ROUND(F189*H189,2)</f>
        <v>111720.84</v>
      </c>
      <c r="J189" s="239">
        <f t="shared" si="35"/>
        <v>3.7100000000000001E-2</v>
      </c>
      <c r="N189" s="237">
        <v>20.3</v>
      </c>
      <c r="O189" s="213">
        <f t="shared" si="38"/>
        <v>18.670000000000002</v>
      </c>
    </row>
    <row r="190" spans="1:15" ht="45">
      <c r="A190" s="232" t="s">
        <v>594</v>
      </c>
      <c r="B190" s="240">
        <v>94213</v>
      </c>
      <c r="C190" s="232" t="s">
        <v>380</v>
      </c>
      <c r="D190" s="241" t="s">
        <v>54</v>
      </c>
      <c r="E190" s="243" t="s">
        <v>382</v>
      </c>
      <c r="F190" s="237">
        <v>690.98</v>
      </c>
      <c r="G190" s="236">
        <f t="shared" si="54"/>
        <v>87.26</v>
      </c>
      <c r="H190" s="237">
        <f>ROUND(G190*(1+$G$3),2)</f>
        <v>105.01</v>
      </c>
      <c r="I190" s="238">
        <f t="shared" si="55"/>
        <v>72559.81</v>
      </c>
      <c r="J190" s="239">
        <f t="shared" si="35"/>
        <v>2.41E-2</v>
      </c>
      <c r="N190" s="237">
        <v>94.9</v>
      </c>
      <c r="O190" s="213">
        <f t="shared" si="38"/>
        <v>87.26</v>
      </c>
    </row>
    <row r="191" spans="1:15" ht="60">
      <c r="A191" s="232" t="s">
        <v>595</v>
      </c>
      <c r="B191" s="240">
        <v>100434</v>
      </c>
      <c r="C191" s="232" t="s">
        <v>380</v>
      </c>
      <c r="D191" s="241" t="s">
        <v>55</v>
      </c>
      <c r="E191" s="243" t="s">
        <v>428</v>
      </c>
      <c r="F191" s="235">
        <v>36</v>
      </c>
      <c r="G191" s="236">
        <f t="shared" si="54"/>
        <v>58.14</v>
      </c>
      <c r="H191" s="237">
        <f>ROUND(G191*(1+$G$3),2)</f>
        <v>69.97</v>
      </c>
      <c r="I191" s="238">
        <f t="shared" si="55"/>
        <v>2518.92</v>
      </c>
      <c r="J191" s="239">
        <f t="shared" si="35"/>
        <v>8.0000000000000004E-4</v>
      </c>
      <c r="N191" s="237">
        <v>63.23</v>
      </c>
      <c r="O191" s="213">
        <f t="shared" si="38"/>
        <v>58.14</v>
      </c>
    </row>
    <row r="192" spans="1:15" ht="30">
      <c r="A192" s="232" t="s">
        <v>596</v>
      </c>
      <c r="B192" s="240">
        <v>96113</v>
      </c>
      <c r="C192" s="232" t="s">
        <v>380</v>
      </c>
      <c r="D192" s="241" t="s">
        <v>56</v>
      </c>
      <c r="E192" s="243" t="s">
        <v>382</v>
      </c>
      <c r="F192" s="237">
        <v>6.48</v>
      </c>
      <c r="G192" s="236">
        <f t="shared" si="54"/>
        <v>30.86</v>
      </c>
      <c r="H192" s="237">
        <f>ROUND(G192*(1+$G$3),2)</f>
        <v>37.14</v>
      </c>
      <c r="I192" s="238">
        <f t="shared" si="55"/>
        <v>240.67</v>
      </c>
      <c r="J192" s="239">
        <f t="shared" si="35"/>
        <v>1E-4</v>
      </c>
      <c r="N192" s="237">
        <v>33.56</v>
      </c>
      <c r="O192" s="213">
        <f t="shared" si="38"/>
        <v>30.86</v>
      </c>
    </row>
    <row r="193" spans="1:15" ht="45">
      <c r="A193" s="232" t="s">
        <v>597</v>
      </c>
      <c r="B193" s="240">
        <v>98560</v>
      </c>
      <c r="C193" s="232" t="s">
        <v>380</v>
      </c>
      <c r="D193" s="232" t="s">
        <v>598</v>
      </c>
      <c r="E193" s="243" t="s">
        <v>382</v>
      </c>
      <c r="F193" s="237">
        <v>29.12</v>
      </c>
      <c r="G193" s="236">
        <f t="shared" si="54"/>
        <v>36.99</v>
      </c>
      <c r="H193" s="237">
        <f>ROUND(G193*(1+$G$3),2)</f>
        <v>44.51</v>
      </c>
      <c r="I193" s="238">
        <f t="shared" si="55"/>
        <v>1296.1300000000001</v>
      </c>
      <c r="J193" s="239">
        <f t="shared" si="35"/>
        <v>4.0000000000000002E-4</v>
      </c>
      <c r="N193" s="237">
        <v>40.229999999999997</v>
      </c>
      <c r="O193" s="213">
        <f t="shared" si="38"/>
        <v>36.99</v>
      </c>
    </row>
    <row r="194" spans="1:15" ht="15.75">
      <c r="A194" s="227" t="s">
        <v>332</v>
      </c>
      <c r="B194" s="226"/>
      <c r="C194" s="226"/>
      <c r="D194" s="227" t="s">
        <v>333</v>
      </c>
      <c r="E194" s="229"/>
      <c r="F194" s="229"/>
      <c r="G194" s="229"/>
      <c r="H194" s="229"/>
      <c r="I194" s="230">
        <f>SUM(I195:I196)</f>
        <v>16662.7</v>
      </c>
      <c r="J194" s="231">
        <f t="shared" si="35"/>
        <v>5.4999999999999997E-3</v>
      </c>
      <c r="N194" s="229"/>
      <c r="O194" s="213">
        <f t="shared" si="38"/>
        <v>0</v>
      </c>
    </row>
    <row r="195" spans="1:15" ht="60">
      <c r="A195" s="232" t="s">
        <v>599</v>
      </c>
      <c r="B195" s="240">
        <v>87879</v>
      </c>
      <c r="C195" s="232" t="s">
        <v>380</v>
      </c>
      <c r="D195" s="232" t="s">
        <v>600</v>
      </c>
      <c r="E195" s="243" t="s">
        <v>382</v>
      </c>
      <c r="F195" s="237">
        <v>463.11</v>
      </c>
      <c r="G195" s="236">
        <f t="shared" ref="G195:G196" si="56">O195</f>
        <v>3.11</v>
      </c>
      <c r="H195" s="237">
        <f>ROUND(G195*(1+$G$3),2)</f>
        <v>3.74</v>
      </c>
      <c r="I195" s="238">
        <f t="shared" ref="I195:I196" si="57">ROUND(F195*H195,2)</f>
        <v>1732.03</v>
      </c>
      <c r="J195" s="239">
        <f t="shared" si="35"/>
        <v>5.9999999999999995E-4</v>
      </c>
      <c r="N195" s="237">
        <v>3.38</v>
      </c>
      <c r="O195" s="213">
        <f t="shared" si="38"/>
        <v>3.11</v>
      </c>
    </row>
    <row r="196" spans="1:15" ht="75">
      <c r="A196" s="232" t="s">
        <v>601</v>
      </c>
      <c r="B196" s="240">
        <v>87529</v>
      </c>
      <c r="C196" s="232" t="s">
        <v>380</v>
      </c>
      <c r="D196" s="232" t="s">
        <v>602</v>
      </c>
      <c r="E196" s="243" t="s">
        <v>382</v>
      </c>
      <c r="F196" s="237">
        <v>463.11</v>
      </c>
      <c r="G196" s="236">
        <f t="shared" si="56"/>
        <v>26.79</v>
      </c>
      <c r="H196" s="237">
        <f>ROUND(G196*(1+$G$3),2)</f>
        <v>32.24</v>
      </c>
      <c r="I196" s="238">
        <f t="shared" si="57"/>
        <v>14930.67</v>
      </c>
      <c r="J196" s="239">
        <f t="shared" si="35"/>
        <v>5.0000000000000001E-3</v>
      </c>
      <c r="N196" s="237">
        <v>29.14</v>
      </c>
      <c r="O196" s="213">
        <f t="shared" si="38"/>
        <v>26.79</v>
      </c>
    </row>
    <row r="197" spans="1:15" ht="15.75">
      <c r="A197" s="227" t="s">
        <v>334</v>
      </c>
      <c r="B197" s="226"/>
      <c r="C197" s="226"/>
      <c r="D197" s="227" t="s">
        <v>335</v>
      </c>
      <c r="E197" s="229"/>
      <c r="F197" s="229"/>
      <c r="G197" s="229"/>
      <c r="H197" s="229"/>
      <c r="I197" s="230">
        <f>SUM(I198:I203)</f>
        <v>55925.83</v>
      </c>
      <c r="J197" s="231">
        <f t="shared" si="35"/>
        <v>1.8599999999999998E-2</v>
      </c>
      <c r="N197" s="229"/>
      <c r="O197" s="213">
        <f t="shared" si="38"/>
        <v>0</v>
      </c>
    </row>
    <row r="198" spans="1:15" ht="30">
      <c r="A198" s="232" t="s">
        <v>603</v>
      </c>
      <c r="B198" s="233" t="s">
        <v>604</v>
      </c>
      <c r="C198" s="232" t="s">
        <v>380</v>
      </c>
      <c r="D198" s="241" t="s">
        <v>57</v>
      </c>
      <c r="E198" s="243" t="s">
        <v>389</v>
      </c>
      <c r="F198" s="237">
        <v>23.81</v>
      </c>
      <c r="G198" s="236">
        <f t="shared" ref="G198:G203" si="58">O198</f>
        <v>5.3</v>
      </c>
      <c r="H198" s="237">
        <f t="shared" ref="H198:H203" si="59">ROUND(G198*(1+$G$3),2)</f>
        <v>6.38</v>
      </c>
      <c r="I198" s="238">
        <f t="shared" ref="I198:I203" si="60">ROUND(F198*H198,2)</f>
        <v>151.91</v>
      </c>
      <c r="J198" s="239">
        <f t="shared" ref="J198:J261" si="61">ROUND(I198/$I$364,4)</f>
        <v>1E-4</v>
      </c>
      <c r="N198" s="237">
        <v>5.76</v>
      </c>
      <c r="O198" s="213">
        <f t="shared" si="38"/>
        <v>5.3</v>
      </c>
    </row>
    <row r="199" spans="1:15" ht="30">
      <c r="A199" s="232" t="s">
        <v>605</v>
      </c>
      <c r="B199" s="240">
        <v>96620</v>
      </c>
      <c r="C199" s="232" t="s">
        <v>380</v>
      </c>
      <c r="D199" s="241" t="s">
        <v>58</v>
      </c>
      <c r="E199" s="243" t="s">
        <v>389</v>
      </c>
      <c r="F199" s="237">
        <v>6.48</v>
      </c>
      <c r="G199" s="236">
        <f t="shared" si="58"/>
        <v>463.68</v>
      </c>
      <c r="H199" s="237">
        <f t="shared" si="59"/>
        <v>557.99</v>
      </c>
      <c r="I199" s="238">
        <f t="shared" si="60"/>
        <v>3615.78</v>
      </c>
      <c r="J199" s="239">
        <f t="shared" si="61"/>
        <v>1.1999999999999999E-3</v>
      </c>
      <c r="N199" s="237">
        <v>504.27</v>
      </c>
      <c r="O199" s="213">
        <f t="shared" si="38"/>
        <v>463.68</v>
      </c>
    </row>
    <row r="200" spans="1:15" ht="60">
      <c r="A200" s="232" t="s">
        <v>606</v>
      </c>
      <c r="B200" s="240">
        <v>87256</v>
      </c>
      <c r="C200" s="232" t="s">
        <v>380</v>
      </c>
      <c r="D200" s="241" t="s">
        <v>59</v>
      </c>
      <c r="E200" s="243" t="s">
        <v>382</v>
      </c>
      <c r="F200" s="237">
        <v>6.48</v>
      </c>
      <c r="G200" s="236">
        <f t="shared" si="58"/>
        <v>98.39</v>
      </c>
      <c r="H200" s="237">
        <f t="shared" si="59"/>
        <v>118.4</v>
      </c>
      <c r="I200" s="238">
        <f t="shared" si="60"/>
        <v>767.23</v>
      </c>
      <c r="J200" s="239">
        <f t="shared" si="61"/>
        <v>2.9999999999999997E-4</v>
      </c>
      <c r="N200" s="237">
        <v>107</v>
      </c>
      <c r="O200" s="213">
        <f t="shared" si="38"/>
        <v>98.39</v>
      </c>
    </row>
    <row r="201" spans="1:15" ht="30">
      <c r="A201" s="232" t="s">
        <v>607</v>
      </c>
      <c r="B201" s="233" t="s">
        <v>604</v>
      </c>
      <c r="C201" s="232" t="s">
        <v>380</v>
      </c>
      <c r="D201" s="241" t="s">
        <v>57</v>
      </c>
      <c r="E201" s="243" t="s">
        <v>389</v>
      </c>
      <c r="F201" s="237">
        <v>450.65</v>
      </c>
      <c r="G201" s="236">
        <f t="shared" si="58"/>
        <v>5.3</v>
      </c>
      <c r="H201" s="237">
        <f t="shared" si="59"/>
        <v>6.38</v>
      </c>
      <c r="I201" s="238">
        <f t="shared" si="60"/>
        <v>2875.15</v>
      </c>
      <c r="J201" s="239">
        <f t="shared" si="61"/>
        <v>1E-3</v>
      </c>
      <c r="N201" s="237">
        <v>5.76</v>
      </c>
      <c r="O201" s="213">
        <f t="shared" ref="O201:O264" si="62">ROUND(N201*$L$5,2)</f>
        <v>5.3</v>
      </c>
    </row>
    <row r="202" spans="1:15" ht="45">
      <c r="A202" s="232" t="s">
        <v>608</v>
      </c>
      <c r="B202" s="240">
        <v>72183</v>
      </c>
      <c r="C202" s="232" t="s">
        <v>380</v>
      </c>
      <c r="D202" s="241" t="s">
        <v>60</v>
      </c>
      <c r="E202" s="243" t="s">
        <v>382</v>
      </c>
      <c r="F202" s="237">
        <v>450.65</v>
      </c>
      <c r="G202" s="236">
        <f t="shared" si="58"/>
        <v>85.99</v>
      </c>
      <c r="H202" s="237">
        <f t="shared" si="59"/>
        <v>103.48</v>
      </c>
      <c r="I202" s="238">
        <f t="shared" si="60"/>
        <v>46633.26</v>
      </c>
      <c r="J202" s="239">
        <f t="shared" si="61"/>
        <v>1.55E-2</v>
      </c>
      <c r="N202" s="237">
        <v>93.52</v>
      </c>
      <c r="O202" s="213">
        <f t="shared" si="62"/>
        <v>85.99</v>
      </c>
    </row>
    <row r="203" spans="1:15" ht="60">
      <c r="A203" s="232" t="s">
        <v>609</v>
      </c>
      <c r="B203" s="240">
        <v>9418</v>
      </c>
      <c r="C203" s="232" t="s">
        <v>610</v>
      </c>
      <c r="D203" s="232" t="s">
        <v>611</v>
      </c>
      <c r="E203" s="243" t="s">
        <v>382</v>
      </c>
      <c r="F203" s="242">
        <v>19.100000000000001</v>
      </c>
      <c r="G203" s="236">
        <f t="shared" si="58"/>
        <v>81.900000000000006</v>
      </c>
      <c r="H203" s="237">
        <f t="shared" si="59"/>
        <v>98.56</v>
      </c>
      <c r="I203" s="238">
        <f t="shared" si="60"/>
        <v>1882.5</v>
      </c>
      <c r="J203" s="239">
        <f t="shared" si="61"/>
        <v>5.9999999999999995E-4</v>
      </c>
      <c r="N203" s="237">
        <v>89.07</v>
      </c>
      <c r="O203" s="213">
        <f t="shared" si="62"/>
        <v>81.900000000000006</v>
      </c>
    </row>
    <row r="204" spans="1:15" ht="15.75">
      <c r="A204" s="227" t="s">
        <v>336</v>
      </c>
      <c r="B204" s="226"/>
      <c r="C204" s="226"/>
      <c r="D204" s="227" t="s">
        <v>303</v>
      </c>
      <c r="E204" s="229"/>
      <c r="F204" s="229"/>
      <c r="G204" s="229"/>
      <c r="H204" s="229"/>
      <c r="I204" s="230">
        <f>SUM(I205:I213)</f>
        <v>40245.499999999993</v>
      </c>
      <c r="J204" s="231">
        <f t="shared" si="61"/>
        <v>1.3299999999999999E-2</v>
      </c>
      <c r="N204" s="229"/>
      <c r="O204" s="213">
        <f t="shared" si="62"/>
        <v>0</v>
      </c>
    </row>
    <row r="205" spans="1:15" ht="30">
      <c r="A205" s="232" t="s">
        <v>612</v>
      </c>
      <c r="B205" s="240">
        <v>88485</v>
      </c>
      <c r="C205" s="232" t="s">
        <v>380</v>
      </c>
      <c r="D205" s="241" t="s">
        <v>61</v>
      </c>
      <c r="E205" s="243" t="s">
        <v>382</v>
      </c>
      <c r="F205" s="237">
        <v>463.11</v>
      </c>
      <c r="G205" s="236">
        <f t="shared" ref="G205:G213" si="63">O205</f>
        <v>2.23</v>
      </c>
      <c r="H205" s="237">
        <f t="shared" ref="H205:H213" si="64">ROUND(G205*(1+$G$3),2)</f>
        <v>2.68</v>
      </c>
      <c r="I205" s="238">
        <f t="shared" ref="I205:I213" si="65">ROUND(F205*H205,2)</f>
        <v>1241.1300000000001</v>
      </c>
      <c r="J205" s="239">
        <f t="shared" si="61"/>
        <v>4.0000000000000002E-4</v>
      </c>
      <c r="N205" s="237">
        <v>2.42</v>
      </c>
      <c r="O205" s="213">
        <f t="shared" si="62"/>
        <v>2.23</v>
      </c>
    </row>
    <row r="206" spans="1:15" ht="30">
      <c r="A206" s="232" t="s">
        <v>613</v>
      </c>
      <c r="B206" s="240">
        <v>88495</v>
      </c>
      <c r="C206" s="232" t="s">
        <v>380</v>
      </c>
      <c r="D206" s="241" t="s">
        <v>62</v>
      </c>
      <c r="E206" s="243" t="s">
        <v>382</v>
      </c>
      <c r="F206" s="237">
        <v>463.11</v>
      </c>
      <c r="G206" s="236">
        <f t="shared" si="63"/>
        <v>9.02</v>
      </c>
      <c r="H206" s="237">
        <f t="shared" si="64"/>
        <v>10.85</v>
      </c>
      <c r="I206" s="238">
        <f t="shared" si="65"/>
        <v>5024.74</v>
      </c>
      <c r="J206" s="239">
        <f t="shared" si="61"/>
        <v>1.6999999999999999E-3</v>
      </c>
      <c r="N206" s="237">
        <v>9.81</v>
      </c>
      <c r="O206" s="213">
        <f t="shared" si="62"/>
        <v>9.02</v>
      </c>
    </row>
    <row r="207" spans="1:15" ht="30">
      <c r="A207" s="232" t="s">
        <v>614</v>
      </c>
      <c r="B207" s="240">
        <v>88489</v>
      </c>
      <c r="C207" s="232" t="s">
        <v>380</v>
      </c>
      <c r="D207" s="241" t="s">
        <v>39</v>
      </c>
      <c r="E207" s="243" t="s">
        <v>382</v>
      </c>
      <c r="F207" s="237">
        <v>463.11</v>
      </c>
      <c r="G207" s="236">
        <f t="shared" si="63"/>
        <v>11.99</v>
      </c>
      <c r="H207" s="237">
        <f t="shared" si="64"/>
        <v>14.43</v>
      </c>
      <c r="I207" s="238">
        <f t="shared" si="65"/>
        <v>6682.68</v>
      </c>
      <c r="J207" s="239">
        <f t="shared" si="61"/>
        <v>2.2000000000000001E-3</v>
      </c>
      <c r="N207" s="237">
        <v>13.04</v>
      </c>
      <c r="O207" s="213">
        <f t="shared" si="62"/>
        <v>11.99</v>
      </c>
    </row>
    <row r="208" spans="1:15" ht="30">
      <c r="A208" s="232" t="s">
        <v>615</v>
      </c>
      <c r="B208" s="240">
        <v>88482</v>
      </c>
      <c r="C208" s="232" t="s">
        <v>380</v>
      </c>
      <c r="D208" s="241" t="s">
        <v>63</v>
      </c>
      <c r="E208" s="243" t="s">
        <v>382</v>
      </c>
      <c r="F208" s="237">
        <v>6.48</v>
      </c>
      <c r="G208" s="236">
        <f t="shared" si="63"/>
        <v>2.46</v>
      </c>
      <c r="H208" s="237">
        <f t="shared" si="64"/>
        <v>2.96</v>
      </c>
      <c r="I208" s="238">
        <f t="shared" si="65"/>
        <v>19.18</v>
      </c>
      <c r="J208" s="239">
        <f t="shared" si="61"/>
        <v>0</v>
      </c>
      <c r="N208" s="237">
        <v>2.67</v>
      </c>
      <c r="O208" s="213">
        <f t="shared" si="62"/>
        <v>2.46</v>
      </c>
    </row>
    <row r="209" spans="1:15" ht="30">
      <c r="A209" s="232" t="s">
        <v>616</v>
      </c>
      <c r="B209" s="240">
        <v>88496</v>
      </c>
      <c r="C209" s="232" t="s">
        <v>380</v>
      </c>
      <c r="D209" s="241" t="s">
        <v>40</v>
      </c>
      <c r="E209" s="243" t="s">
        <v>382</v>
      </c>
      <c r="F209" s="237">
        <v>6.48</v>
      </c>
      <c r="G209" s="236">
        <f t="shared" si="63"/>
        <v>22.23</v>
      </c>
      <c r="H209" s="237">
        <f t="shared" si="64"/>
        <v>26.75</v>
      </c>
      <c r="I209" s="238">
        <f t="shared" si="65"/>
        <v>173.34</v>
      </c>
      <c r="J209" s="239">
        <f t="shared" si="61"/>
        <v>1E-4</v>
      </c>
      <c r="N209" s="237">
        <v>24.18</v>
      </c>
      <c r="O209" s="213">
        <f t="shared" si="62"/>
        <v>22.23</v>
      </c>
    </row>
    <row r="210" spans="1:15" ht="30">
      <c r="A210" s="232" t="s">
        <v>617</v>
      </c>
      <c r="B210" s="240">
        <v>88488</v>
      </c>
      <c r="C210" s="232" t="s">
        <v>380</v>
      </c>
      <c r="D210" s="241" t="s">
        <v>41</v>
      </c>
      <c r="E210" s="243" t="s">
        <v>382</v>
      </c>
      <c r="F210" s="237">
        <v>6.48</v>
      </c>
      <c r="G210" s="236">
        <f t="shared" si="63"/>
        <v>13.53</v>
      </c>
      <c r="H210" s="237">
        <f t="shared" si="64"/>
        <v>16.28</v>
      </c>
      <c r="I210" s="238">
        <f t="shared" si="65"/>
        <v>105.49</v>
      </c>
      <c r="J210" s="239">
        <f t="shared" si="61"/>
        <v>0</v>
      </c>
      <c r="N210" s="237">
        <v>14.71</v>
      </c>
      <c r="O210" s="213">
        <f t="shared" si="62"/>
        <v>13.53</v>
      </c>
    </row>
    <row r="211" spans="1:15" ht="15.75">
      <c r="A211" s="232" t="s">
        <v>618</v>
      </c>
      <c r="B211" s="240">
        <v>72815</v>
      </c>
      <c r="C211" s="232" t="s">
        <v>380</v>
      </c>
      <c r="D211" s="232" t="s">
        <v>619</v>
      </c>
      <c r="E211" s="243" t="s">
        <v>382</v>
      </c>
      <c r="F211" s="237">
        <v>340.38</v>
      </c>
      <c r="G211" s="236">
        <f t="shared" si="63"/>
        <v>41.65</v>
      </c>
      <c r="H211" s="237">
        <f t="shared" si="64"/>
        <v>50.12</v>
      </c>
      <c r="I211" s="238">
        <f t="shared" si="65"/>
        <v>17059.849999999999</v>
      </c>
      <c r="J211" s="239">
        <f t="shared" si="61"/>
        <v>5.7000000000000002E-3</v>
      </c>
      <c r="N211" s="237">
        <v>45.3</v>
      </c>
      <c r="O211" s="213">
        <f t="shared" si="62"/>
        <v>41.65</v>
      </c>
    </row>
    <row r="212" spans="1:15" ht="45">
      <c r="A212" s="232" t="s">
        <v>620</v>
      </c>
      <c r="B212" s="233" t="s">
        <v>621</v>
      </c>
      <c r="C212" s="232" t="s">
        <v>380</v>
      </c>
      <c r="D212" s="241" t="s">
        <v>64</v>
      </c>
      <c r="E212" s="243" t="s">
        <v>382</v>
      </c>
      <c r="F212" s="237">
        <v>340.38</v>
      </c>
      <c r="G212" s="236">
        <f t="shared" si="63"/>
        <v>8.43</v>
      </c>
      <c r="H212" s="237">
        <f t="shared" si="64"/>
        <v>10.14</v>
      </c>
      <c r="I212" s="238">
        <f t="shared" si="65"/>
        <v>3451.45</v>
      </c>
      <c r="J212" s="239">
        <f t="shared" si="61"/>
        <v>1.1000000000000001E-3</v>
      </c>
      <c r="N212" s="237">
        <v>9.17</v>
      </c>
      <c r="O212" s="213">
        <f t="shared" si="62"/>
        <v>8.43</v>
      </c>
    </row>
    <row r="213" spans="1:15" ht="60">
      <c r="A213" s="232" t="s">
        <v>622</v>
      </c>
      <c r="B213" s="233" t="s">
        <v>623</v>
      </c>
      <c r="C213" s="232" t="s">
        <v>380</v>
      </c>
      <c r="D213" s="241" t="s">
        <v>65</v>
      </c>
      <c r="E213" s="243" t="s">
        <v>382</v>
      </c>
      <c r="F213" s="237">
        <v>340.38</v>
      </c>
      <c r="G213" s="236">
        <f t="shared" si="63"/>
        <v>15.84</v>
      </c>
      <c r="H213" s="237">
        <f t="shared" si="64"/>
        <v>19.059999999999999</v>
      </c>
      <c r="I213" s="238">
        <f t="shared" si="65"/>
        <v>6487.64</v>
      </c>
      <c r="J213" s="239">
        <f t="shared" si="61"/>
        <v>2.2000000000000001E-3</v>
      </c>
      <c r="N213" s="237">
        <v>17.23</v>
      </c>
      <c r="O213" s="213">
        <f t="shared" si="62"/>
        <v>15.84</v>
      </c>
    </row>
    <row r="214" spans="1:15" ht="31.5">
      <c r="A214" s="227" t="s">
        <v>337</v>
      </c>
      <c r="B214" s="226"/>
      <c r="C214" s="226"/>
      <c r="D214" s="227" t="s">
        <v>338</v>
      </c>
      <c r="E214" s="229"/>
      <c r="F214" s="229"/>
      <c r="G214" s="229"/>
      <c r="H214" s="229"/>
      <c r="I214" s="230">
        <f>SUM(I215:I219)</f>
        <v>678.22</v>
      </c>
      <c r="J214" s="231">
        <f t="shared" si="61"/>
        <v>2.0000000000000001E-4</v>
      </c>
      <c r="N214" s="229"/>
      <c r="O214" s="213">
        <f t="shared" si="62"/>
        <v>0</v>
      </c>
    </row>
    <row r="215" spans="1:15" ht="30">
      <c r="A215" s="245" t="s">
        <v>624</v>
      </c>
      <c r="B215" s="246">
        <v>2392</v>
      </c>
      <c r="C215" s="245" t="s">
        <v>380</v>
      </c>
      <c r="D215" s="247" t="s">
        <v>66</v>
      </c>
      <c r="E215" s="248" t="s">
        <v>385</v>
      </c>
      <c r="F215" s="249">
        <v>1</v>
      </c>
      <c r="G215" s="250">
        <f t="shared" ref="G215:G219" si="66">O215</f>
        <v>70.989999999999995</v>
      </c>
      <c r="H215" s="251">
        <f>ROUND(G215*(1+$G$3),2)</f>
        <v>85.43</v>
      </c>
      <c r="I215" s="252">
        <f t="shared" ref="I215:I219" si="67">ROUND(F215*H215,2)</f>
        <v>85.43</v>
      </c>
      <c r="J215" s="239">
        <f t="shared" si="61"/>
        <v>0</v>
      </c>
      <c r="N215" s="253">
        <v>77.2</v>
      </c>
      <c r="O215" s="213">
        <f t="shared" si="62"/>
        <v>70.989999999999995</v>
      </c>
    </row>
    <row r="216" spans="1:15" ht="45">
      <c r="A216" s="232" t="s">
        <v>625</v>
      </c>
      <c r="B216" s="240">
        <v>93656</v>
      </c>
      <c r="C216" s="232" t="s">
        <v>380</v>
      </c>
      <c r="D216" s="241" t="s">
        <v>67</v>
      </c>
      <c r="E216" s="243" t="s">
        <v>385</v>
      </c>
      <c r="F216" s="235">
        <v>1</v>
      </c>
      <c r="G216" s="236">
        <f t="shared" si="66"/>
        <v>11.37</v>
      </c>
      <c r="H216" s="237">
        <f>ROUND(G216*(1+$G$3),2)</f>
        <v>13.68</v>
      </c>
      <c r="I216" s="238">
        <f t="shared" si="67"/>
        <v>13.68</v>
      </c>
      <c r="J216" s="239">
        <f t="shared" si="61"/>
        <v>0</v>
      </c>
      <c r="N216" s="237">
        <v>12.37</v>
      </c>
      <c r="O216" s="213">
        <f t="shared" si="62"/>
        <v>11.37</v>
      </c>
    </row>
    <row r="217" spans="1:15" ht="45">
      <c r="A217" s="232" t="s">
        <v>626</v>
      </c>
      <c r="B217" s="240">
        <v>93653</v>
      </c>
      <c r="C217" s="232" t="s">
        <v>380</v>
      </c>
      <c r="D217" s="241" t="s">
        <v>68</v>
      </c>
      <c r="E217" s="243" t="s">
        <v>385</v>
      </c>
      <c r="F217" s="235">
        <v>7</v>
      </c>
      <c r="G217" s="236">
        <f t="shared" si="66"/>
        <v>10.050000000000001</v>
      </c>
      <c r="H217" s="237">
        <f>ROUND(G217*(1+$G$3),2)</f>
        <v>12.09</v>
      </c>
      <c r="I217" s="238">
        <f t="shared" si="67"/>
        <v>84.63</v>
      </c>
      <c r="J217" s="239">
        <f t="shared" si="61"/>
        <v>0</v>
      </c>
      <c r="N217" s="237">
        <v>10.93</v>
      </c>
      <c r="O217" s="213">
        <f t="shared" si="62"/>
        <v>10.050000000000001</v>
      </c>
    </row>
    <row r="218" spans="1:15" ht="45">
      <c r="A218" s="232" t="s">
        <v>627</v>
      </c>
      <c r="B218" s="240">
        <v>93654</v>
      </c>
      <c r="C218" s="232" t="s">
        <v>380</v>
      </c>
      <c r="D218" s="241" t="s">
        <v>69</v>
      </c>
      <c r="E218" s="243" t="s">
        <v>385</v>
      </c>
      <c r="F218" s="235">
        <v>2</v>
      </c>
      <c r="G218" s="236">
        <f t="shared" si="66"/>
        <v>10.51</v>
      </c>
      <c r="H218" s="237">
        <f>ROUND(G218*(1+$G$3),2)</f>
        <v>12.65</v>
      </c>
      <c r="I218" s="238">
        <f t="shared" si="67"/>
        <v>25.3</v>
      </c>
      <c r="J218" s="239">
        <f t="shared" si="61"/>
        <v>0</v>
      </c>
      <c r="N218" s="237">
        <v>11.43</v>
      </c>
      <c r="O218" s="213">
        <f t="shared" si="62"/>
        <v>10.51</v>
      </c>
    </row>
    <row r="219" spans="1:15" ht="60">
      <c r="A219" s="232" t="s">
        <v>628</v>
      </c>
      <c r="B219" s="240">
        <v>101875</v>
      </c>
      <c r="C219" s="232" t="s">
        <v>380</v>
      </c>
      <c r="D219" s="232" t="s">
        <v>629</v>
      </c>
      <c r="E219" s="243" t="s">
        <v>385</v>
      </c>
      <c r="F219" s="235">
        <v>1</v>
      </c>
      <c r="G219" s="236">
        <f t="shared" si="66"/>
        <v>389.88</v>
      </c>
      <c r="H219" s="237">
        <f>ROUND(G219*(1+$G$3),2)</f>
        <v>469.18</v>
      </c>
      <c r="I219" s="238">
        <f t="shared" si="67"/>
        <v>469.18</v>
      </c>
      <c r="J219" s="239">
        <f t="shared" si="61"/>
        <v>2.0000000000000001E-4</v>
      </c>
      <c r="N219" s="237">
        <v>424.01</v>
      </c>
      <c r="O219" s="213">
        <f t="shared" si="62"/>
        <v>389.88</v>
      </c>
    </row>
    <row r="220" spans="1:15" ht="15.75">
      <c r="A220" s="227" t="s">
        <v>339</v>
      </c>
      <c r="B220" s="226"/>
      <c r="C220" s="226"/>
      <c r="D220" s="227" t="s">
        <v>340</v>
      </c>
      <c r="E220" s="229"/>
      <c r="F220" s="229"/>
      <c r="G220" s="229"/>
      <c r="H220" s="229"/>
      <c r="I220" s="230">
        <f>SUM(I221:I227)</f>
        <v>2996.2400000000002</v>
      </c>
      <c r="J220" s="231">
        <f t="shared" si="61"/>
        <v>1E-3</v>
      </c>
      <c r="N220" s="229"/>
      <c r="O220" s="213">
        <f t="shared" si="62"/>
        <v>0</v>
      </c>
    </row>
    <row r="221" spans="1:15" ht="30">
      <c r="A221" s="232" t="s">
        <v>630</v>
      </c>
      <c r="B221" s="240">
        <v>90447</v>
      </c>
      <c r="C221" s="232" t="s">
        <v>380</v>
      </c>
      <c r="D221" s="241" t="s">
        <v>70</v>
      </c>
      <c r="E221" s="243" t="s">
        <v>428</v>
      </c>
      <c r="F221" s="237">
        <v>147.97999999999999</v>
      </c>
      <c r="G221" s="236">
        <f t="shared" ref="G221:G227" si="68">O221</f>
        <v>4.97</v>
      </c>
      <c r="H221" s="237">
        <f t="shared" ref="H221:H227" si="69">ROUND(G221*(1+$G$3),2)</f>
        <v>5.98</v>
      </c>
      <c r="I221" s="238">
        <f t="shared" ref="I221:I227" si="70">ROUND(F221*H221,2)</f>
        <v>884.92</v>
      </c>
      <c r="J221" s="239">
        <f t="shared" si="61"/>
        <v>2.9999999999999997E-4</v>
      </c>
      <c r="N221" s="237">
        <v>5.41</v>
      </c>
      <c r="O221" s="213">
        <f t="shared" si="62"/>
        <v>4.97</v>
      </c>
    </row>
    <row r="222" spans="1:15" ht="45">
      <c r="A222" s="232" t="s">
        <v>631</v>
      </c>
      <c r="B222" s="240">
        <v>91846</v>
      </c>
      <c r="C222" s="232" t="s">
        <v>380</v>
      </c>
      <c r="D222" s="241" t="s">
        <v>71</v>
      </c>
      <c r="E222" s="243" t="s">
        <v>428</v>
      </c>
      <c r="F222" s="242">
        <v>36.9</v>
      </c>
      <c r="G222" s="236">
        <f t="shared" si="68"/>
        <v>7.55</v>
      </c>
      <c r="H222" s="237">
        <f t="shared" si="69"/>
        <v>9.09</v>
      </c>
      <c r="I222" s="238">
        <f t="shared" si="70"/>
        <v>335.42</v>
      </c>
      <c r="J222" s="239">
        <f t="shared" si="61"/>
        <v>1E-4</v>
      </c>
      <c r="N222" s="237">
        <v>8.2100000000000009</v>
      </c>
      <c r="O222" s="213">
        <f t="shared" si="62"/>
        <v>7.55</v>
      </c>
    </row>
    <row r="223" spans="1:15" ht="45">
      <c r="A223" s="232" t="s">
        <v>632</v>
      </c>
      <c r="B223" s="240">
        <v>91856</v>
      </c>
      <c r="C223" s="232" t="s">
        <v>380</v>
      </c>
      <c r="D223" s="241" t="s">
        <v>72</v>
      </c>
      <c r="E223" s="243" t="s">
        <v>428</v>
      </c>
      <c r="F223" s="237">
        <v>147.97999999999999</v>
      </c>
      <c r="G223" s="236">
        <f t="shared" si="68"/>
        <v>9.33</v>
      </c>
      <c r="H223" s="237">
        <f t="shared" si="69"/>
        <v>11.23</v>
      </c>
      <c r="I223" s="238">
        <f t="shared" si="70"/>
        <v>1661.82</v>
      </c>
      <c r="J223" s="239">
        <f t="shared" si="61"/>
        <v>5.9999999999999995E-4</v>
      </c>
      <c r="N223" s="237">
        <v>10.15</v>
      </c>
      <c r="O223" s="213">
        <f t="shared" si="62"/>
        <v>9.33</v>
      </c>
    </row>
    <row r="224" spans="1:15" ht="30">
      <c r="A224" s="232" t="s">
        <v>633</v>
      </c>
      <c r="B224" s="240">
        <v>91937</v>
      </c>
      <c r="C224" s="232" t="s">
        <v>380</v>
      </c>
      <c r="D224" s="241" t="s">
        <v>73</v>
      </c>
      <c r="E224" s="243" t="s">
        <v>385</v>
      </c>
      <c r="F224" s="235">
        <v>3</v>
      </c>
      <c r="G224" s="236">
        <f t="shared" si="68"/>
        <v>8.5500000000000007</v>
      </c>
      <c r="H224" s="237">
        <f t="shared" si="69"/>
        <v>10.29</v>
      </c>
      <c r="I224" s="238">
        <f t="shared" si="70"/>
        <v>30.87</v>
      </c>
      <c r="J224" s="239">
        <f t="shared" si="61"/>
        <v>0</v>
      </c>
      <c r="N224" s="237">
        <v>9.3000000000000007</v>
      </c>
      <c r="O224" s="213">
        <f t="shared" si="62"/>
        <v>8.5500000000000007</v>
      </c>
    </row>
    <row r="225" spans="1:15" ht="45">
      <c r="A225" s="232" t="s">
        <v>634</v>
      </c>
      <c r="B225" s="240">
        <v>91939</v>
      </c>
      <c r="C225" s="232" t="s">
        <v>380</v>
      </c>
      <c r="D225" s="232" t="s">
        <v>635</v>
      </c>
      <c r="E225" s="243" t="s">
        <v>385</v>
      </c>
      <c r="F225" s="235">
        <v>2</v>
      </c>
      <c r="G225" s="236">
        <f t="shared" si="68"/>
        <v>21.32</v>
      </c>
      <c r="H225" s="237">
        <f t="shared" si="69"/>
        <v>25.66</v>
      </c>
      <c r="I225" s="238">
        <f t="shared" si="70"/>
        <v>51.32</v>
      </c>
      <c r="J225" s="239">
        <f t="shared" si="61"/>
        <v>0</v>
      </c>
      <c r="N225" s="237">
        <v>23.19</v>
      </c>
      <c r="O225" s="213">
        <f t="shared" si="62"/>
        <v>21.32</v>
      </c>
    </row>
    <row r="226" spans="1:15" ht="45">
      <c r="A226" s="232" t="s">
        <v>636</v>
      </c>
      <c r="B226" s="240">
        <v>91940</v>
      </c>
      <c r="C226" s="232" t="s">
        <v>380</v>
      </c>
      <c r="D226" s="232" t="s">
        <v>637</v>
      </c>
      <c r="E226" s="243" t="s">
        <v>385</v>
      </c>
      <c r="F226" s="235">
        <v>1</v>
      </c>
      <c r="G226" s="236">
        <f t="shared" si="68"/>
        <v>11.33</v>
      </c>
      <c r="H226" s="237">
        <f t="shared" si="69"/>
        <v>13.63</v>
      </c>
      <c r="I226" s="238">
        <f t="shared" si="70"/>
        <v>13.63</v>
      </c>
      <c r="J226" s="239">
        <f t="shared" si="61"/>
        <v>0</v>
      </c>
      <c r="N226" s="237">
        <v>12.32</v>
      </c>
      <c r="O226" s="213">
        <f t="shared" si="62"/>
        <v>11.33</v>
      </c>
    </row>
    <row r="227" spans="1:15" ht="45">
      <c r="A227" s="232" t="s">
        <v>638</v>
      </c>
      <c r="B227" s="240">
        <v>91941</v>
      </c>
      <c r="C227" s="232" t="s">
        <v>380</v>
      </c>
      <c r="D227" s="232" t="s">
        <v>639</v>
      </c>
      <c r="E227" s="243" t="s">
        <v>385</v>
      </c>
      <c r="F227" s="235">
        <v>2</v>
      </c>
      <c r="G227" s="236">
        <f t="shared" si="68"/>
        <v>7.59</v>
      </c>
      <c r="H227" s="237">
        <f t="shared" si="69"/>
        <v>9.1300000000000008</v>
      </c>
      <c r="I227" s="238">
        <f t="shared" si="70"/>
        <v>18.260000000000002</v>
      </c>
      <c r="J227" s="239">
        <f t="shared" si="61"/>
        <v>0</v>
      </c>
      <c r="N227" s="237">
        <v>8.25</v>
      </c>
      <c r="O227" s="213">
        <f t="shared" si="62"/>
        <v>7.59</v>
      </c>
    </row>
    <row r="228" spans="1:15" ht="15.75">
      <c r="A228" s="227" t="s">
        <v>341</v>
      </c>
      <c r="B228" s="226"/>
      <c r="C228" s="226"/>
      <c r="D228" s="227" t="s">
        <v>342</v>
      </c>
      <c r="E228" s="229"/>
      <c r="F228" s="229"/>
      <c r="G228" s="229"/>
      <c r="H228" s="229"/>
      <c r="I228" s="230">
        <f>SUM(I229:I230)</f>
        <v>2966.83</v>
      </c>
      <c r="J228" s="231">
        <f t="shared" si="61"/>
        <v>1E-3</v>
      </c>
      <c r="N228" s="229"/>
      <c r="O228" s="213">
        <f t="shared" si="62"/>
        <v>0</v>
      </c>
    </row>
    <row r="229" spans="1:15" ht="45">
      <c r="A229" s="232" t="s">
        <v>640</v>
      </c>
      <c r="B229" s="240">
        <v>91924</v>
      </c>
      <c r="C229" s="232" t="s">
        <v>380</v>
      </c>
      <c r="D229" s="241" t="s">
        <v>74</v>
      </c>
      <c r="E229" s="243" t="s">
        <v>428</v>
      </c>
      <c r="F229" s="237">
        <v>40.71</v>
      </c>
      <c r="G229" s="236">
        <f t="shared" ref="G229:G230" si="71">O229</f>
        <v>2.4300000000000002</v>
      </c>
      <c r="H229" s="237">
        <f>ROUND(G229*(1+$G$3),2)</f>
        <v>2.92</v>
      </c>
      <c r="I229" s="238">
        <f t="shared" ref="I229:I230" si="72">ROUND(F229*H229,2)</f>
        <v>118.87</v>
      </c>
      <c r="J229" s="239">
        <f t="shared" si="61"/>
        <v>0</v>
      </c>
      <c r="N229" s="237">
        <v>2.64</v>
      </c>
      <c r="O229" s="213">
        <f t="shared" si="62"/>
        <v>2.4300000000000002</v>
      </c>
    </row>
    <row r="230" spans="1:15" ht="45">
      <c r="A230" s="232" t="s">
        <v>641</v>
      </c>
      <c r="B230" s="240">
        <v>91926</v>
      </c>
      <c r="C230" s="232" t="s">
        <v>380</v>
      </c>
      <c r="D230" s="241" t="s">
        <v>75</v>
      </c>
      <c r="E230" s="243" t="s">
        <v>428</v>
      </c>
      <c r="F230" s="237">
        <v>666.97</v>
      </c>
      <c r="G230" s="236">
        <f t="shared" si="71"/>
        <v>3.55</v>
      </c>
      <c r="H230" s="237">
        <f>ROUND(G230*(1+$G$3),2)</f>
        <v>4.2699999999999996</v>
      </c>
      <c r="I230" s="238">
        <f t="shared" si="72"/>
        <v>2847.96</v>
      </c>
      <c r="J230" s="239">
        <f t="shared" si="61"/>
        <v>8.9999999999999998E-4</v>
      </c>
      <c r="N230" s="237">
        <v>3.86</v>
      </c>
      <c r="O230" s="213">
        <f t="shared" si="62"/>
        <v>3.55</v>
      </c>
    </row>
    <row r="231" spans="1:15" ht="15.75">
      <c r="A231" s="227" t="s">
        <v>343</v>
      </c>
      <c r="B231" s="226"/>
      <c r="C231" s="226"/>
      <c r="D231" s="227" t="s">
        <v>344</v>
      </c>
      <c r="E231" s="229"/>
      <c r="F231" s="229"/>
      <c r="G231" s="229"/>
      <c r="H231" s="229"/>
      <c r="I231" s="230">
        <f>SUM(I232:I236)</f>
        <v>7347.9400000000005</v>
      </c>
      <c r="J231" s="231">
        <f t="shared" si="61"/>
        <v>2.3999999999999998E-3</v>
      </c>
      <c r="N231" s="229"/>
      <c r="O231" s="213">
        <f t="shared" si="62"/>
        <v>0</v>
      </c>
    </row>
    <row r="232" spans="1:15" ht="45">
      <c r="A232" s="232" t="s">
        <v>642</v>
      </c>
      <c r="B232" s="240">
        <v>91992</v>
      </c>
      <c r="C232" s="232" t="s">
        <v>380</v>
      </c>
      <c r="D232" s="232" t="s">
        <v>643</v>
      </c>
      <c r="E232" s="243" t="s">
        <v>385</v>
      </c>
      <c r="F232" s="235">
        <v>2</v>
      </c>
      <c r="G232" s="236">
        <f t="shared" ref="G232:G236" si="73">O232</f>
        <v>31.26</v>
      </c>
      <c r="H232" s="237">
        <f>ROUND(G232*(1+$G$3),2)</f>
        <v>37.619999999999997</v>
      </c>
      <c r="I232" s="238">
        <f t="shared" ref="I232:I236" si="74">ROUND(F232*H232,2)</f>
        <v>75.239999999999995</v>
      </c>
      <c r="J232" s="239">
        <f t="shared" si="61"/>
        <v>0</v>
      </c>
      <c r="N232" s="237">
        <v>34</v>
      </c>
      <c r="O232" s="213">
        <f t="shared" si="62"/>
        <v>31.26</v>
      </c>
    </row>
    <row r="233" spans="1:15" ht="45">
      <c r="A233" s="232" t="s">
        <v>644</v>
      </c>
      <c r="B233" s="240">
        <v>92000</v>
      </c>
      <c r="C233" s="232" t="s">
        <v>380</v>
      </c>
      <c r="D233" s="232" t="s">
        <v>645</v>
      </c>
      <c r="E233" s="243" t="s">
        <v>385</v>
      </c>
      <c r="F233" s="235">
        <v>2</v>
      </c>
      <c r="G233" s="236">
        <f t="shared" si="73"/>
        <v>21.67</v>
      </c>
      <c r="H233" s="237">
        <f>ROUND(G233*(1+$G$3),2)</f>
        <v>26.08</v>
      </c>
      <c r="I233" s="238">
        <f t="shared" si="74"/>
        <v>52.16</v>
      </c>
      <c r="J233" s="239">
        <f t="shared" si="61"/>
        <v>0</v>
      </c>
      <c r="N233" s="237">
        <v>23.57</v>
      </c>
      <c r="O233" s="213">
        <f t="shared" si="62"/>
        <v>21.67</v>
      </c>
    </row>
    <row r="234" spans="1:15" ht="45">
      <c r="A234" s="232" t="s">
        <v>646</v>
      </c>
      <c r="B234" s="240">
        <v>91966</v>
      </c>
      <c r="C234" s="232" t="s">
        <v>380</v>
      </c>
      <c r="D234" s="232" t="s">
        <v>647</v>
      </c>
      <c r="E234" s="243" t="s">
        <v>385</v>
      </c>
      <c r="F234" s="235">
        <v>1</v>
      </c>
      <c r="G234" s="236">
        <f t="shared" si="73"/>
        <v>38.090000000000003</v>
      </c>
      <c r="H234" s="237">
        <f>ROUND(G234*(1+$G$3),2)</f>
        <v>45.84</v>
      </c>
      <c r="I234" s="238">
        <f t="shared" si="74"/>
        <v>45.84</v>
      </c>
      <c r="J234" s="239">
        <f t="shared" si="61"/>
        <v>0</v>
      </c>
      <c r="N234" s="237">
        <v>41.42</v>
      </c>
      <c r="O234" s="213">
        <f t="shared" si="62"/>
        <v>38.090000000000003</v>
      </c>
    </row>
    <row r="235" spans="1:15" ht="45">
      <c r="A235" s="232" t="s">
        <v>648</v>
      </c>
      <c r="B235" s="240">
        <v>97592</v>
      </c>
      <c r="C235" s="232" t="s">
        <v>380</v>
      </c>
      <c r="D235" s="232" t="s">
        <v>649</v>
      </c>
      <c r="E235" s="243" t="s">
        <v>385</v>
      </c>
      <c r="F235" s="235">
        <v>3</v>
      </c>
      <c r="G235" s="236">
        <f t="shared" si="73"/>
        <v>35.18</v>
      </c>
      <c r="H235" s="237">
        <f>ROUND(G235*(1+$G$3),2)</f>
        <v>42.34</v>
      </c>
      <c r="I235" s="238">
        <f t="shared" si="74"/>
        <v>127.02</v>
      </c>
      <c r="J235" s="239">
        <f t="shared" si="61"/>
        <v>0</v>
      </c>
      <c r="N235" s="237">
        <v>38.26</v>
      </c>
      <c r="O235" s="213">
        <f t="shared" si="62"/>
        <v>35.18</v>
      </c>
    </row>
    <row r="236" spans="1:15" ht="60">
      <c r="A236" s="232" t="s">
        <v>650</v>
      </c>
      <c r="B236" s="240">
        <v>97601</v>
      </c>
      <c r="C236" s="232" t="s">
        <v>380</v>
      </c>
      <c r="D236" s="232" t="s">
        <v>651</v>
      </c>
      <c r="E236" s="243" t="s">
        <v>385</v>
      </c>
      <c r="F236" s="235">
        <v>16</v>
      </c>
      <c r="G236" s="236">
        <f t="shared" si="73"/>
        <v>366.03</v>
      </c>
      <c r="H236" s="237">
        <f>ROUND(G236*(1+$G$3),2)</f>
        <v>440.48</v>
      </c>
      <c r="I236" s="238">
        <f t="shared" si="74"/>
        <v>7047.68</v>
      </c>
      <c r="J236" s="239">
        <f t="shared" si="61"/>
        <v>2.3E-3</v>
      </c>
      <c r="N236" s="237">
        <v>398.08</v>
      </c>
      <c r="O236" s="213">
        <f t="shared" si="62"/>
        <v>366.03</v>
      </c>
    </row>
    <row r="237" spans="1:15" ht="15.75">
      <c r="A237" s="227" t="s">
        <v>345</v>
      </c>
      <c r="B237" s="226"/>
      <c r="C237" s="226"/>
      <c r="D237" s="227" t="s">
        <v>346</v>
      </c>
      <c r="E237" s="229"/>
      <c r="F237" s="229"/>
      <c r="G237" s="229"/>
      <c r="H237" s="229"/>
      <c r="I237" s="230">
        <f>SUM(I238:I240)</f>
        <v>16709.600000000002</v>
      </c>
      <c r="J237" s="231">
        <f t="shared" si="61"/>
        <v>5.4999999999999997E-3</v>
      </c>
      <c r="N237" s="229"/>
      <c r="O237" s="213">
        <f t="shared" si="62"/>
        <v>0</v>
      </c>
    </row>
    <row r="238" spans="1:15" ht="75">
      <c r="A238" s="245" t="s">
        <v>652</v>
      </c>
      <c r="B238" s="246">
        <v>25398</v>
      </c>
      <c r="C238" s="245" t="s">
        <v>380</v>
      </c>
      <c r="D238" s="247" t="s">
        <v>76</v>
      </c>
      <c r="E238" s="248" t="s">
        <v>385</v>
      </c>
      <c r="F238" s="249">
        <v>1</v>
      </c>
      <c r="G238" s="250">
        <f t="shared" ref="G238:G240" si="75">O238</f>
        <v>4815.5</v>
      </c>
      <c r="H238" s="251">
        <f>ROUND(G238*(1+$G$3),2)</f>
        <v>5794.97</v>
      </c>
      <c r="I238" s="252">
        <f t="shared" ref="I238:I240" si="76">ROUND(F238*H238,2)</f>
        <v>5794.97</v>
      </c>
      <c r="J238" s="239">
        <f t="shared" si="61"/>
        <v>1.9E-3</v>
      </c>
      <c r="N238" s="256">
        <v>5237.08</v>
      </c>
      <c r="O238" s="213">
        <f t="shared" si="62"/>
        <v>4815.5</v>
      </c>
    </row>
    <row r="239" spans="1:15" ht="45">
      <c r="A239" s="245" t="s">
        <v>653</v>
      </c>
      <c r="B239" s="257">
        <v>2419</v>
      </c>
      <c r="C239" s="245" t="s">
        <v>610</v>
      </c>
      <c r="D239" s="245" t="s">
        <v>654</v>
      </c>
      <c r="E239" s="248" t="s">
        <v>655</v>
      </c>
      <c r="F239" s="249">
        <v>1</v>
      </c>
      <c r="G239" s="250">
        <f t="shared" si="75"/>
        <v>6146.39</v>
      </c>
      <c r="H239" s="251">
        <f>ROUND(G239*(1+$G$3),2)</f>
        <v>7396.57</v>
      </c>
      <c r="I239" s="252">
        <f t="shared" si="76"/>
        <v>7396.57</v>
      </c>
      <c r="J239" s="239">
        <f t="shared" si="61"/>
        <v>2.5000000000000001E-3</v>
      </c>
      <c r="N239" s="238">
        <v>6684.49</v>
      </c>
      <c r="O239" s="213">
        <f t="shared" si="62"/>
        <v>6146.39</v>
      </c>
    </row>
    <row r="240" spans="1:15" ht="75">
      <c r="A240" s="245" t="s">
        <v>656</v>
      </c>
      <c r="B240" s="246">
        <v>25399</v>
      </c>
      <c r="C240" s="245" t="s">
        <v>380</v>
      </c>
      <c r="D240" s="245" t="s">
        <v>657</v>
      </c>
      <c r="E240" s="248" t="s">
        <v>385</v>
      </c>
      <c r="F240" s="249">
        <v>1</v>
      </c>
      <c r="G240" s="250">
        <f t="shared" si="75"/>
        <v>2923.43</v>
      </c>
      <c r="H240" s="251">
        <f>ROUND(G240*(1+$G$3),2)</f>
        <v>3518.06</v>
      </c>
      <c r="I240" s="252">
        <f t="shared" si="76"/>
        <v>3518.06</v>
      </c>
      <c r="J240" s="239">
        <f t="shared" si="61"/>
        <v>1.1999999999999999E-3</v>
      </c>
      <c r="N240" s="256">
        <v>3179.37</v>
      </c>
      <c r="O240" s="213">
        <f t="shared" si="62"/>
        <v>2923.43</v>
      </c>
    </row>
    <row r="241" spans="1:15" ht="15.75">
      <c r="A241" s="227" t="s">
        <v>347</v>
      </c>
      <c r="B241" s="226"/>
      <c r="C241" s="226"/>
      <c r="D241" s="227" t="s">
        <v>348</v>
      </c>
      <c r="E241" s="229"/>
      <c r="F241" s="229"/>
      <c r="G241" s="229"/>
      <c r="H241" s="229"/>
      <c r="I241" s="230">
        <f>SUM(I242:I246)</f>
        <v>2719.22</v>
      </c>
      <c r="J241" s="231">
        <f t="shared" si="61"/>
        <v>8.9999999999999998E-4</v>
      </c>
      <c r="N241" s="229"/>
      <c r="O241" s="213">
        <f t="shared" si="62"/>
        <v>0</v>
      </c>
    </row>
    <row r="242" spans="1:15" ht="45">
      <c r="A242" s="232" t="s">
        <v>658</v>
      </c>
      <c r="B242" s="240">
        <v>89529</v>
      </c>
      <c r="C242" s="232" t="s">
        <v>380</v>
      </c>
      <c r="D242" s="241" t="s">
        <v>77</v>
      </c>
      <c r="E242" s="243" t="s">
        <v>385</v>
      </c>
      <c r="F242" s="235">
        <v>6</v>
      </c>
      <c r="G242" s="236">
        <f t="shared" ref="G242:G246" si="77">O242</f>
        <v>40.770000000000003</v>
      </c>
      <c r="H242" s="237">
        <f>ROUND(G242*(1+$G$3),2)</f>
        <v>49.06</v>
      </c>
      <c r="I242" s="238">
        <f t="shared" ref="I242:I246" si="78">ROUND(F242*H242,2)</f>
        <v>294.36</v>
      </c>
      <c r="J242" s="239">
        <f t="shared" si="61"/>
        <v>1E-4</v>
      </c>
      <c r="N242" s="237">
        <v>44.34</v>
      </c>
      <c r="O242" s="213">
        <f t="shared" si="62"/>
        <v>40.770000000000003</v>
      </c>
    </row>
    <row r="243" spans="1:15" ht="45">
      <c r="A243" s="232" t="s">
        <v>659</v>
      </c>
      <c r="B243" s="240">
        <v>89531</v>
      </c>
      <c r="C243" s="232" t="s">
        <v>380</v>
      </c>
      <c r="D243" s="241" t="s">
        <v>78</v>
      </c>
      <c r="E243" s="243" t="s">
        <v>385</v>
      </c>
      <c r="F243" s="235">
        <v>6</v>
      </c>
      <c r="G243" s="236">
        <f t="shared" si="77"/>
        <v>32.43</v>
      </c>
      <c r="H243" s="237">
        <f>ROUND(G243*(1+$G$3),2)</f>
        <v>39.03</v>
      </c>
      <c r="I243" s="238">
        <f t="shared" si="78"/>
        <v>234.18</v>
      </c>
      <c r="J243" s="239">
        <f t="shared" si="61"/>
        <v>1E-4</v>
      </c>
      <c r="N243" s="237">
        <v>35.270000000000003</v>
      </c>
      <c r="O243" s="213">
        <f t="shared" si="62"/>
        <v>32.43</v>
      </c>
    </row>
    <row r="244" spans="1:15" ht="45">
      <c r="A244" s="232" t="s">
        <v>660</v>
      </c>
      <c r="B244" s="240">
        <v>89578</v>
      </c>
      <c r="C244" s="232" t="s">
        <v>380</v>
      </c>
      <c r="D244" s="241" t="s">
        <v>79</v>
      </c>
      <c r="E244" s="243" t="s">
        <v>428</v>
      </c>
      <c r="F244" s="237">
        <v>32.380000000000003</v>
      </c>
      <c r="G244" s="236">
        <f t="shared" si="77"/>
        <v>43.42</v>
      </c>
      <c r="H244" s="237">
        <f>ROUND(G244*(1+$G$3),2)</f>
        <v>52.25</v>
      </c>
      <c r="I244" s="238">
        <f t="shared" si="78"/>
        <v>1691.86</v>
      </c>
      <c r="J244" s="239">
        <f t="shared" si="61"/>
        <v>5.9999999999999995E-4</v>
      </c>
      <c r="N244" s="237">
        <v>47.22</v>
      </c>
      <c r="O244" s="213">
        <f t="shared" si="62"/>
        <v>43.42</v>
      </c>
    </row>
    <row r="245" spans="1:15" ht="45">
      <c r="A245" s="232" t="s">
        <v>661</v>
      </c>
      <c r="B245" s="240">
        <v>89578</v>
      </c>
      <c r="C245" s="232" t="s">
        <v>380</v>
      </c>
      <c r="D245" s="241" t="s">
        <v>79</v>
      </c>
      <c r="E245" s="243" t="s">
        <v>428</v>
      </c>
      <c r="F245" s="235">
        <v>1</v>
      </c>
      <c r="G245" s="236">
        <f t="shared" si="77"/>
        <v>43.42</v>
      </c>
      <c r="H245" s="237">
        <f>ROUND(G245*(1+$G$3),2)</f>
        <v>52.25</v>
      </c>
      <c r="I245" s="238">
        <f t="shared" si="78"/>
        <v>52.25</v>
      </c>
      <c r="J245" s="239">
        <f t="shared" si="61"/>
        <v>0</v>
      </c>
      <c r="N245" s="237">
        <v>47.22</v>
      </c>
      <c r="O245" s="213">
        <f t="shared" si="62"/>
        <v>43.42</v>
      </c>
    </row>
    <row r="246" spans="1:15" ht="30">
      <c r="A246" s="232" t="s">
        <v>662</v>
      </c>
      <c r="B246" s="240">
        <v>72289</v>
      </c>
      <c r="C246" s="232" t="s">
        <v>380</v>
      </c>
      <c r="D246" s="232" t="s">
        <v>663</v>
      </c>
      <c r="E246" s="243" t="s">
        <v>385</v>
      </c>
      <c r="F246" s="235">
        <v>1</v>
      </c>
      <c r="G246" s="236">
        <f t="shared" si="77"/>
        <v>371.09</v>
      </c>
      <c r="H246" s="237">
        <f>ROUND(G246*(1+$G$3),2)</f>
        <v>446.57</v>
      </c>
      <c r="I246" s="238">
        <f t="shared" si="78"/>
        <v>446.57</v>
      </c>
      <c r="J246" s="239">
        <f t="shared" si="61"/>
        <v>1E-4</v>
      </c>
      <c r="N246" s="237">
        <v>403.58</v>
      </c>
      <c r="O246" s="213">
        <f t="shared" si="62"/>
        <v>371.09</v>
      </c>
    </row>
    <row r="247" spans="1:15" ht="15.75">
      <c r="A247" s="227" t="s">
        <v>349</v>
      </c>
      <c r="B247" s="226"/>
      <c r="C247" s="226"/>
      <c r="D247" s="227" t="s">
        <v>350</v>
      </c>
      <c r="E247" s="229"/>
      <c r="F247" s="229"/>
      <c r="G247" s="229"/>
      <c r="H247" s="229"/>
      <c r="I247" s="230">
        <f>SUM(I248:I251)</f>
        <v>1587.91</v>
      </c>
      <c r="J247" s="231">
        <f t="shared" si="61"/>
        <v>5.0000000000000001E-4</v>
      </c>
      <c r="N247" s="229"/>
      <c r="O247" s="213">
        <f t="shared" si="62"/>
        <v>0</v>
      </c>
    </row>
    <row r="248" spans="1:15" ht="30">
      <c r="A248" s="232" t="s">
        <v>664</v>
      </c>
      <c r="B248" s="240">
        <v>72553</v>
      </c>
      <c r="C248" s="232" t="s">
        <v>380</v>
      </c>
      <c r="D248" s="232" t="s">
        <v>665</v>
      </c>
      <c r="E248" s="243" t="s">
        <v>385</v>
      </c>
      <c r="F248" s="235">
        <v>2</v>
      </c>
      <c r="G248" s="236">
        <f t="shared" ref="G248:G251" si="79">O248</f>
        <v>240.84</v>
      </c>
      <c r="H248" s="237">
        <f>ROUND(G248*(1+$G$3),2)</f>
        <v>289.83</v>
      </c>
      <c r="I248" s="238">
        <f t="shared" ref="I248:I251" si="80">ROUND(F248*H248,2)</f>
        <v>579.66</v>
      </c>
      <c r="J248" s="239">
        <f t="shared" si="61"/>
        <v>2.0000000000000001E-4</v>
      </c>
      <c r="N248" s="237">
        <v>261.92</v>
      </c>
      <c r="O248" s="213">
        <f t="shared" si="62"/>
        <v>240.84</v>
      </c>
    </row>
    <row r="249" spans="1:15" ht="45">
      <c r="A249" s="232" t="s">
        <v>666</v>
      </c>
      <c r="B249" s="233" t="s">
        <v>667</v>
      </c>
      <c r="C249" s="232" t="s">
        <v>380</v>
      </c>
      <c r="D249" s="232" t="s">
        <v>668</v>
      </c>
      <c r="E249" s="243" t="s">
        <v>385</v>
      </c>
      <c r="F249" s="235">
        <v>2</v>
      </c>
      <c r="G249" s="236">
        <f t="shared" si="79"/>
        <v>255.46</v>
      </c>
      <c r="H249" s="237">
        <f>ROUND(G249*(1+$G$3),2)</f>
        <v>307.42</v>
      </c>
      <c r="I249" s="238">
        <f t="shared" si="80"/>
        <v>614.84</v>
      </c>
      <c r="J249" s="239">
        <f t="shared" si="61"/>
        <v>2.0000000000000001E-4</v>
      </c>
      <c r="N249" s="237">
        <v>277.82</v>
      </c>
      <c r="O249" s="213">
        <f t="shared" si="62"/>
        <v>255.46</v>
      </c>
    </row>
    <row r="250" spans="1:15" ht="60">
      <c r="A250" s="232" t="s">
        <v>669</v>
      </c>
      <c r="B250" s="240">
        <v>12137</v>
      </c>
      <c r="C250" s="232" t="s">
        <v>610</v>
      </c>
      <c r="D250" s="241" t="s">
        <v>80</v>
      </c>
      <c r="E250" s="243" t="s">
        <v>670</v>
      </c>
      <c r="F250" s="235">
        <v>13</v>
      </c>
      <c r="G250" s="236">
        <f t="shared" si="79"/>
        <v>21.65</v>
      </c>
      <c r="H250" s="237">
        <f>ROUND(G250*(1+$G$3),2)</f>
        <v>26.05</v>
      </c>
      <c r="I250" s="238">
        <f t="shared" si="80"/>
        <v>338.65</v>
      </c>
      <c r="J250" s="239">
        <f t="shared" si="61"/>
        <v>1E-4</v>
      </c>
      <c r="N250" s="237">
        <v>23.55</v>
      </c>
      <c r="O250" s="213">
        <f t="shared" si="62"/>
        <v>21.65</v>
      </c>
    </row>
    <row r="251" spans="1:15" ht="45">
      <c r="A251" s="232" t="s">
        <v>671</v>
      </c>
      <c r="B251" s="240">
        <v>97599</v>
      </c>
      <c r="C251" s="232" t="s">
        <v>380</v>
      </c>
      <c r="D251" s="232" t="s">
        <v>672</v>
      </c>
      <c r="E251" s="243" t="s">
        <v>385</v>
      </c>
      <c r="F251" s="235">
        <v>2</v>
      </c>
      <c r="G251" s="236">
        <f t="shared" si="79"/>
        <v>22.75</v>
      </c>
      <c r="H251" s="237">
        <f>ROUND(G251*(1+$G$3),2)</f>
        <v>27.38</v>
      </c>
      <c r="I251" s="238">
        <f t="shared" si="80"/>
        <v>54.76</v>
      </c>
      <c r="J251" s="239">
        <f t="shared" si="61"/>
        <v>0</v>
      </c>
      <c r="N251" s="237">
        <v>24.74</v>
      </c>
      <c r="O251" s="213">
        <f t="shared" si="62"/>
        <v>22.75</v>
      </c>
    </row>
    <row r="252" spans="1:15" ht="15.75">
      <c r="A252" s="227" t="s">
        <v>351</v>
      </c>
      <c r="B252" s="226"/>
      <c r="C252" s="226"/>
      <c r="D252" s="227" t="s">
        <v>352</v>
      </c>
      <c r="E252" s="229"/>
      <c r="F252" s="229"/>
      <c r="G252" s="229"/>
      <c r="H252" s="229"/>
      <c r="I252" s="230">
        <f>SUM(I253:I265)</f>
        <v>5612.6999999999989</v>
      </c>
      <c r="J252" s="231">
        <f t="shared" si="61"/>
        <v>1.9E-3</v>
      </c>
      <c r="N252" s="229"/>
      <c r="O252" s="213">
        <f t="shared" si="62"/>
        <v>0</v>
      </c>
    </row>
    <row r="253" spans="1:15" ht="30">
      <c r="A253" s="232" t="s">
        <v>673</v>
      </c>
      <c r="B253" s="240">
        <v>93358</v>
      </c>
      <c r="C253" s="232" t="s">
        <v>380</v>
      </c>
      <c r="D253" s="241" t="s">
        <v>1</v>
      </c>
      <c r="E253" s="243" t="s">
        <v>389</v>
      </c>
      <c r="F253" s="237">
        <v>2.08</v>
      </c>
      <c r="G253" s="236">
        <f t="shared" ref="G253:G265" si="81">O253</f>
        <v>63.14</v>
      </c>
      <c r="H253" s="237">
        <f t="shared" ref="H253:H265" si="82">ROUND(G253*(1+$G$3),2)</f>
        <v>75.98</v>
      </c>
      <c r="I253" s="238">
        <f t="shared" ref="I253:I265" si="83">ROUND(F253*H253,2)</f>
        <v>158.04</v>
      </c>
      <c r="J253" s="239">
        <f t="shared" si="61"/>
        <v>1E-4</v>
      </c>
      <c r="N253" s="237">
        <v>68.67</v>
      </c>
      <c r="O253" s="213">
        <f t="shared" si="62"/>
        <v>63.14</v>
      </c>
    </row>
    <row r="254" spans="1:15" ht="30">
      <c r="A254" s="232" t="s">
        <v>674</v>
      </c>
      <c r="B254" s="240">
        <v>96995</v>
      </c>
      <c r="C254" s="232" t="s">
        <v>380</v>
      </c>
      <c r="D254" s="232" t="s">
        <v>404</v>
      </c>
      <c r="E254" s="243" t="s">
        <v>389</v>
      </c>
      <c r="F254" s="237">
        <v>1.51</v>
      </c>
      <c r="G254" s="236">
        <f t="shared" si="81"/>
        <v>38.28</v>
      </c>
      <c r="H254" s="237">
        <f t="shared" si="82"/>
        <v>46.07</v>
      </c>
      <c r="I254" s="238">
        <f t="shared" si="83"/>
        <v>69.569999999999993</v>
      </c>
      <c r="J254" s="239">
        <f t="shared" si="61"/>
        <v>0</v>
      </c>
      <c r="N254" s="237">
        <v>41.63</v>
      </c>
      <c r="O254" s="213">
        <f t="shared" si="62"/>
        <v>38.28</v>
      </c>
    </row>
    <row r="255" spans="1:15" ht="90">
      <c r="A255" s="232" t="s">
        <v>675</v>
      </c>
      <c r="B255" s="240">
        <v>87481</v>
      </c>
      <c r="C255" s="232" t="s">
        <v>380</v>
      </c>
      <c r="D255" s="232" t="s">
        <v>676</v>
      </c>
      <c r="E255" s="243" t="s">
        <v>382</v>
      </c>
      <c r="F255" s="237">
        <v>15.03</v>
      </c>
      <c r="G255" s="236">
        <f t="shared" si="81"/>
        <v>65.400000000000006</v>
      </c>
      <c r="H255" s="237">
        <f t="shared" si="82"/>
        <v>78.7</v>
      </c>
      <c r="I255" s="238">
        <f t="shared" si="83"/>
        <v>1182.8599999999999</v>
      </c>
      <c r="J255" s="239">
        <f t="shared" si="61"/>
        <v>4.0000000000000002E-4</v>
      </c>
      <c r="N255" s="237">
        <v>71.13</v>
      </c>
      <c r="O255" s="213">
        <f t="shared" si="62"/>
        <v>65.400000000000006</v>
      </c>
    </row>
    <row r="256" spans="1:15" ht="60">
      <c r="A256" s="232" t="s">
        <v>677</v>
      </c>
      <c r="B256" s="240">
        <v>92522</v>
      </c>
      <c r="C256" s="232" t="s">
        <v>380</v>
      </c>
      <c r="D256" s="241" t="s">
        <v>51</v>
      </c>
      <c r="E256" s="243" t="s">
        <v>382</v>
      </c>
      <c r="F256" s="242">
        <v>14.4</v>
      </c>
      <c r="G256" s="236">
        <f t="shared" si="81"/>
        <v>29.15</v>
      </c>
      <c r="H256" s="237">
        <f t="shared" si="82"/>
        <v>35.08</v>
      </c>
      <c r="I256" s="238">
        <f t="shared" si="83"/>
        <v>505.15</v>
      </c>
      <c r="J256" s="239">
        <f t="shared" si="61"/>
        <v>2.0000000000000001E-4</v>
      </c>
      <c r="N256" s="237">
        <v>31.7</v>
      </c>
      <c r="O256" s="213">
        <f t="shared" si="62"/>
        <v>29.15</v>
      </c>
    </row>
    <row r="257" spans="1:15" ht="45">
      <c r="A257" s="232" t="s">
        <v>678</v>
      </c>
      <c r="B257" s="240">
        <v>96543</v>
      </c>
      <c r="C257" s="232" t="s">
        <v>380</v>
      </c>
      <c r="D257" s="241" t="s">
        <v>46</v>
      </c>
      <c r="E257" s="243" t="s">
        <v>400</v>
      </c>
      <c r="F257" s="235">
        <v>31</v>
      </c>
      <c r="G257" s="236">
        <f t="shared" si="81"/>
        <v>17.71</v>
      </c>
      <c r="H257" s="237">
        <f t="shared" si="82"/>
        <v>21.31</v>
      </c>
      <c r="I257" s="238">
        <f t="shared" si="83"/>
        <v>660.61</v>
      </c>
      <c r="J257" s="239">
        <f t="shared" si="61"/>
        <v>2.0000000000000001E-4</v>
      </c>
      <c r="N257" s="237">
        <v>19.260000000000002</v>
      </c>
      <c r="O257" s="213">
        <f t="shared" si="62"/>
        <v>17.71</v>
      </c>
    </row>
    <row r="258" spans="1:15" ht="45">
      <c r="A258" s="232" t="s">
        <v>679</v>
      </c>
      <c r="B258" s="240">
        <v>96546</v>
      </c>
      <c r="C258" s="232" t="s">
        <v>380</v>
      </c>
      <c r="D258" s="241" t="s">
        <v>281</v>
      </c>
      <c r="E258" s="243" t="s">
        <v>400</v>
      </c>
      <c r="F258" s="235">
        <v>77</v>
      </c>
      <c r="G258" s="236">
        <f t="shared" si="81"/>
        <v>14.25</v>
      </c>
      <c r="H258" s="237">
        <f t="shared" si="82"/>
        <v>17.149999999999999</v>
      </c>
      <c r="I258" s="238">
        <f t="shared" si="83"/>
        <v>1320.55</v>
      </c>
      <c r="J258" s="239">
        <f t="shared" si="61"/>
        <v>4.0000000000000002E-4</v>
      </c>
      <c r="N258" s="237">
        <v>15.5</v>
      </c>
      <c r="O258" s="213">
        <f t="shared" si="62"/>
        <v>14.25</v>
      </c>
    </row>
    <row r="259" spans="1:15" ht="45">
      <c r="A259" s="232" t="s">
        <v>680</v>
      </c>
      <c r="B259" s="240">
        <v>94963</v>
      </c>
      <c r="C259" s="232" t="s">
        <v>380</v>
      </c>
      <c r="D259" s="232" t="s">
        <v>681</v>
      </c>
      <c r="E259" s="243" t="s">
        <v>389</v>
      </c>
      <c r="F259" s="237">
        <v>0.56999999999999995</v>
      </c>
      <c r="G259" s="236">
        <f t="shared" si="81"/>
        <v>323.98</v>
      </c>
      <c r="H259" s="237">
        <f t="shared" si="82"/>
        <v>389.88</v>
      </c>
      <c r="I259" s="238">
        <f t="shared" si="83"/>
        <v>222.23</v>
      </c>
      <c r="J259" s="239">
        <f t="shared" si="61"/>
        <v>1E-4</v>
      </c>
      <c r="N259" s="237">
        <v>352.34</v>
      </c>
      <c r="O259" s="213">
        <f t="shared" si="62"/>
        <v>323.98</v>
      </c>
    </row>
    <row r="260" spans="1:15" ht="45">
      <c r="A260" s="232" t="s">
        <v>682</v>
      </c>
      <c r="B260" s="240">
        <v>92873</v>
      </c>
      <c r="C260" s="232" t="s">
        <v>380</v>
      </c>
      <c r="D260" s="241" t="s">
        <v>47</v>
      </c>
      <c r="E260" s="243" t="s">
        <v>389</v>
      </c>
      <c r="F260" s="237">
        <v>0.56999999999999995</v>
      </c>
      <c r="G260" s="236">
        <f t="shared" si="81"/>
        <v>164.14</v>
      </c>
      <c r="H260" s="237">
        <f t="shared" si="82"/>
        <v>197.53</v>
      </c>
      <c r="I260" s="238">
        <f t="shared" si="83"/>
        <v>112.59</v>
      </c>
      <c r="J260" s="239">
        <f t="shared" si="61"/>
        <v>0</v>
      </c>
      <c r="N260" s="237">
        <v>178.51</v>
      </c>
      <c r="O260" s="213">
        <f t="shared" si="62"/>
        <v>164.14</v>
      </c>
    </row>
    <row r="261" spans="1:15" ht="60">
      <c r="A261" s="232" t="s">
        <v>683</v>
      </c>
      <c r="B261" s="240">
        <v>87879</v>
      </c>
      <c r="C261" s="232" t="s">
        <v>380</v>
      </c>
      <c r="D261" s="232" t="s">
        <v>600</v>
      </c>
      <c r="E261" s="243" t="s">
        <v>382</v>
      </c>
      <c r="F261" s="242">
        <v>21.6</v>
      </c>
      <c r="G261" s="236">
        <f t="shared" si="81"/>
        <v>3.11</v>
      </c>
      <c r="H261" s="237">
        <f t="shared" si="82"/>
        <v>3.74</v>
      </c>
      <c r="I261" s="238">
        <f t="shared" si="83"/>
        <v>80.78</v>
      </c>
      <c r="J261" s="239">
        <f t="shared" si="61"/>
        <v>0</v>
      </c>
      <c r="N261" s="237">
        <v>3.38</v>
      </c>
      <c r="O261" s="213">
        <f t="shared" si="62"/>
        <v>3.11</v>
      </c>
    </row>
    <row r="262" spans="1:15" ht="75">
      <c r="A262" s="244">
        <v>40227</v>
      </c>
      <c r="B262" s="240">
        <v>87529</v>
      </c>
      <c r="C262" s="232" t="s">
        <v>380</v>
      </c>
      <c r="D262" s="232" t="s">
        <v>602</v>
      </c>
      <c r="E262" s="243" t="s">
        <v>382</v>
      </c>
      <c r="F262" s="242">
        <v>21.6</v>
      </c>
      <c r="G262" s="236">
        <f t="shared" si="81"/>
        <v>26.79</v>
      </c>
      <c r="H262" s="237">
        <f t="shared" si="82"/>
        <v>32.24</v>
      </c>
      <c r="I262" s="238">
        <f t="shared" si="83"/>
        <v>696.38</v>
      </c>
      <c r="J262" s="239">
        <f t="shared" ref="J262:J325" si="84">ROUND(I262/$I$364,4)</f>
        <v>2.0000000000000001E-4</v>
      </c>
      <c r="N262" s="237">
        <v>29.14</v>
      </c>
      <c r="O262" s="213">
        <f t="shared" si="62"/>
        <v>26.79</v>
      </c>
    </row>
    <row r="263" spans="1:15" ht="30">
      <c r="A263" s="244">
        <v>40592</v>
      </c>
      <c r="B263" s="240">
        <v>88485</v>
      </c>
      <c r="C263" s="232" t="s">
        <v>380</v>
      </c>
      <c r="D263" s="241" t="s">
        <v>61</v>
      </c>
      <c r="E263" s="243" t="s">
        <v>382</v>
      </c>
      <c r="F263" s="242">
        <v>21.6</v>
      </c>
      <c r="G263" s="236">
        <f t="shared" si="81"/>
        <v>2.23</v>
      </c>
      <c r="H263" s="237">
        <f t="shared" si="82"/>
        <v>2.68</v>
      </c>
      <c r="I263" s="238">
        <f t="shared" si="83"/>
        <v>57.89</v>
      </c>
      <c r="J263" s="239">
        <f t="shared" si="84"/>
        <v>0</v>
      </c>
      <c r="N263" s="237">
        <v>2.42</v>
      </c>
      <c r="O263" s="213">
        <f t="shared" si="62"/>
        <v>2.23</v>
      </c>
    </row>
    <row r="264" spans="1:15" ht="30">
      <c r="A264" s="244">
        <v>40957</v>
      </c>
      <c r="B264" s="240">
        <v>88495</v>
      </c>
      <c r="C264" s="232" t="s">
        <v>380</v>
      </c>
      <c r="D264" s="241" t="s">
        <v>62</v>
      </c>
      <c r="E264" s="243" t="s">
        <v>382</v>
      </c>
      <c r="F264" s="242">
        <v>21.6</v>
      </c>
      <c r="G264" s="236">
        <f t="shared" si="81"/>
        <v>9.02</v>
      </c>
      <c r="H264" s="237">
        <f t="shared" si="82"/>
        <v>10.85</v>
      </c>
      <c r="I264" s="238">
        <f t="shared" si="83"/>
        <v>234.36</v>
      </c>
      <c r="J264" s="239">
        <f t="shared" si="84"/>
        <v>1E-4</v>
      </c>
      <c r="N264" s="237">
        <v>9.81</v>
      </c>
      <c r="O264" s="213">
        <f t="shared" si="62"/>
        <v>9.02</v>
      </c>
    </row>
    <row r="265" spans="1:15" ht="30">
      <c r="A265" s="244">
        <v>41323</v>
      </c>
      <c r="B265" s="240">
        <v>88489</v>
      </c>
      <c r="C265" s="232" t="s">
        <v>380</v>
      </c>
      <c r="D265" s="241" t="s">
        <v>39</v>
      </c>
      <c r="E265" s="243" t="s">
        <v>382</v>
      </c>
      <c r="F265" s="242">
        <v>21.6</v>
      </c>
      <c r="G265" s="236">
        <f t="shared" si="81"/>
        <v>11.99</v>
      </c>
      <c r="H265" s="237">
        <f t="shared" si="82"/>
        <v>14.43</v>
      </c>
      <c r="I265" s="238">
        <f t="shared" si="83"/>
        <v>311.69</v>
      </c>
      <c r="J265" s="239">
        <f t="shared" si="84"/>
        <v>1E-4</v>
      </c>
      <c r="N265" s="237">
        <v>13.04</v>
      </c>
      <c r="O265" s="213">
        <f t="shared" ref="O265:O328" si="85">ROUND(N265*$L$5,2)</f>
        <v>11.99</v>
      </c>
    </row>
    <row r="266" spans="1:15" ht="15.75">
      <c r="A266" s="227" t="s">
        <v>353</v>
      </c>
      <c r="B266" s="226"/>
      <c r="C266" s="226"/>
      <c r="D266" s="227" t="s">
        <v>354</v>
      </c>
      <c r="E266" s="229"/>
      <c r="F266" s="229"/>
      <c r="G266" s="229"/>
      <c r="H266" s="229"/>
      <c r="I266" s="230">
        <f>SUM(I267:I269)</f>
        <v>44876.26</v>
      </c>
      <c r="J266" s="231">
        <f t="shared" si="84"/>
        <v>1.49E-2</v>
      </c>
      <c r="N266" s="229"/>
      <c r="O266" s="213">
        <f t="shared" si="85"/>
        <v>0</v>
      </c>
    </row>
    <row r="267" spans="1:15" ht="15.75">
      <c r="A267" s="232" t="s">
        <v>684</v>
      </c>
      <c r="B267" s="240">
        <v>9537</v>
      </c>
      <c r="C267" s="232" t="s">
        <v>380</v>
      </c>
      <c r="D267" s="232" t="s">
        <v>685</v>
      </c>
      <c r="E267" s="243" t="s">
        <v>382</v>
      </c>
      <c r="F267" s="237">
        <v>476.23</v>
      </c>
      <c r="G267" s="236">
        <f t="shared" ref="G267:G269" si="86">O267</f>
        <v>2.78</v>
      </c>
      <c r="H267" s="237">
        <f>ROUND(G267*(1+$G$3),2)</f>
        <v>3.35</v>
      </c>
      <c r="I267" s="238">
        <f t="shared" ref="I267:I269" si="87">ROUND(F267*H267,2)</f>
        <v>1595.37</v>
      </c>
      <c r="J267" s="239">
        <f t="shared" si="84"/>
        <v>5.0000000000000001E-4</v>
      </c>
      <c r="N267" s="237">
        <v>3.02</v>
      </c>
      <c r="O267" s="213">
        <f t="shared" si="85"/>
        <v>2.78</v>
      </c>
    </row>
    <row r="268" spans="1:15" ht="30">
      <c r="A268" s="232" t="s">
        <v>686</v>
      </c>
      <c r="B268" s="240">
        <v>102179</v>
      </c>
      <c r="C268" s="232" t="s">
        <v>380</v>
      </c>
      <c r="D268" s="241" t="s">
        <v>81</v>
      </c>
      <c r="E268" s="243" t="s">
        <v>382</v>
      </c>
      <c r="F268" s="237">
        <v>0.24</v>
      </c>
      <c r="G268" s="236">
        <f t="shared" si="86"/>
        <v>334.95</v>
      </c>
      <c r="H268" s="237">
        <f>ROUND(G268*(1+$G$3),2)</f>
        <v>403.08</v>
      </c>
      <c r="I268" s="238">
        <f t="shared" si="87"/>
        <v>96.74</v>
      </c>
      <c r="J268" s="239">
        <f t="shared" si="84"/>
        <v>0</v>
      </c>
      <c r="N268" s="237">
        <v>364.27</v>
      </c>
      <c r="O268" s="213">
        <f t="shared" si="85"/>
        <v>334.95</v>
      </c>
    </row>
    <row r="269" spans="1:15" ht="75">
      <c r="A269" s="232" t="s">
        <v>687</v>
      </c>
      <c r="B269" s="233" t="s">
        <v>688</v>
      </c>
      <c r="C269" s="232" t="s">
        <v>380</v>
      </c>
      <c r="D269" s="232" t="s">
        <v>689</v>
      </c>
      <c r="E269" s="243" t="s">
        <v>382</v>
      </c>
      <c r="F269" s="237">
        <v>172.44</v>
      </c>
      <c r="G269" s="236">
        <f t="shared" si="86"/>
        <v>208.1</v>
      </c>
      <c r="H269" s="237">
        <f>ROUND(G269*(1+$G$3),2)</f>
        <v>250.43</v>
      </c>
      <c r="I269" s="238">
        <f t="shared" si="87"/>
        <v>43184.15</v>
      </c>
      <c r="J269" s="239">
        <f t="shared" si="84"/>
        <v>1.43E-2</v>
      </c>
      <c r="N269" s="237">
        <v>226.32</v>
      </c>
      <c r="O269" s="213">
        <f t="shared" si="85"/>
        <v>208.1</v>
      </c>
    </row>
    <row r="270" spans="1:15" ht="15.75">
      <c r="A270" s="225">
        <v>3</v>
      </c>
      <c r="B270" s="226"/>
      <c r="C270" s="226"/>
      <c r="D270" s="227" t="s">
        <v>355</v>
      </c>
      <c r="E270" s="229"/>
      <c r="F270" s="229"/>
      <c r="G270" s="229"/>
      <c r="H270" s="229"/>
      <c r="I270" s="230">
        <f>I271+I273+I278+I280+I284+I288+I294+I299+I303+I332+I354+I359</f>
        <v>106369.05999999998</v>
      </c>
      <c r="J270" s="231">
        <f t="shared" si="84"/>
        <v>3.5299999999999998E-2</v>
      </c>
      <c r="N270" s="229"/>
      <c r="O270" s="213">
        <f t="shared" si="85"/>
        <v>0</v>
      </c>
    </row>
    <row r="271" spans="1:15" ht="15.75">
      <c r="A271" s="227" t="s">
        <v>356</v>
      </c>
      <c r="B271" s="226"/>
      <c r="C271" s="226"/>
      <c r="D271" s="227" t="s">
        <v>310</v>
      </c>
      <c r="E271" s="229"/>
      <c r="F271" s="229"/>
      <c r="G271" s="229"/>
      <c r="H271" s="229"/>
      <c r="I271" s="230">
        <f>I272</f>
        <v>975.58</v>
      </c>
      <c r="J271" s="231">
        <f t="shared" si="84"/>
        <v>2.9999999999999997E-4</v>
      </c>
      <c r="N271" s="229"/>
      <c r="O271" s="213">
        <f t="shared" si="85"/>
        <v>0</v>
      </c>
    </row>
    <row r="272" spans="1:15" ht="30">
      <c r="A272" s="232" t="s">
        <v>690</v>
      </c>
      <c r="B272" s="240">
        <v>93358</v>
      </c>
      <c r="C272" s="232" t="s">
        <v>380</v>
      </c>
      <c r="D272" s="241" t="s">
        <v>1</v>
      </c>
      <c r="E272" s="243" t="s">
        <v>389</v>
      </c>
      <c r="F272" s="237">
        <v>12.84</v>
      </c>
      <c r="G272" s="236">
        <f>O272</f>
        <v>63.14</v>
      </c>
      <c r="H272" s="237">
        <f>ROUND(G272*(1+$G$3),2)</f>
        <v>75.98</v>
      </c>
      <c r="I272" s="238">
        <f>ROUND(F272*H272,2)</f>
        <v>975.58</v>
      </c>
      <c r="J272" s="239">
        <f t="shared" si="84"/>
        <v>2.9999999999999997E-4</v>
      </c>
      <c r="N272" s="237">
        <v>68.67</v>
      </c>
      <c r="O272" s="213">
        <f t="shared" si="85"/>
        <v>63.14</v>
      </c>
    </row>
    <row r="273" spans="1:15" ht="15.75">
      <c r="A273" s="227" t="s">
        <v>357</v>
      </c>
      <c r="B273" s="226"/>
      <c r="C273" s="226"/>
      <c r="D273" s="227" t="s">
        <v>358</v>
      </c>
      <c r="E273" s="229"/>
      <c r="F273" s="229"/>
      <c r="G273" s="229"/>
      <c r="H273" s="229"/>
      <c r="I273" s="230">
        <f>SUM(I274:I277)</f>
        <v>9818.35</v>
      </c>
      <c r="J273" s="231">
        <f t="shared" si="84"/>
        <v>3.3E-3</v>
      </c>
      <c r="N273" s="229"/>
      <c r="O273" s="213">
        <f t="shared" si="85"/>
        <v>0</v>
      </c>
    </row>
    <row r="274" spans="1:15" ht="30">
      <c r="A274" s="232" t="s">
        <v>691</v>
      </c>
      <c r="B274" s="240">
        <v>101616</v>
      </c>
      <c r="C274" s="232" t="s">
        <v>380</v>
      </c>
      <c r="D274" s="241" t="s">
        <v>82</v>
      </c>
      <c r="E274" s="243" t="s">
        <v>382</v>
      </c>
      <c r="F274" s="237">
        <v>19.760000000000002</v>
      </c>
      <c r="G274" s="236">
        <f t="shared" ref="G274:G277" si="88">O274</f>
        <v>4.6500000000000004</v>
      </c>
      <c r="H274" s="237">
        <f>ROUND(G274*(1+$G$3),2)</f>
        <v>5.6</v>
      </c>
      <c r="I274" s="238">
        <f t="shared" ref="I274:I277" si="89">ROUND(F274*H274,2)</f>
        <v>110.66</v>
      </c>
      <c r="J274" s="239">
        <f t="shared" si="84"/>
        <v>0</v>
      </c>
      <c r="N274" s="237">
        <v>5.0599999999999996</v>
      </c>
      <c r="O274" s="213">
        <f t="shared" si="85"/>
        <v>4.6500000000000004</v>
      </c>
    </row>
    <row r="275" spans="1:15" ht="30">
      <c r="A275" s="232" t="s">
        <v>692</v>
      </c>
      <c r="B275" s="240">
        <v>95467</v>
      </c>
      <c r="C275" s="232" t="s">
        <v>380</v>
      </c>
      <c r="D275" s="232" t="s">
        <v>542</v>
      </c>
      <c r="E275" s="243" t="s">
        <v>389</v>
      </c>
      <c r="F275" s="242">
        <v>7.9</v>
      </c>
      <c r="G275" s="236">
        <f t="shared" si="88"/>
        <v>412.92</v>
      </c>
      <c r="H275" s="237">
        <f>ROUND(G275*(1+$G$3),2)</f>
        <v>496.91</v>
      </c>
      <c r="I275" s="238">
        <f t="shared" si="89"/>
        <v>3925.59</v>
      </c>
      <c r="J275" s="239">
        <f t="shared" si="84"/>
        <v>1.2999999999999999E-3</v>
      </c>
      <c r="N275" s="237">
        <v>449.07</v>
      </c>
      <c r="O275" s="213">
        <f t="shared" si="85"/>
        <v>412.92</v>
      </c>
    </row>
    <row r="276" spans="1:15" ht="60">
      <c r="A276" s="232" t="s">
        <v>693</v>
      </c>
      <c r="B276" s="240">
        <v>101964</v>
      </c>
      <c r="C276" s="232" t="s">
        <v>380</v>
      </c>
      <c r="D276" s="232" t="s">
        <v>694</v>
      </c>
      <c r="E276" s="243" t="s">
        <v>382</v>
      </c>
      <c r="F276" s="237">
        <v>32.43</v>
      </c>
      <c r="G276" s="236">
        <f t="shared" si="88"/>
        <v>142.55000000000001</v>
      </c>
      <c r="H276" s="237">
        <f>ROUND(G276*(1+$G$3),2)</f>
        <v>171.54</v>
      </c>
      <c r="I276" s="238">
        <f t="shared" si="89"/>
        <v>5563.04</v>
      </c>
      <c r="J276" s="239">
        <f t="shared" si="84"/>
        <v>1.8E-3</v>
      </c>
      <c r="N276" s="237">
        <v>155.03</v>
      </c>
      <c r="O276" s="213">
        <f t="shared" si="85"/>
        <v>142.55000000000001</v>
      </c>
    </row>
    <row r="277" spans="1:15" ht="30">
      <c r="A277" s="232" t="s">
        <v>695</v>
      </c>
      <c r="B277" s="240">
        <v>93184</v>
      </c>
      <c r="C277" s="232" t="s">
        <v>380</v>
      </c>
      <c r="D277" s="232" t="s">
        <v>586</v>
      </c>
      <c r="E277" s="243" t="s">
        <v>428</v>
      </c>
      <c r="F277" s="235">
        <v>6</v>
      </c>
      <c r="G277" s="236">
        <f t="shared" si="88"/>
        <v>30.34</v>
      </c>
      <c r="H277" s="237">
        <f>ROUND(G277*(1+$G$3),2)</f>
        <v>36.51</v>
      </c>
      <c r="I277" s="238">
        <f t="shared" si="89"/>
        <v>219.06</v>
      </c>
      <c r="J277" s="239">
        <f t="shared" si="84"/>
        <v>1E-4</v>
      </c>
      <c r="N277" s="237">
        <v>33</v>
      </c>
      <c r="O277" s="213">
        <f t="shared" si="85"/>
        <v>30.34</v>
      </c>
    </row>
    <row r="278" spans="1:15" ht="15.75">
      <c r="A278" s="227" t="s">
        <v>359</v>
      </c>
      <c r="B278" s="226"/>
      <c r="C278" s="226"/>
      <c r="D278" s="227" t="s">
        <v>360</v>
      </c>
      <c r="E278" s="229"/>
      <c r="F278" s="229"/>
      <c r="G278" s="229"/>
      <c r="H278" s="229"/>
      <c r="I278" s="230">
        <f>I279</f>
        <v>9030.5</v>
      </c>
      <c r="J278" s="231">
        <f t="shared" si="84"/>
        <v>3.0000000000000001E-3</v>
      </c>
      <c r="N278" s="229"/>
      <c r="O278" s="213">
        <f t="shared" si="85"/>
        <v>0</v>
      </c>
    </row>
    <row r="279" spans="1:15" ht="90">
      <c r="A279" s="232" t="s">
        <v>696</v>
      </c>
      <c r="B279" s="240">
        <v>87503</v>
      </c>
      <c r="C279" s="232" t="s">
        <v>380</v>
      </c>
      <c r="D279" s="232" t="s">
        <v>582</v>
      </c>
      <c r="E279" s="243" t="s">
        <v>382</v>
      </c>
      <c r="F279" s="237">
        <v>138.76</v>
      </c>
      <c r="G279" s="236">
        <f>O279</f>
        <v>54.08</v>
      </c>
      <c r="H279" s="237">
        <f>ROUND(G279*(1+$G$3),2)</f>
        <v>65.08</v>
      </c>
      <c r="I279" s="238">
        <f>ROUND(F279*H279,2)</f>
        <v>9030.5</v>
      </c>
      <c r="J279" s="239">
        <f t="shared" si="84"/>
        <v>3.0000000000000001E-3</v>
      </c>
      <c r="N279" s="237">
        <v>58.82</v>
      </c>
      <c r="O279" s="213">
        <f t="shared" si="85"/>
        <v>54.08</v>
      </c>
    </row>
    <row r="280" spans="1:15" ht="15.75">
      <c r="A280" s="227" t="s">
        <v>361</v>
      </c>
      <c r="B280" s="226"/>
      <c r="C280" s="226"/>
      <c r="D280" s="227" t="s">
        <v>292</v>
      </c>
      <c r="E280" s="229"/>
      <c r="F280" s="229"/>
      <c r="G280" s="229"/>
      <c r="H280" s="229"/>
      <c r="I280" s="230">
        <f>SUM(I281:I283)</f>
        <v>11553.63</v>
      </c>
      <c r="J280" s="231">
        <f t="shared" si="84"/>
        <v>3.8E-3</v>
      </c>
      <c r="N280" s="229"/>
      <c r="O280" s="213">
        <f t="shared" si="85"/>
        <v>0</v>
      </c>
    </row>
    <row r="281" spans="1:15" ht="45">
      <c r="A281" s="232" t="s">
        <v>697</v>
      </c>
      <c r="B281" s="240">
        <v>91341</v>
      </c>
      <c r="C281" s="232" t="s">
        <v>380</v>
      </c>
      <c r="D281" s="232" t="s">
        <v>589</v>
      </c>
      <c r="E281" s="243" t="s">
        <v>382</v>
      </c>
      <c r="F281" s="237">
        <v>5.12</v>
      </c>
      <c r="G281" s="236">
        <f t="shared" ref="G281:G283" si="90">O281</f>
        <v>790</v>
      </c>
      <c r="H281" s="237">
        <f>ROUND(G281*(1+$G$3),2)</f>
        <v>950.69</v>
      </c>
      <c r="I281" s="238">
        <f t="shared" ref="I281:I283" si="91">ROUND(F281*H281,2)</f>
        <v>4867.53</v>
      </c>
      <c r="J281" s="239">
        <f t="shared" si="84"/>
        <v>1.6000000000000001E-3</v>
      </c>
      <c r="N281" s="237">
        <v>859.16</v>
      </c>
      <c r="O281" s="213">
        <f t="shared" si="85"/>
        <v>790</v>
      </c>
    </row>
    <row r="282" spans="1:15" ht="60">
      <c r="A282" s="232" t="s">
        <v>698</v>
      </c>
      <c r="B282" s="240">
        <v>94569</v>
      </c>
      <c r="C282" s="232" t="s">
        <v>380</v>
      </c>
      <c r="D282" s="241" t="s">
        <v>83</v>
      </c>
      <c r="E282" s="243" t="s">
        <v>382</v>
      </c>
      <c r="F282" s="235">
        <v>2</v>
      </c>
      <c r="G282" s="236">
        <f t="shared" si="90"/>
        <v>1267.1199999999999</v>
      </c>
      <c r="H282" s="237">
        <f>ROUND(G282*(1+$G$3),2)</f>
        <v>1524.85</v>
      </c>
      <c r="I282" s="238">
        <f t="shared" si="91"/>
        <v>3049.7</v>
      </c>
      <c r="J282" s="239">
        <f t="shared" si="84"/>
        <v>1E-3</v>
      </c>
      <c r="N282" s="238">
        <v>1378.05</v>
      </c>
      <c r="O282" s="213">
        <f t="shared" si="85"/>
        <v>1267.1199999999999</v>
      </c>
    </row>
    <row r="283" spans="1:15" ht="90">
      <c r="A283" s="232" t="s">
        <v>699</v>
      </c>
      <c r="B283" s="240">
        <v>91315</v>
      </c>
      <c r="C283" s="232" t="s">
        <v>380</v>
      </c>
      <c r="D283" s="232" t="s">
        <v>700</v>
      </c>
      <c r="E283" s="243" t="s">
        <v>385</v>
      </c>
      <c r="F283" s="235">
        <v>4</v>
      </c>
      <c r="G283" s="236">
        <f t="shared" si="90"/>
        <v>755.44</v>
      </c>
      <c r="H283" s="237">
        <f>ROUND(G283*(1+$G$3),2)</f>
        <v>909.1</v>
      </c>
      <c r="I283" s="238">
        <f t="shared" si="91"/>
        <v>3636.4</v>
      </c>
      <c r="J283" s="239">
        <f t="shared" si="84"/>
        <v>1.1999999999999999E-3</v>
      </c>
      <c r="N283" s="237">
        <v>821.58</v>
      </c>
      <c r="O283" s="213">
        <f t="shared" si="85"/>
        <v>755.44</v>
      </c>
    </row>
    <row r="284" spans="1:15" ht="15.75">
      <c r="A284" s="227" t="s">
        <v>362</v>
      </c>
      <c r="B284" s="226"/>
      <c r="C284" s="226"/>
      <c r="D284" s="227" t="s">
        <v>290</v>
      </c>
      <c r="E284" s="229"/>
      <c r="F284" s="229"/>
      <c r="G284" s="229"/>
      <c r="H284" s="229"/>
      <c r="I284" s="230">
        <f>SUM(I285:I287)</f>
        <v>5567.7199999999993</v>
      </c>
      <c r="J284" s="231">
        <f t="shared" si="84"/>
        <v>1.8E-3</v>
      </c>
      <c r="N284" s="229"/>
      <c r="O284" s="213">
        <f t="shared" si="85"/>
        <v>0</v>
      </c>
    </row>
    <row r="285" spans="1:15" ht="30">
      <c r="A285" s="232" t="s">
        <v>701</v>
      </c>
      <c r="B285" s="240">
        <v>96113</v>
      </c>
      <c r="C285" s="232" t="s">
        <v>380</v>
      </c>
      <c r="D285" s="241" t="s">
        <v>56</v>
      </c>
      <c r="E285" s="243" t="s">
        <v>382</v>
      </c>
      <c r="F285" s="237">
        <v>32.43</v>
      </c>
      <c r="G285" s="236">
        <f t="shared" ref="G285:G287" si="92">O285</f>
        <v>30.86</v>
      </c>
      <c r="H285" s="237">
        <f>ROUND(G285*(1+$G$3),2)</f>
        <v>37.14</v>
      </c>
      <c r="I285" s="238">
        <f t="shared" ref="I285:I287" si="93">ROUND(F285*H285,2)</f>
        <v>1204.45</v>
      </c>
      <c r="J285" s="239">
        <f t="shared" si="84"/>
        <v>4.0000000000000002E-4</v>
      </c>
      <c r="N285" s="237">
        <v>33.56</v>
      </c>
      <c r="O285" s="213">
        <f t="shared" si="85"/>
        <v>30.86</v>
      </c>
    </row>
    <row r="286" spans="1:15" ht="45">
      <c r="A286" s="232" t="s">
        <v>702</v>
      </c>
      <c r="B286" s="240">
        <v>94218</v>
      </c>
      <c r="C286" s="232" t="s">
        <v>380</v>
      </c>
      <c r="D286" s="232" t="s">
        <v>703</v>
      </c>
      <c r="E286" s="243" t="s">
        <v>382</v>
      </c>
      <c r="F286" s="237">
        <v>23.22</v>
      </c>
      <c r="G286" s="236">
        <f t="shared" si="92"/>
        <v>141.75</v>
      </c>
      <c r="H286" s="237">
        <f>ROUND(G286*(1+$G$3),2)</f>
        <v>170.58</v>
      </c>
      <c r="I286" s="238">
        <f t="shared" si="93"/>
        <v>3960.87</v>
      </c>
      <c r="J286" s="239">
        <f t="shared" si="84"/>
        <v>1.2999999999999999E-3</v>
      </c>
      <c r="N286" s="237">
        <v>154.16</v>
      </c>
      <c r="O286" s="213">
        <f t="shared" si="85"/>
        <v>141.75</v>
      </c>
    </row>
    <row r="287" spans="1:15" ht="60">
      <c r="A287" s="232" t="s">
        <v>704</v>
      </c>
      <c r="B287" s="240">
        <v>92544</v>
      </c>
      <c r="C287" s="232" t="s">
        <v>380</v>
      </c>
      <c r="D287" s="241" t="s">
        <v>84</v>
      </c>
      <c r="E287" s="243" t="s">
        <v>382</v>
      </c>
      <c r="F287" s="237">
        <v>23.22</v>
      </c>
      <c r="G287" s="236">
        <f t="shared" si="92"/>
        <v>14.4</v>
      </c>
      <c r="H287" s="237">
        <f>ROUND(G287*(1+$G$3),2)</f>
        <v>17.329999999999998</v>
      </c>
      <c r="I287" s="238">
        <f t="shared" si="93"/>
        <v>402.4</v>
      </c>
      <c r="J287" s="239">
        <f t="shared" si="84"/>
        <v>1E-4</v>
      </c>
      <c r="N287" s="237">
        <v>15.66</v>
      </c>
      <c r="O287" s="213">
        <f t="shared" si="85"/>
        <v>14.4</v>
      </c>
    </row>
    <row r="288" spans="1:15" ht="15.75">
      <c r="A288" s="227" t="s">
        <v>363</v>
      </c>
      <c r="B288" s="226"/>
      <c r="C288" s="226"/>
      <c r="D288" s="227" t="s">
        <v>364</v>
      </c>
      <c r="E288" s="229"/>
      <c r="F288" s="229"/>
      <c r="G288" s="229"/>
      <c r="H288" s="229"/>
      <c r="I288" s="230">
        <f>SUM(I289:I293)</f>
        <v>9596.8799999999992</v>
      </c>
      <c r="J288" s="231">
        <f t="shared" si="84"/>
        <v>3.2000000000000002E-3</v>
      </c>
      <c r="N288" s="229"/>
      <c r="O288" s="213">
        <f t="shared" si="85"/>
        <v>0</v>
      </c>
    </row>
    <row r="289" spans="1:15" ht="60">
      <c r="A289" s="232" t="s">
        <v>705</v>
      </c>
      <c r="B289" s="240">
        <v>87879</v>
      </c>
      <c r="C289" s="232" t="s">
        <v>380</v>
      </c>
      <c r="D289" s="232" t="s">
        <v>600</v>
      </c>
      <c r="E289" s="243" t="s">
        <v>382</v>
      </c>
      <c r="F289" s="237">
        <v>140.15</v>
      </c>
      <c r="G289" s="236">
        <f t="shared" ref="G289:G293" si="94">O289</f>
        <v>3.11</v>
      </c>
      <c r="H289" s="237">
        <f>ROUND(G289*(1+$G$3),2)</f>
        <v>3.74</v>
      </c>
      <c r="I289" s="238">
        <f t="shared" ref="I289:I293" si="95">ROUND(F289*H289,2)</f>
        <v>524.16</v>
      </c>
      <c r="J289" s="239">
        <f t="shared" si="84"/>
        <v>2.0000000000000001E-4</v>
      </c>
      <c r="N289" s="237">
        <v>3.38</v>
      </c>
      <c r="O289" s="213">
        <f t="shared" si="85"/>
        <v>3.11</v>
      </c>
    </row>
    <row r="290" spans="1:15" ht="75">
      <c r="A290" s="232" t="s">
        <v>706</v>
      </c>
      <c r="B290" s="240">
        <v>87529</v>
      </c>
      <c r="C290" s="232" t="s">
        <v>380</v>
      </c>
      <c r="D290" s="232" t="s">
        <v>602</v>
      </c>
      <c r="E290" s="243" t="s">
        <v>382</v>
      </c>
      <c r="F290" s="237">
        <v>81.680000000000007</v>
      </c>
      <c r="G290" s="236">
        <f t="shared" si="94"/>
        <v>26.79</v>
      </c>
      <c r="H290" s="237">
        <f>ROUND(G290*(1+$G$3),2)</f>
        <v>32.24</v>
      </c>
      <c r="I290" s="238">
        <f t="shared" si="95"/>
        <v>2633.36</v>
      </c>
      <c r="J290" s="239">
        <f t="shared" si="84"/>
        <v>8.9999999999999998E-4</v>
      </c>
      <c r="N290" s="237">
        <v>29.14</v>
      </c>
      <c r="O290" s="213">
        <f t="shared" si="85"/>
        <v>26.79</v>
      </c>
    </row>
    <row r="291" spans="1:15" ht="90">
      <c r="A291" s="232" t="s">
        <v>707</v>
      </c>
      <c r="B291" s="240">
        <v>87535</v>
      </c>
      <c r="C291" s="232" t="s">
        <v>380</v>
      </c>
      <c r="D291" s="241" t="s">
        <v>85</v>
      </c>
      <c r="E291" s="243" t="s">
        <v>382</v>
      </c>
      <c r="F291" s="237">
        <v>58.47</v>
      </c>
      <c r="G291" s="236">
        <f t="shared" si="94"/>
        <v>22.91</v>
      </c>
      <c r="H291" s="237">
        <f>ROUND(G291*(1+$G$3),2)</f>
        <v>27.57</v>
      </c>
      <c r="I291" s="238">
        <f t="shared" si="95"/>
        <v>1612.02</v>
      </c>
      <c r="J291" s="239">
        <f t="shared" si="84"/>
        <v>5.0000000000000001E-4</v>
      </c>
      <c r="N291" s="237">
        <v>24.92</v>
      </c>
      <c r="O291" s="213">
        <f t="shared" si="85"/>
        <v>22.91</v>
      </c>
    </row>
    <row r="292" spans="1:15" ht="75">
      <c r="A292" s="232" t="s">
        <v>708</v>
      </c>
      <c r="B292" s="240">
        <v>87265</v>
      </c>
      <c r="C292" s="232" t="s">
        <v>380</v>
      </c>
      <c r="D292" s="241" t="s">
        <v>86</v>
      </c>
      <c r="E292" s="243" t="s">
        <v>382</v>
      </c>
      <c r="F292" s="237">
        <v>58.47</v>
      </c>
      <c r="G292" s="236">
        <f t="shared" si="94"/>
        <v>56.75</v>
      </c>
      <c r="H292" s="237">
        <f>ROUND(G292*(1+$G$3),2)</f>
        <v>68.290000000000006</v>
      </c>
      <c r="I292" s="238">
        <f t="shared" si="95"/>
        <v>3992.92</v>
      </c>
      <c r="J292" s="239">
        <f t="shared" si="84"/>
        <v>1.2999999999999999E-3</v>
      </c>
      <c r="N292" s="237">
        <v>61.72</v>
      </c>
      <c r="O292" s="213">
        <f t="shared" si="85"/>
        <v>56.75</v>
      </c>
    </row>
    <row r="293" spans="1:15" ht="30">
      <c r="A293" s="232" t="s">
        <v>709</v>
      </c>
      <c r="B293" s="240">
        <v>88477</v>
      </c>
      <c r="C293" s="232" t="s">
        <v>380</v>
      </c>
      <c r="D293" s="241" t="s">
        <v>87</v>
      </c>
      <c r="E293" s="243" t="s">
        <v>382</v>
      </c>
      <c r="F293" s="237">
        <v>32.43</v>
      </c>
      <c r="G293" s="236">
        <f t="shared" si="94"/>
        <v>21.38</v>
      </c>
      <c r="H293" s="237">
        <f>ROUND(G293*(1+$G$3),2)</f>
        <v>25.73</v>
      </c>
      <c r="I293" s="238">
        <f t="shared" si="95"/>
        <v>834.42</v>
      </c>
      <c r="J293" s="239">
        <f t="shared" si="84"/>
        <v>2.9999999999999997E-4</v>
      </c>
      <c r="N293" s="237">
        <v>23.25</v>
      </c>
      <c r="O293" s="213">
        <f t="shared" si="85"/>
        <v>21.38</v>
      </c>
    </row>
    <row r="294" spans="1:15" ht="15.75">
      <c r="A294" s="227" t="s">
        <v>365</v>
      </c>
      <c r="B294" s="226"/>
      <c r="C294" s="226"/>
      <c r="D294" s="227" t="s">
        <v>335</v>
      </c>
      <c r="E294" s="229"/>
      <c r="F294" s="229"/>
      <c r="G294" s="229"/>
      <c r="H294" s="229"/>
      <c r="I294" s="230">
        <f>SUM(I295:I298)</f>
        <v>9141.39</v>
      </c>
      <c r="J294" s="231">
        <f t="shared" si="84"/>
        <v>3.0000000000000001E-3</v>
      </c>
      <c r="N294" s="229"/>
      <c r="O294" s="213">
        <f t="shared" si="85"/>
        <v>0</v>
      </c>
    </row>
    <row r="295" spans="1:15" ht="45">
      <c r="A295" s="232" t="s">
        <v>710</v>
      </c>
      <c r="B295" s="240">
        <v>95241</v>
      </c>
      <c r="C295" s="232" t="s">
        <v>380</v>
      </c>
      <c r="D295" s="232" t="s">
        <v>711</v>
      </c>
      <c r="E295" s="243" t="s">
        <v>382</v>
      </c>
      <c r="F295" s="237">
        <v>32.43</v>
      </c>
      <c r="G295" s="236">
        <f t="shared" ref="G295:G298" si="96">O295</f>
        <v>23.17</v>
      </c>
      <c r="H295" s="237">
        <f>ROUND(G295*(1+$G$3),2)</f>
        <v>27.88</v>
      </c>
      <c r="I295" s="238">
        <f t="shared" ref="I295:I298" si="97">ROUND(F295*H295,2)</f>
        <v>904.15</v>
      </c>
      <c r="J295" s="239">
        <f t="shared" si="84"/>
        <v>2.9999999999999997E-4</v>
      </c>
      <c r="N295" s="237">
        <v>25.2</v>
      </c>
      <c r="O295" s="213">
        <f t="shared" si="85"/>
        <v>23.17</v>
      </c>
    </row>
    <row r="296" spans="1:15" ht="45">
      <c r="A296" s="232" t="s">
        <v>712</v>
      </c>
      <c r="B296" s="240">
        <v>87769</v>
      </c>
      <c r="C296" s="232" t="s">
        <v>380</v>
      </c>
      <c r="D296" s="241" t="s">
        <v>88</v>
      </c>
      <c r="E296" s="243" t="s">
        <v>382</v>
      </c>
      <c r="F296" s="237">
        <v>32.43</v>
      </c>
      <c r="G296" s="236">
        <f t="shared" si="96"/>
        <v>112.39</v>
      </c>
      <c r="H296" s="237">
        <f>ROUND(G296*(1+$G$3),2)</f>
        <v>135.25</v>
      </c>
      <c r="I296" s="238">
        <f t="shared" si="97"/>
        <v>4386.16</v>
      </c>
      <c r="J296" s="239">
        <f t="shared" si="84"/>
        <v>1.5E-3</v>
      </c>
      <c r="N296" s="237">
        <v>122.23</v>
      </c>
      <c r="O296" s="213">
        <f t="shared" si="85"/>
        <v>112.39</v>
      </c>
    </row>
    <row r="297" spans="1:15" ht="60">
      <c r="A297" s="232" t="s">
        <v>713</v>
      </c>
      <c r="B297" s="240">
        <v>87248</v>
      </c>
      <c r="C297" s="232" t="s">
        <v>380</v>
      </c>
      <c r="D297" s="241" t="s">
        <v>89</v>
      </c>
      <c r="E297" s="243" t="s">
        <v>382</v>
      </c>
      <c r="F297" s="237">
        <v>32.43</v>
      </c>
      <c r="G297" s="236">
        <f t="shared" si="96"/>
        <v>48.35</v>
      </c>
      <c r="H297" s="237">
        <f>ROUND(G297*(1+$G$3),2)</f>
        <v>58.18</v>
      </c>
      <c r="I297" s="238">
        <f t="shared" si="97"/>
        <v>1886.78</v>
      </c>
      <c r="J297" s="239">
        <f t="shared" si="84"/>
        <v>5.9999999999999995E-4</v>
      </c>
      <c r="N297" s="237">
        <v>52.58</v>
      </c>
      <c r="O297" s="213">
        <f t="shared" si="85"/>
        <v>48.35</v>
      </c>
    </row>
    <row r="298" spans="1:15" ht="60">
      <c r="A298" s="232" t="s">
        <v>714</v>
      </c>
      <c r="B298" s="240">
        <v>9418</v>
      </c>
      <c r="C298" s="232" t="s">
        <v>610</v>
      </c>
      <c r="D298" s="232" t="s">
        <v>611</v>
      </c>
      <c r="E298" s="243" t="s">
        <v>382</v>
      </c>
      <c r="F298" s="237">
        <v>19.93</v>
      </c>
      <c r="G298" s="236">
        <f t="shared" si="96"/>
        <v>81.900000000000006</v>
      </c>
      <c r="H298" s="237">
        <f>ROUND(G298*(1+$G$3),2)</f>
        <v>98.56</v>
      </c>
      <c r="I298" s="238">
        <f t="shared" si="97"/>
        <v>1964.3</v>
      </c>
      <c r="J298" s="239">
        <f t="shared" si="84"/>
        <v>6.9999999999999999E-4</v>
      </c>
      <c r="N298" s="237">
        <v>89.07</v>
      </c>
      <c r="O298" s="213">
        <f t="shared" si="85"/>
        <v>81.900000000000006</v>
      </c>
    </row>
    <row r="299" spans="1:15" ht="15.75">
      <c r="A299" s="227" t="s">
        <v>366</v>
      </c>
      <c r="B299" s="226"/>
      <c r="C299" s="226"/>
      <c r="D299" s="227" t="s">
        <v>303</v>
      </c>
      <c r="E299" s="229"/>
      <c r="F299" s="229"/>
      <c r="G299" s="229"/>
      <c r="H299" s="229"/>
      <c r="I299" s="230">
        <f>SUM(I300:I302)</f>
        <v>2283.7700000000004</v>
      </c>
      <c r="J299" s="231">
        <f t="shared" si="84"/>
        <v>8.0000000000000004E-4</v>
      </c>
      <c r="N299" s="229"/>
      <c r="O299" s="213">
        <f t="shared" si="85"/>
        <v>0</v>
      </c>
    </row>
    <row r="300" spans="1:15" ht="30">
      <c r="A300" s="232" t="s">
        <v>715</v>
      </c>
      <c r="B300" s="240">
        <v>88485</v>
      </c>
      <c r="C300" s="232" t="s">
        <v>380</v>
      </c>
      <c r="D300" s="241" t="s">
        <v>61</v>
      </c>
      <c r="E300" s="243" t="s">
        <v>382</v>
      </c>
      <c r="F300" s="237">
        <v>81.680000000000007</v>
      </c>
      <c r="G300" s="236">
        <f t="shared" ref="G300:G302" si="98">O300</f>
        <v>2.23</v>
      </c>
      <c r="H300" s="237">
        <f>ROUND(G300*(1+$G$3),2)</f>
        <v>2.68</v>
      </c>
      <c r="I300" s="238">
        <f t="shared" ref="I300:I302" si="99">ROUND(F300*H300,2)</f>
        <v>218.9</v>
      </c>
      <c r="J300" s="239">
        <f t="shared" si="84"/>
        <v>1E-4</v>
      </c>
      <c r="N300" s="237">
        <v>2.42</v>
      </c>
      <c r="O300" s="213">
        <f t="shared" si="85"/>
        <v>2.23</v>
      </c>
    </row>
    <row r="301" spans="1:15" ht="30">
      <c r="A301" s="232" t="s">
        <v>716</v>
      </c>
      <c r="B301" s="240">
        <v>88495</v>
      </c>
      <c r="C301" s="232" t="s">
        <v>380</v>
      </c>
      <c r="D301" s="241" t="s">
        <v>62</v>
      </c>
      <c r="E301" s="243" t="s">
        <v>382</v>
      </c>
      <c r="F301" s="237">
        <v>81.680000000000007</v>
      </c>
      <c r="G301" s="236">
        <f t="shared" si="98"/>
        <v>9.02</v>
      </c>
      <c r="H301" s="237">
        <f>ROUND(G301*(1+$G$3),2)</f>
        <v>10.85</v>
      </c>
      <c r="I301" s="238">
        <f t="shared" si="99"/>
        <v>886.23</v>
      </c>
      <c r="J301" s="239">
        <f t="shared" si="84"/>
        <v>2.9999999999999997E-4</v>
      </c>
      <c r="N301" s="237">
        <v>9.81</v>
      </c>
      <c r="O301" s="213">
        <f t="shared" si="85"/>
        <v>9.02</v>
      </c>
    </row>
    <row r="302" spans="1:15" ht="30">
      <c r="A302" s="232" t="s">
        <v>717</v>
      </c>
      <c r="B302" s="240">
        <v>88489</v>
      </c>
      <c r="C302" s="232" t="s">
        <v>380</v>
      </c>
      <c r="D302" s="241" t="s">
        <v>39</v>
      </c>
      <c r="E302" s="243" t="s">
        <v>382</v>
      </c>
      <c r="F302" s="237">
        <v>81.680000000000007</v>
      </c>
      <c r="G302" s="236">
        <f t="shared" si="98"/>
        <v>11.99</v>
      </c>
      <c r="H302" s="237">
        <f>ROUND(G302*(1+$G$3),2)</f>
        <v>14.43</v>
      </c>
      <c r="I302" s="238">
        <f t="shared" si="99"/>
        <v>1178.6400000000001</v>
      </c>
      <c r="J302" s="239">
        <f t="shared" si="84"/>
        <v>4.0000000000000002E-4</v>
      </c>
      <c r="N302" s="237">
        <v>13.04</v>
      </c>
      <c r="O302" s="213">
        <f t="shared" si="85"/>
        <v>11.99</v>
      </c>
    </row>
    <row r="303" spans="1:15" ht="15.75">
      <c r="A303" s="227" t="s">
        <v>367</v>
      </c>
      <c r="B303" s="226"/>
      <c r="C303" s="226"/>
      <c r="D303" s="227" t="s">
        <v>368</v>
      </c>
      <c r="E303" s="229"/>
      <c r="F303" s="229"/>
      <c r="G303" s="229"/>
      <c r="H303" s="229"/>
      <c r="I303" s="230">
        <f>SUM(I304:I331)</f>
        <v>4278.0599999999995</v>
      </c>
      <c r="J303" s="231">
        <f t="shared" si="84"/>
        <v>1.4E-3</v>
      </c>
      <c r="N303" s="229"/>
      <c r="O303" s="213">
        <f t="shared" si="85"/>
        <v>0</v>
      </c>
    </row>
    <row r="304" spans="1:15" ht="30">
      <c r="A304" s="245" t="s">
        <v>718</v>
      </c>
      <c r="B304" s="246">
        <v>820</v>
      </c>
      <c r="C304" s="245" t="s">
        <v>380</v>
      </c>
      <c r="D304" s="247" t="s">
        <v>90</v>
      </c>
      <c r="E304" s="248" t="s">
        <v>385</v>
      </c>
      <c r="F304" s="249">
        <v>2</v>
      </c>
      <c r="G304" s="250">
        <f t="shared" ref="G304:G331" si="100">O304</f>
        <v>6.56</v>
      </c>
      <c r="H304" s="251">
        <f t="shared" ref="H304:H331" si="101">ROUND(G304*(1+$G$3),2)</f>
        <v>7.89</v>
      </c>
      <c r="I304" s="252">
        <f t="shared" ref="I304:I331" si="102">ROUND(F304*H304,2)</f>
        <v>15.78</v>
      </c>
      <c r="J304" s="239">
        <f t="shared" si="84"/>
        <v>0</v>
      </c>
      <c r="N304" s="253">
        <v>7.13</v>
      </c>
      <c r="O304" s="213">
        <f t="shared" si="85"/>
        <v>6.56</v>
      </c>
    </row>
    <row r="305" spans="1:15" ht="45">
      <c r="A305" s="245" t="s">
        <v>719</v>
      </c>
      <c r="B305" s="257">
        <v>89362</v>
      </c>
      <c r="C305" s="245" t="s">
        <v>380</v>
      </c>
      <c r="D305" s="245" t="s">
        <v>720</v>
      </c>
      <c r="E305" s="248" t="s">
        <v>385</v>
      </c>
      <c r="F305" s="249">
        <v>11</v>
      </c>
      <c r="G305" s="250">
        <f t="shared" si="100"/>
        <v>6.99</v>
      </c>
      <c r="H305" s="251">
        <f t="shared" si="101"/>
        <v>8.41</v>
      </c>
      <c r="I305" s="252">
        <f t="shared" si="102"/>
        <v>92.51</v>
      </c>
      <c r="J305" s="239">
        <f t="shared" si="84"/>
        <v>0</v>
      </c>
      <c r="N305" s="237">
        <v>7.6</v>
      </c>
      <c r="O305" s="213">
        <f t="shared" si="85"/>
        <v>6.99</v>
      </c>
    </row>
    <row r="306" spans="1:15" ht="45">
      <c r="A306" s="245" t="s">
        <v>721</v>
      </c>
      <c r="B306" s="257">
        <v>89367</v>
      </c>
      <c r="C306" s="245" t="s">
        <v>380</v>
      </c>
      <c r="D306" s="245" t="s">
        <v>722</v>
      </c>
      <c r="E306" s="248" t="s">
        <v>385</v>
      </c>
      <c r="F306" s="249">
        <v>1</v>
      </c>
      <c r="G306" s="250">
        <f t="shared" si="100"/>
        <v>10.07</v>
      </c>
      <c r="H306" s="251">
        <f t="shared" si="101"/>
        <v>12.12</v>
      </c>
      <c r="I306" s="252">
        <f t="shared" si="102"/>
        <v>12.12</v>
      </c>
      <c r="J306" s="239">
        <f t="shared" si="84"/>
        <v>0</v>
      </c>
      <c r="N306" s="237">
        <v>10.95</v>
      </c>
      <c r="O306" s="213">
        <f t="shared" si="85"/>
        <v>10.07</v>
      </c>
    </row>
    <row r="307" spans="1:15" ht="45">
      <c r="A307" s="245" t="s">
        <v>723</v>
      </c>
      <c r="B307" s="257">
        <v>89497</v>
      </c>
      <c r="C307" s="245" t="s">
        <v>380</v>
      </c>
      <c r="D307" s="245" t="s">
        <v>724</v>
      </c>
      <c r="E307" s="248" t="s">
        <v>385</v>
      </c>
      <c r="F307" s="249">
        <v>2</v>
      </c>
      <c r="G307" s="250">
        <f t="shared" si="100"/>
        <v>10.84</v>
      </c>
      <c r="H307" s="251">
        <f t="shared" si="101"/>
        <v>13.04</v>
      </c>
      <c r="I307" s="252">
        <f t="shared" si="102"/>
        <v>26.08</v>
      </c>
      <c r="J307" s="239">
        <f t="shared" si="84"/>
        <v>0</v>
      </c>
      <c r="N307" s="237">
        <v>11.79</v>
      </c>
      <c r="O307" s="213">
        <f t="shared" si="85"/>
        <v>10.84</v>
      </c>
    </row>
    <row r="308" spans="1:15" ht="30">
      <c r="A308" s="245" t="s">
        <v>725</v>
      </c>
      <c r="B308" s="246">
        <v>3538</v>
      </c>
      <c r="C308" s="245" t="s">
        <v>380</v>
      </c>
      <c r="D308" s="247" t="s">
        <v>91</v>
      </c>
      <c r="E308" s="248" t="s">
        <v>385</v>
      </c>
      <c r="F308" s="249">
        <v>3</v>
      </c>
      <c r="G308" s="250">
        <f t="shared" si="100"/>
        <v>4.8600000000000003</v>
      </c>
      <c r="H308" s="251">
        <f t="shared" si="101"/>
        <v>5.85</v>
      </c>
      <c r="I308" s="252">
        <f t="shared" si="102"/>
        <v>17.55</v>
      </c>
      <c r="J308" s="239">
        <f t="shared" si="84"/>
        <v>0</v>
      </c>
      <c r="N308" s="253">
        <v>5.29</v>
      </c>
      <c r="O308" s="213">
        <f t="shared" si="85"/>
        <v>4.8600000000000003</v>
      </c>
    </row>
    <row r="309" spans="1:15" ht="45">
      <c r="A309" s="245" t="s">
        <v>726</v>
      </c>
      <c r="B309" s="257">
        <v>89388</v>
      </c>
      <c r="C309" s="245" t="s">
        <v>380</v>
      </c>
      <c r="D309" s="247" t="s">
        <v>92</v>
      </c>
      <c r="E309" s="248" t="s">
        <v>385</v>
      </c>
      <c r="F309" s="249">
        <v>1</v>
      </c>
      <c r="G309" s="250">
        <f t="shared" si="100"/>
        <v>10.79</v>
      </c>
      <c r="H309" s="251">
        <f t="shared" si="101"/>
        <v>12.98</v>
      </c>
      <c r="I309" s="252">
        <f t="shared" si="102"/>
        <v>12.98</v>
      </c>
      <c r="J309" s="239">
        <f t="shared" si="84"/>
        <v>0</v>
      </c>
      <c r="N309" s="237">
        <v>11.74</v>
      </c>
      <c r="O309" s="213">
        <f t="shared" si="85"/>
        <v>10.79</v>
      </c>
    </row>
    <row r="310" spans="1:15" ht="60">
      <c r="A310" s="232" t="s">
        <v>727</v>
      </c>
      <c r="B310" s="240">
        <v>89366</v>
      </c>
      <c r="C310" s="232" t="s">
        <v>380</v>
      </c>
      <c r="D310" s="241" t="s">
        <v>93</v>
      </c>
      <c r="E310" s="243" t="s">
        <v>385</v>
      </c>
      <c r="F310" s="235">
        <v>1</v>
      </c>
      <c r="G310" s="236">
        <f t="shared" si="100"/>
        <v>15.06</v>
      </c>
      <c r="H310" s="237">
        <f t="shared" si="101"/>
        <v>18.12</v>
      </c>
      <c r="I310" s="238">
        <f t="shared" si="102"/>
        <v>18.12</v>
      </c>
      <c r="J310" s="239">
        <f t="shared" si="84"/>
        <v>0</v>
      </c>
      <c r="N310" s="237">
        <v>16.38</v>
      </c>
      <c r="O310" s="213">
        <f t="shared" si="85"/>
        <v>15.06</v>
      </c>
    </row>
    <row r="311" spans="1:15" ht="45">
      <c r="A311" s="232" t="s">
        <v>728</v>
      </c>
      <c r="B311" s="240">
        <v>89355</v>
      </c>
      <c r="C311" s="232" t="s">
        <v>380</v>
      </c>
      <c r="D311" s="241" t="s">
        <v>94</v>
      </c>
      <c r="E311" s="243" t="s">
        <v>428</v>
      </c>
      <c r="F311" s="237">
        <v>8.07</v>
      </c>
      <c r="G311" s="236">
        <f t="shared" si="100"/>
        <v>15.19</v>
      </c>
      <c r="H311" s="237">
        <f t="shared" si="101"/>
        <v>18.28</v>
      </c>
      <c r="I311" s="238">
        <f t="shared" si="102"/>
        <v>147.52000000000001</v>
      </c>
      <c r="J311" s="239">
        <f t="shared" si="84"/>
        <v>0</v>
      </c>
      <c r="N311" s="237">
        <v>16.52</v>
      </c>
      <c r="O311" s="213">
        <f t="shared" si="85"/>
        <v>15.19</v>
      </c>
    </row>
    <row r="312" spans="1:15" ht="45">
      <c r="A312" s="232" t="s">
        <v>729</v>
      </c>
      <c r="B312" s="240">
        <v>89356</v>
      </c>
      <c r="C312" s="232" t="s">
        <v>380</v>
      </c>
      <c r="D312" s="232" t="s">
        <v>730</v>
      </c>
      <c r="E312" s="243" t="s">
        <v>428</v>
      </c>
      <c r="F312" s="237">
        <v>34.94</v>
      </c>
      <c r="G312" s="236">
        <f t="shared" si="100"/>
        <v>18.05</v>
      </c>
      <c r="H312" s="237">
        <f t="shared" si="101"/>
        <v>21.72</v>
      </c>
      <c r="I312" s="238">
        <f t="shared" si="102"/>
        <v>758.9</v>
      </c>
      <c r="J312" s="239">
        <f t="shared" si="84"/>
        <v>2.9999999999999997E-4</v>
      </c>
      <c r="N312" s="237">
        <v>19.63</v>
      </c>
      <c r="O312" s="213">
        <f t="shared" si="85"/>
        <v>18.05</v>
      </c>
    </row>
    <row r="313" spans="1:15" ht="45">
      <c r="A313" s="232" t="s">
        <v>731</v>
      </c>
      <c r="B313" s="240">
        <v>89357</v>
      </c>
      <c r="C313" s="232" t="s">
        <v>380</v>
      </c>
      <c r="D313" s="232" t="s">
        <v>732</v>
      </c>
      <c r="E313" s="243" t="s">
        <v>428</v>
      </c>
      <c r="F313" s="237">
        <v>4.2699999999999996</v>
      </c>
      <c r="G313" s="236">
        <f t="shared" si="100"/>
        <v>26.67</v>
      </c>
      <c r="H313" s="237">
        <f t="shared" si="101"/>
        <v>32.090000000000003</v>
      </c>
      <c r="I313" s="238">
        <f t="shared" si="102"/>
        <v>137.02000000000001</v>
      </c>
      <c r="J313" s="239">
        <f t="shared" si="84"/>
        <v>0</v>
      </c>
      <c r="N313" s="237">
        <v>29</v>
      </c>
      <c r="O313" s="213">
        <f t="shared" si="85"/>
        <v>26.67</v>
      </c>
    </row>
    <row r="314" spans="1:15" ht="45">
      <c r="A314" s="232" t="s">
        <v>733</v>
      </c>
      <c r="B314" s="240">
        <v>89448</v>
      </c>
      <c r="C314" s="232" t="s">
        <v>380</v>
      </c>
      <c r="D314" s="241" t="s">
        <v>95</v>
      </c>
      <c r="E314" s="243" t="s">
        <v>428</v>
      </c>
      <c r="F314" s="237">
        <v>5.64</v>
      </c>
      <c r="G314" s="236">
        <f t="shared" si="100"/>
        <v>16.78</v>
      </c>
      <c r="H314" s="237">
        <f t="shared" si="101"/>
        <v>20.190000000000001</v>
      </c>
      <c r="I314" s="238">
        <f t="shared" si="102"/>
        <v>113.87</v>
      </c>
      <c r="J314" s="239">
        <f t="shared" si="84"/>
        <v>0</v>
      </c>
      <c r="N314" s="237">
        <v>18.25</v>
      </c>
      <c r="O314" s="213">
        <f t="shared" si="85"/>
        <v>16.78</v>
      </c>
    </row>
    <row r="315" spans="1:15" ht="45">
      <c r="A315" s="232" t="s">
        <v>734</v>
      </c>
      <c r="B315" s="240">
        <v>89449</v>
      </c>
      <c r="C315" s="232" t="s">
        <v>380</v>
      </c>
      <c r="D315" s="241" t="s">
        <v>369</v>
      </c>
      <c r="E315" s="243" t="s">
        <v>428</v>
      </c>
      <c r="F315" s="237">
        <v>9.9499999999999993</v>
      </c>
      <c r="G315" s="236">
        <f t="shared" si="100"/>
        <v>19.28</v>
      </c>
      <c r="H315" s="237">
        <f t="shared" si="101"/>
        <v>23.2</v>
      </c>
      <c r="I315" s="238">
        <f t="shared" si="102"/>
        <v>230.84</v>
      </c>
      <c r="J315" s="239">
        <f t="shared" si="84"/>
        <v>1E-4</v>
      </c>
      <c r="N315" s="237">
        <v>20.97</v>
      </c>
      <c r="O315" s="213">
        <f t="shared" si="85"/>
        <v>19.28</v>
      </c>
    </row>
    <row r="316" spans="1:15" ht="60">
      <c r="A316" s="232" t="s">
        <v>735</v>
      </c>
      <c r="B316" s="240">
        <v>89396</v>
      </c>
      <c r="C316" s="232" t="s">
        <v>380</v>
      </c>
      <c r="D316" s="232" t="s">
        <v>736</v>
      </c>
      <c r="E316" s="243" t="s">
        <v>385</v>
      </c>
      <c r="F316" s="235">
        <v>6</v>
      </c>
      <c r="G316" s="236">
        <f t="shared" si="100"/>
        <v>19.170000000000002</v>
      </c>
      <c r="H316" s="237">
        <f t="shared" si="101"/>
        <v>23.07</v>
      </c>
      <c r="I316" s="238">
        <f t="shared" si="102"/>
        <v>138.41999999999999</v>
      </c>
      <c r="J316" s="239">
        <f t="shared" si="84"/>
        <v>0</v>
      </c>
      <c r="N316" s="237">
        <v>20.85</v>
      </c>
      <c r="O316" s="213">
        <f t="shared" si="85"/>
        <v>19.170000000000002</v>
      </c>
    </row>
    <row r="317" spans="1:15" ht="75">
      <c r="A317" s="232" t="s">
        <v>737</v>
      </c>
      <c r="B317" s="240">
        <v>94711</v>
      </c>
      <c r="C317" s="232" t="s">
        <v>380</v>
      </c>
      <c r="D317" s="241" t="s">
        <v>96</v>
      </c>
      <c r="E317" s="243" t="s">
        <v>385</v>
      </c>
      <c r="F317" s="235">
        <v>2</v>
      </c>
      <c r="G317" s="236">
        <f t="shared" si="100"/>
        <v>60.77</v>
      </c>
      <c r="H317" s="237">
        <f t="shared" si="101"/>
        <v>73.13</v>
      </c>
      <c r="I317" s="238">
        <f t="shared" si="102"/>
        <v>146.26</v>
      </c>
      <c r="J317" s="239">
        <f t="shared" si="84"/>
        <v>0</v>
      </c>
      <c r="N317" s="237">
        <v>66.09</v>
      </c>
      <c r="O317" s="213">
        <f t="shared" si="85"/>
        <v>60.77</v>
      </c>
    </row>
    <row r="318" spans="1:15" ht="60">
      <c r="A318" s="232" t="s">
        <v>738</v>
      </c>
      <c r="B318" s="240">
        <v>89383</v>
      </c>
      <c r="C318" s="232" t="s">
        <v>380</v>
      </c>
      <c r="D318" s="232" t="s">
        <v>739</v>
      </c>
      <c r="E318" s="243" t="s">
        <v>385</v>
      </c>
      <c r="F318" s="235">
        <v>12</v>
      </c>
      <c r="G318" s="236">
        <f t="shared" si="100"/>
        <v>5.42</v>
      </c>
      <c r="H318" s="237">
        <f t="shared" si="101"/>
        <v>6.52</v>
      </c>
      <c r="I318" s="238">
        <f t="shared" si="102"/>
        <v>78.239999999999995</v>
      </c>
      <c r="J318" s="239">
        <f t="shared" si="84"/>
        <v>0</v>
      </c>
      <c r="N318" s="237">
        <v>5.89</v>
      </c>
      <c r="O318" s="213">
        <f t="shared" si="85"/>
        <v>5.42</v>
      </c>
    </row>
    <row r="319" spans="1:15" ht="60">
      <c r="A319" s="232" t="s">
        <v>740</v>
      </c>
      <c r="B319" s="240">
        <v>89385</v>
      </c>
      <c r="C319" s="232" t="s">
        <v>380</v>
      </c>
      <c r="D319" s="241" t="s">
        <v>97</v>
      </c>
      <c r="E319" s="243" t="s">
        <v>385</v>
      </c>
      <c r="F319" s="235">
        <v>6</v>
      </c>
      <c r="G319" s="236">
        <f t="shared" si="100"/>
        <v>6.34</v>
      </c>
      <c r="H319" s="237">
        <f t="shared" si="101"/>
        <v>7.63</v>
      </c>
      <c r="I319" s="238">
        <f t="shared" si="102"/>
        <v>45.78</v>
      </c>
      <c r="J319" s="239">
        <f t="shared" si="84"/>
        <v>0</v>
      </c>
      <c r="N319" s="237">
        <v>6.9</v>
      </c>
      <c r="O319" s="213">
        <f t="shared" si="85"/>
        <v>6.34</v>
      </c>
    </row>
    <row r="320" spans="1:15" ht="30">
      <c r="A320" s="245" t="s">
        <v>741</v>
      </c>
      <c r="B320" s="246">
        <v>3521</v>
      </c>
      <c r="C320" s="245" t="s">
        <v>380</v>
      </c>
      <c r="D320" s="247" t="s">
        <v>98</v>
      </c>
      <c r="E320" s="248" t="s">
        <v>385</v>
      </c>
      <c r="F320" s="249">
        <v>3</v>
      </c>
      <c r="G320" s="250">
        <f t="shared" si="100"/>
        <v>2.46</v>
      </c>
      <c r="H320" s="251">
        <f t="shared" si="101"/>
        <v>2.96</v>
      </c>
      <c r="I320" s="252">
        <f t="shared" si="102"/>
        <v>8.8800000000000008</v>
      </c>
      <c r="J320" s="239">
        <f t="shared" si="84"/>
        <v>0</v>
      </c>
      <c r="N320" s="253">
        <v>2.67</v>
      </c>
      <c r="O320" s="213">
        <f t="shared" si="85"/>
        <v>2.46</v>
      </c>
    </row>
    <row r="321" spans="1:15" ht="30">
      <c r="A321" s="245" t="s">
        <v>742</v>
      </c>
      <c r="B321" s="246">
        <v>3531</v>
      </c>
      <c r="C321" s="245" t="s">
        <v>380</v>
      </c>
      <c r="D321" s="247" t="s">
        <v>99</v>
      </c>
      <c r="E321" s="248" t="s">
        <v>385</v>
      </c>
      <c r="F321" s="249">
        <v>3</v>
      </c>
      <c r="G321" s="250">
        <f t="shared" si="100"/>
        <v>2.78</v>
      </c>
      <c r="H321" s="251">
        <f t="shared" si="101"/>
        <v>3.35</v>
      </c>
      <c r="I321" s="252">
        <f t="shared" si="102"/>
        <v>10.050000000000001</v>
      </c>
      <c r="J321" s="239">
        <f t="shared" si="84"/>
        <v>0</v>
      </c>
      <c r="N321" s="253">
        <v>3.02</v>
      </c>
      <c r="O321" s="213">
        <f t="shared" si="85"/>
        <v>2.78</v>
      </c>
    </row>
    <row r="322" spans="1:15" ht="45">
      <c r="A322" s="232" t="s">
        <v>743</v>
      </c>
      <c r="B322" s="240">
        <v>89395</v>
      </c>
      <c r="C322" s="232" t="s">
        <v>380</v>
      </c>
      <c r="D322" s="232" t="s">
        <v>744</v>
      </c>
      <c r="E322" s="243" t="s">
        <v>385</v>
      </c>
      <c r="F322" s="235">
        <v>8</v>
      </c>
      <c r="G322" s="236">
        <f t="shared" si="100"/>
        <v>9.81</v>
      </c>
      <c r="H322" s="237">
        <f t="shared" si="101"/>
        <v>11.81</v>
      </c>
      <c r="I322" s="238">
        <f t="shared" si="102"/>
        <v>94.48</v>
      </c>
      <c r="J322" s="239">
        <f t="shared" si="84"/>
        <v>0</v>
      </c>
      <c r="N322" s="237">
        <v>10.67</v>
      </c>
      <c r="O322" s="213">
        <f t="shared" si="85"/>
        <v>9.81</v>
      </c>
    </row>
    <row r="323" spans="1:15" ht="60">
      <c r="A323" s="232" t="s">
        <v>745</v>
      </c>
      <c r="B323" s="240">
        <v>90373</v>
      </c>
      <c r="C323" s="232" t="s">
        <v>380</v>
      </c>
      <c r="D323" s="241" t="s">
        <v>100</v>
      </c>
      <c r="E323" s="243" t="s">
        <v>385</v>
      </c>
      <c r="F323" s="235">
        <v>7</v>
      </c>
      <c r="G323" s="236">
        <f t="shared" si="100"/>
        <v>13.65</v>
      </c>
      <c r="H323" s="237">
        <f t="shared" si="101"/>
        <v>16.43</v>
      </c>
      <c r="I323" s="238">
        <f t="shared" si="102"/>
        <v>115.01</v>
      </c>
      <c r="J323" s="239">
        <f t="shared" si="84"/>
        <v>0</v>
      </c>
      <c r="N323" s="237">
        <v>14.85</v>
      </c>
      <c r="O323" s="213">
        <f t="shared" si="85"/>
        <v>13.65</v>
      </c>
    </row>
    <row r="324" spans="1:15" ht="45">
      <c r="A324" s="232" t="s">
        <v>746</v>
      </c>
      <c r="B324" s="240">
        <v>89626</v>
      </c>
      <c r="C324" s="232" t="s">
        <v>380</v>
      </c>
      <c r="D324" s="232" t="s">
        <v>747</v>
      </c>
      <c r="E324" s="243" t="s">
        <v>385</v>
      </c>
      <c r="F324" s="235">
        <v>2</v>
      </c>
      <c r="G324" s="236">
        <f t="shared" si="100"/>
        <v>30.15</v>
      </c>
      <c r="H324" s="237">
        <f t="shared" si="101"/>
        <v>36.28</v>
      </c>
      <c r="I324" s="238">
        <f t="shared" si="102"/>
        <v>72.56</v>
      </c>
      <c r="J324" s="239">
        <f t="shared" si="84"/>
        <v>0</v>
      </c>
      <c r="N324" s="237">
        <v>32.79</v>
      </c>
      <c r="O324" s="213">
        <f t="shared" si="85"/>
        <v>30.15</v>
      </c>
    </row>
    <row r="325" spans="1:15" ht="45">
      <c r="A325" s="232" t="s">
        <v>748</v>
      </c>
      <c r="B325" s="240">
        <v>89627</v>
      </c>
      <c r="C325" s="232" t="s">
        <v>380</v>
      </c>
      <c r="D325" s="232" t="s">
        <v>749</v>
      </c>
      <c r="E325" s="243" t="s">
        <v>385</v>
      </c>
      <c r="F325" s="235">
        <v>3</v>
      </c>
      <c r="G325" s="236">
        <f t="shared" si="100"/>
        <v>19.079999999999998</v>
      </c>
      <c r="H325" s="237">
        <f t="shared" si="101"/>
        <v>22.96</v>
      </c>
      <c r="I325" s="238">
        <f t="shared" si="102"/>
        <v>68.88</v>
      </c>
      <c r="J325" s="239">
        <f t="shared" si="84"/>
        <v>0</v>
      </c>
      <c r="N325" s="237">
        <v>20.75</v>
      </c>
      <c r="O325" s="213">
        <f t="shared" si="85"/>
        <v>19.079999999999998</v>
      </c>
    </row>
    <row r="326" spans="1:15" ht="60">
      <c r="A326" s="232" t="s">
        <v>750</v>
      </c>
      <c r="B326" s="240">
        <v>89987</v>
      </c>
      <c r="C326" s="232" t="s">
        <v>380</v>
      </c>
      <c r="D326" s="241" t="s">
        <v>101</v>
      </c>
      <c r="E326" s="243" t="s">
        <v>385</v>
      </c>
      <c r="F326" s="235">
        <v>4</v>
      </c>
      <c r="G326" s="236">
        <f t="shared" si="100"/>
        <v>87.87</v>
      </c>
      <c r="H326" s="237">
        <f t="shared" si="101"/>
        <v>105.74</v>
      </c>
      <c r="I326" s="238">
        <f t="shared" si="102"/>
        <v>422.96</v>
      </c>
      <c r="J326" s="239">
        <f t="shared" ref="J326:J361" si="103">ROUND(I326/$I$364,4)</f>
        <v>1E-4</v>
      </c>
      <c r="N326" s="237">
        <v>95.56</v>
      </c>
      <c r="O326" s="213">
        <f t="shared" si="85"/>
        <v>87.87</v>
      </c>
    </row>
    <row r="327" spans="1:15" ht="75">
      <c r="A327" s="232" t="s">
        <v>751</v>
      </c>
      <c r="B327" s="240">
        <v>94496</v>
      </c>
      <c r="C327" s="232" t="s">
        <v>380</v>
      </c>
      <c r="D327" s="232" t="s">
        <v>752</v>
      </c>
      <c r="E327" s="243" t="s">
        <v>385</v>
      </c>
      <c r="F327" s="235">
        <v>2</v>
      </c>
      <c r="G327" s="236">
        <f t="shared" si="100"/>
        <v>77.8</v>
      </c>
      <c r="H327" s="237">
        <f t="shared" si="101"/>
        <v>93.62</v>
      </c>
      <c r="I327" s="238">
        <f t="shared" si="102"/>
        <v>187.24</v>
      </c>
      <c r="J327" s="239">
        <f t="shared" si="103"/>
        <v>1E-4</v>
      </c>
      <c r="N327" s="237">
        <v>84.61</v>
      </c>
      <c r="O327" s="213">
        <f t="shared" si="85"/>
        <v>77.8</v>
      </c>
    </row>
    <row r="328" spans="1:15" ht="60">
      <c r="A328" s="232" t="s">
        <v>753</v>
      </c>
      <c r="B328" s="240">
        <v>89985</v>
      </c>
      <c r="C328" s="232" t="s">
        <v>380</v>
      </c>
      <c r="D328" s="241" t="s">
        <v>102</v>
      </c>
      <c r="E328" s="243" t="s">
        <v>385</v>
      </c>
      <c r="F328" s="235">
        <v>2</v>
      </c>
      <c r="G328" s="236">
        <f t="shared" si="100"/>
        <v>83.32</v>
      </c>
      <c r="H328" s="237">
        <f t="shared" si="101"/>
        <v>100.27</v>
      </c>
      <c r="I328" s="238">
        <f t="shared" si="102"/>
        <v>200.54</v>
      </c>
      <c r="J328" s="239">
        <f t="shared" si="103"/>
        <v>1E-4</v>
      </c>
      <c r="N328" s="237">
        <v>90.61</v>
      </c>
      <c r="O328" s="213">
        <f t="shared" si="85"/>
        <v>83.32</v>
      </c>
    </row>
    <row r="329" spans="1:15" ht="30">
      <c r="A329" s="245" t="s">
        <v>754</v>
      </c>
      <c r="B329" s="246">
        <v>6140</v>
      </c>
      <c r="C329" s="245" t="s">
        <v>380</v>
      </c>
      <c r="D329" s="247" t="s">
        <v>370</v>
      </c>
      <c r="E329" s="248" t="s">
        <v>385</v>
      </c>
      <c r="F329" s="249">
        <v>2</v>
      </c>
      <c r="G329" s="236">
        <f t="shared" si="100"/>
        <v>3.83</v>
      </c>
      <c r="H329" s="237">
        <f t="shared" si="101"/>
        <v>4.6100000000000003</v>
      </c>
      <c r="I329" s="238">
        <f t="shared" si="102"/>
        <v>9.2200000000000006</v>
      </c>
      <c r="J329" s="239">
        <f t="shared" si="103"/>
        <v>0</v>
      </c>
      <c r="N329" s="253">
        <v>4.17</v>
      </c>
      <c r="O329" s="213">
        <f t="shared" ref="O329:O361" si="104">ROUND(N329*$L$5,2)</f>
        <v>3.83</v>
      </c>
    </row>
    <row r="330" spans="1:15" ht="30">
      <c r="A330" s="245" t="s">
        <v>755</v>
      </c>
      <c r="B330" s="246">
        <v>7608</v>
      </c>
      <c r="C330" s="245" t="s">
        <v>380</v>
      </c>
      <c r="D330" s="247" t="s">
        <v>297</v>
      </c>
      <c r="E330" s="248" t="s">
        <v>385</v>
      </c>
      <c r="F330" s="249">
        <v>2</v>
      </c>
      <c r="G330" s="236">
        <f t="shared" si="100"/>
        <v>9.3000000000000007</v>
      </c>
      <c r="H330" s="237">
        <f t="shared" si="101"/>
        <v>11.19</v>
      </c>
      <c r="I330" s="238">
        <f t="shared" si="102"/>
        <v>22.38</v>
      </c>
      <c r="J330" s="239">
        <f t="shared" si="103"/>
        <v>0</v>
      </c>
      <c r="N330" s="253">
        <v>10.11</v>
      </c>
      <c r="O330" s="213">
        <f t="shared" si="104"/>
        <v>9.3000000000000007</v>
      </c>
    </row>
    <row r="331" spans="1:15" ht="30">
      <c r="A331" s="232" t="s">
        <v>756</v>
      </c>
      <c r="B331" s="240">
        <v>88503</v>
      </c>
      <c r="C331" s="232" t="s">
        <v>380</v>
      </c>
      <c r="D331" s="232" t="s">
        <v>757</v>
      </c>
      <c r="E331" s="243" t="s">
        <v>385</v>
      </c>
      <c r="F331" s="235">
        <v>1</v>
      </c>
      <c r="G331" s="236">
        <f t="shared" si="100"/>
        <v>892.36</v>
      </c>
      <c r="H331" s="237">
        <f t="shared" si="101"/>
        <v>1073.8699999999999</v>
      </c>
      <c r="I331" s="238">
        <f t="shared" si="102"/>
        <v>1073.8699999999999</v>
      </c>
      <c r="J331" s="239">
        <f t="shared" si="103"/>
        <v>4.0000000000000002E-4</v>
      </c>
      <c r="N331" s="237">
        <v>970.48</v>
      </c>
      <c r="O331" s="213">
        <f t="shared" si="104"/>
        <v>892.36</v>
      </c>
    </row>
    <row r="332" spans="1:15" ht="15.75">
      <c r="A332" s="227" t="s">
        <v>371</v>
      </c>
      <c r="B332" s="226"/>
      <c r="C332" s="226"/>
      <c r="D332" s="227" t="s">
        <v>372</v>
      </c>
      <c r="E332" s="229"/>
      <c r="F332" s="229"/>
      <c r="G332" s="229"/>
      <c r="H332" s="229"/>
      <c r="I332" s="230">
        <f>SUM(I333:I353)</f>
        <v>34892.729999999996</v>
      </c>
      <c r="J332" s="231">
        <f t="shared" si="103"/>
        <v>1.1599999999999999E-2</v>
      </c>
      <c r="N332" s="229"/>
      <c r="O332" s="213">
        <f t="shared" si="104"/>
        <v>0</v>
      </c>
    </row>
    <row r="333" spans="1:15" ht="60">
      <c r="A333" s="232" t="s">
        <v>758</v>
      </c>
      <c r="B333" s="240">
        <v>89728</v>
      </c>
      <c r="C333" s="232" t="s">
        <v>380</v>
      </c>
      <c r="D333" s="232" t="s">
        <v>759</v>
      </c>
      <c r="E333" s="243" t="s">
        <v>385</v>
      </c>
      <c r="F333" s="235">
        <v>6</v>
      </c>
      <c r="G333" s="236">
        <f t="shared" ref="G333:G353" si="105">O333</f>
        <v>9.2200000000000006</v>
      </c>
      <c r="H333" s="237">
        <f t="shared" ref="H333:H353" si="106">ROUND(G333*(1+$G$3),2)</f>
        <v>11.1</v>
      </c>
      <c r="I333" s="238">
        <f t="shared" ref="I333:I353" si="107">ROUND(F333*H333,2)</f>
        <v>66.599999999999994</v>
      </c>
      <c r="J333" s="239">
        <f t="shared" si="103"/>
        <v>0</v>
      </c>
      <c r="N333" s="237">
        <v>10.029999999999999</v>
      </c>
      <c r="O333" s="213">
        <f t="shared" si="104"/>
        <v>9.2200000000000006</v>
      </c>
    </row>
    <row r="334" spans="1:15" ht="45">
      <c r="A334" s="232" t="s">
        <v>760</v>
      </c>
      <c r="B334" s="240">
        <v>89798</v>
      </c>
      <c r="C334" s="232" t="s">
        <v>380</v>
      </c>
      <c r="D334" s="241" t="s">
        <v>103</v>
      </c>
      <c r="E334" s="243" t="s">
        <v>428</v>
      </c>
      <c r="F334" s="237">
        <v>0.95</v>
      </c>
      <c r="G334" s="236">
        <f t="shared" si="105"/>
        <v>11.94</v>
      </c>
      <c r="H334" s="237">
        <f t="shared" si="106"/>
        <v>14.37</v>
      </c>
      <c r="I334" s="238">
        <f t="shared" si="107"/>
        <v>13.65</v>
      </c>
      <c r="J334" s="239">
        <f t="shared" si="103"/>
        <v>0</v>
      </c>
      <c r="N334" s="237">
        <v>12.99</v>
      </c>
      <c r="O334" s="213">
        <f t="shared" si="104"/>
        <v>11.94</v>
      </c>
    </row>
    <row r="335" spans="1:15" ht="60">
      <c r="A335" s="232" t="s">
        <v>761</v>
      </c>
      <c r="B335" s="240">
        <v>89726</v>
      </c>
      <c r="C335" s="232" t="s">
        <v>380</v>
      </c>
      <c r="D335" s="232" t="s">
        <v>762</v>
      </c>
      <c r="E335" s="243" t="s">
        <v>385</v>
      </c>
      <c r="F335" s="235">
        <v>6</v>
      </c>
      <c r="G335" s="236">
        <f t="shared" si="105"/>
        <v>5.85</v>
      </c>
      <c r="H335" s="237">
        <f t="shared" si="106"/>
        <v>7.04</v>
      </c>
      <c r="I335" s="238">
        <f t="shared" si="107"/>
        <v>42.24</v>
      </c>
      <c r="J335" s="239">
        <f t="shared" si="103"/>
        <v>0</v>
      </c>
      <c r="N335" s="237">
        <v>6.36</v>
      </c>
      <c r="O335" s="213">
        <f t="shared" si="104"/>
        <v>5.85</v>
      </c>
    </row>
    <row r="336" spans="1:15" ht="60">
      <c r="A336" s="232" t="s">
        <v>763</v>
      </c>
      <c r="B336" s="240">
        <v>89732</v>
      </c>
      <c r="C336" s="232" t="s">
        <v>380</v>
      </c>
      <c r="D336" s="232" t="s">
        <v>764</v>
      </c>
      <c r="E336" s="243" t="s">
        <v>385</v>
      </c>
      <c r="F336" s="235">
        <v>3</v>
      </c>
      <c r="G336" s="236">
        <f t="shared" si="105"/>
        <v>9.75</v>
      </c>
      <c r="H336" s="237">
        <f t="shared" si="106"/>
        <v>11.73</v>
      </c>
      <c r="I336" s="238">
        <f t="shared" si="107"/>
        <v>35.19</v>
      </c>
      <c r="J336" s="239">
        <f t="shared" si="103"/>
        <v>0</v>
      </c>
      <c r="N336" s="237">
        <v>10.6</v>
      </c>
      <c r="O336" s="213">
        <f t="shared" si="104"/>
        <v>9.75</v>
      </c>
    </row>
    <row r="337" spans="1:15" ht="60">
      <c r="A337" s="232" t="s">
        <v>765</v>
      </c>
      <c r="B337" s="240">
        <v>89746</v>
      </c>
      <c r="C337" s="232" t="s">
        <v>380</v>
      </c>
      <c r="D337" s="232" t="s">
        <v>766</v>
      </c>
      <c r="E337" s="243" t="s">
        <v>385</v>
      </c>
      <c r="F337" s="235">
        <v>2</v>
      </c>
      <c r="G337" s="236">
        <f t="shared" si="105"/>
        <v>20.96</v>
      </c>
      <c r="H337" s="237">
        <f t="shared" si="106"/>
        <v>25.22</v>
      </c>
      <c r="I337" s="238">
        <f t="shared" si="107"/>
        <v>50.44</v>
      </c>
      <c r="J337" s="239">
        <f t="shared" si="103"/>
        <v>0</v>
      </c>
      <c r="N337" s="237">
        <v>22.8</v>
      </c>
      <c r="O337" s="213">
        <f t="shared" si="104"/>
        <v>20.96</v>
      </c>
    </row>
    <row r="338" spans="1:15" ht="60">
      <c r="A338" s="232" t="s">
        <v>767</v>
      </c>
      <c r="B338" s="240">
        <v>89744</v>
      </c>
      <c r="C338" s="232" t="s">
        <v>380</v>
      </c>
      <c r="D338" s="232" t="s">
        <v>768</v>
      </c>
      <c r="E338" s="243" t="s">
        <v>385</v>
      </c>
      <c r="F338" s="235">
        <v>6</v>
      </c>
      <c r="G338" s="236">
        <f t="shared" si="105"/>
        <v>21.02</v>
      </c>
      <c r="H338" s="237">
        <f t="shared" si="106"/>
        <v>25.3</v>
      </c>
      <c r="I338" s="238">
        <f t="shared" si="107"/>
        <v>151.80000000000001</v>
      </c>
      <c r="J338" s="239">
        <f t="shared" si="103"/>
        <v>1E-4</v>
      </c>
      <c r="N338" s="237">
        <v>22.86</v>
      </c>
      <c r="O338" s="213">
        <f t="shared" si="104"/>
        <v>21.02</v>
      </c>
    </row>
    <row r="339" spans="1:15" ht="30">
      <c r="A339" s="232" t="s">
        <v>769</v>
      </c>
      <c r="B339" s="240">
        <v>1671</v>
      </c>
      <c r="C339" s="232" t="s">
        <v>610</v>
      </c>
      <c r="D339" s="232" t="s">
        <v>770</v>
      </c>
      <c r="E339" s="243" t="s">
        <v>503</v>
      </c>
      <c r="F339" s="235">
        <v>6</v>
      </c>
      <c r="G339" s="236">
        <f t="shared" si="105"/>
        <v>10.62</v>
      </c>
      <c r="H339" s="237">
        <f t="shared" si="106"/>
        <v>12.78</v>
      </c>
      <c r="I339" s="238">
        <f t="shared" si="107"/>
        <v>76.680000000000007</v>
      </c>
      <c r="J339" s="239">
        <f t="shared" si="103"/>
        <v>0</v>
      </c>
      <c r="N339" s="237">
        <v>11.55</v>
      </c>
      <c r="O339" s="213">
        <f t="shared" si="104"/>
        <v>10.62</v>
      </c>
    </row>
    <row r="340" spans="1:15" ht="60">
      <c r="A340" s="232" t="s">
        <v>771</v>
      </c>
      <c r="B340" s="240">
        <v>89797</v>
      </c>
      <c r="C340" s="232" t="s">
        <v>380</v>
      </c>
      <c r="D340" s="232" t="s">
        <v>772</v>
      </c>
      <c r="E340" s="243" t="s">
        <v>385</v>
      </c>
      <c r="F340" s="235">
        <v>5</v>
      </c>
      <c r="G340" s="236">
        <f t="shared" si="105"/>
        <v>41.27</v>
      </c>
      <c r="H340" s="237">
        <f t="shared" si="106"/>
        <v>49.66</v>
      </c>
      <c r="I340" s="238">
        <f t="shared" si="107"/>
        <v>248.3</v>
      </c>
      <c r="J340" s="239">
        <f t="shared" si="103"/>
        <v>1E-4</v>
      </c>
      <c r="N340" s="237">
        <v>44.88</v>
      </c>
      <c r="O340" s="213">
        <f t="shared" si="104"/>
        <v>41.27</v>
      </c>
    </row>
    <row r="341" spans="1:15" ht="60">
      <c r="A341" s="232" t="s">
        <v>773</v>
      </c>
      <c r="B341" s="240">
        <v>89785</v>
      </c>
      <c r="C341" s="232" t="s">
        <v>380</v>
      </c>
      <c r="D341" s="232" t="s">
        <v>774</v>
      </c>
      <c r="E341" s="243" t="s">
        <v>385</v>
      </c>
      <c r="F341" s="235">
        <v>3</v>
      </c>
      <c r="G341" s="236">
        <f t="shared" si="105"/>
        <v>19.010000000000002</v>
      </c>
      <c r="H341" s="237">
        <f t="shared" si="106"/>
        <v>22.88</v>
      </c>
      <c r="I341" s="238">
        <f t="shared" si="107"/>
        <v>68.64</v>
      </c>
      <c r="J341" s="239">
        <f t="shared" si="103"/>
        <v>0</v>
      </c>
      <c r="N341" s="237">
        <v>20.67</v>
      </c>
      <c r="O341" s="213">
        <f t="shared" si="104"/>
        <v>19.010000000000002</v>
      </c>
    </row>
    <row r="342" spans="1:15" ht="30">
      <c r="A342" s="245" t="s">
        <v>775</v>
      </c>
      <c r="B342" s="246">
        <v>3659</v>
      </c>
      <c r="C342" s="245" t="s">
        <v>380</v>
      </c>
      <c r="D342" s="247" t="s">
        <v>104</v>
      </c>
      <c r="E342" s="248" t="s">
        <v>385</v>
      </c>
      <c r="F342" s="249">
        <v>9</v>
      </c>
      <c r="G342" s="250">
        <f t="shared" si="105"/>
        <v>16.84</v>
      </c>
      <c r="H342" s="251">
        <f t="shared" si="106"/>
        <v>20.27</v>
      </c>
      <c r="I342" s="252">
        <f t="shared" si="107"/>
        <v>182.43</v>
      </c>
      <c r="J342" s="239">
        <f t="shared" si="103"/>
        <v>1E-4</v>
      </c>
      <c r="N342" s="253">
        <v>18.309999999999999</v>
      </c>
      <c r="O342" s="213">
        <f t="shared" si="104"/>
        <v>16.84</v>
      </c>
    </row>
    <row r="343" spans="1:15" ht="60">
      <c r="A343" s="232" t="s">
        <v>776</v>
      </c>
      <c r="B343" s="240">
        <v>89711</v>
      </c>
      <c r="C343" s="232" t="s">
        <v>380</v>
      </c>
      <c r="D343" s="241" t="s">
        <v>105</v>
      </c>
      <c r="E343" s="243" t="s">
        <v>428</v>
      </c>
      <c r="F343" s="235">
        <v>8</v>
      </c>
      <c r="G343" s="236">
        <f t="shared" si="105"/>
        <v>16.440000000000001</v>
      </c>
      <c r="H343" s="237">
        <f t="shared" si="106"/>
        <v>19.78</v>
      </c>
      <c r="I343" s="238">
        <f t="shared" si="107"/>
        <v>158.24</v>
      </c>
      <c r="J343" s="239">
        <f t="shared" si="103"/>
        <v>1E-4</v>
      </c>
      <c r="N343" s="237">
        <v>17.88</v>
      </c>
      <c r="O343" s="213">
        <f t="shared" si="104"/>
        <v>16.440000000000001</v>
      </c>
    </row>
    <row r="344" spans="1:15" ht="60">
      <c r="A344" s="232" t="s">
        <v>777</v>
      </c>
      <c r="B344" s="240">
        <v>89712</v>
      </c>
      <c r="C344" s="232" t="s">
        <v>380</v>
      </c>
      <c r="D344" s="241" t="s">
        <v>106</v>
      </c>
      <c r="E344" s="243" t="s">
        <v>428</v>
      </c>
      <c r="F344" s="237">
        <v>12.11</v>
      </c>
      <c r="G344" s="236">
        <f t="shared" si="105"/>
        <v>24.67</v>
      </c>
      <c r="H344" s="237">
        <f t="shared" si="106"/>
        <v>29.69</v>
      </c>
      <c r="I344" s="238">
        <f t="shared" si="107"/>
        <v>359.55</v>
      </c>
      <c r="J344" s="239">
        <f t="shared" si="103"/>
        <v>1E-4</v>
      </c>
      <c r="N344" s="237">
        <v>26.83</v>
      </c>
      <c r="O344" s="213">
        <f t="shared" si="104"/>
        <v>24.67</v>
      </c>
    </row>
    <row r="345" spans="1:15" ht="60">
      <c r="A345" s="232" t="s">
        <v>778</v>
      </c>
      <c r="B345" s="240">
        <v>89714</v>
      </c>
      <c r="C345" s="232" t="s">
        <v>380</v>
      </c>
      <c r="D345" s="241" t="s">
        <v>107</v>
      </c>
      <c r="E345" s="243" t="s">
        <v>428</v>
      </c>
      <c r="F345" s="237">
        <v>27.96</v>
      </c>
      <c r="G345" s="236">
        <f t="shared" si="105"/>
        <v>47.08</v>
      </c>
      <c r="H345" s="237">
        <f t="shared" si="106"/>
        <v>56.66</v>
      </c>
      <c r="I345" s="238">
        <f t="shared" si="107"/>
        <v>1584.21</v>
      </c>
      <c r="J345" s="239">
        <f t="shared" si="103"/>
        <v>5.0000000000000001E-4</v>
      </c>
      <c r="N345" s="237">
        <v>51.2</v>
      </c>
      <c r="O345" s="213">
        <f t="shared" si="104"/>
        <v>47.08</v>
      </c>
    </row>
    <row r="346" spans="1:15" ht="60">
      <c r="A346" s="232" t="s">
        <v>779</v>
      </c>
      <c r="B346" s="240">
        <v>89707</v>
      </c>
      <c r="C346" s="232" t="s">
        <v>380</v>
      </c>
      <c r="D346" s="241" t="s">
        <v>29</v>
      </c>
      <c r="E346" s="243" t="s">
        <v>385</v>
      </c>
      <c r="F346" s="235">
        <v>10</v>
      </c>
      <c r="G346" s="236">
        <f t="shared" si="105"/>
        <v>30.83</v>
      </c>
      <c r="H346" s="237">
        <f t="shared" si="106"/>
        <v>37.1</v>
      </c>
      <c r="I346" s="238">
        <f t="shared" si="107"/>
        <v>371</v>
      </c>
      <c r="J346" s="239">
        <f t="shared" si="103"/>
        <v>1E-4</v>
      </c>
      <c r="N346" s="237">
        <v>33.53</v>
      </c>
      <c r="O346" s="213">
        <f t="shared" si="104"/>
        <v>30.83</v>
      </c>
    </row>
    <row r="347" spans="1:15" ht="60">
      <c r="A347" s="232" t="s">
        <v>780</v>
      </c>
      <c r="B347" s="240">
        <v>89708</v>
      </c>
      <c r="C347" s="232" t="s">
        <v>380</v>
      </c>
      <c r="D347" s="241" t="s">
        <v>108</v>
      </c>
      <c r="E347" s="243" t="s">
        <v>385</v>
      </c>
      <c r="F347" s="235">
        <v>2</v>
      </c>
      <c r="G347" s="236">
        <f t="shared" si="105"/>
        <v>70.19</v>
      </c>
      <c r="H347" s="237">
        <f t="shared" si="106"/>
        <v>84.47</v>
      </c>
      <c r="I347" s="238">
        <f t="shared" si="107"/>
        <v>168.94</v>
      </c>
      <c r="J347" s="239">
        <f t="shared" si="103"/>
        <v>1E-4</v>
      </c>
      <c r="N347" s="237">
        <v>76.33</v>
      </c>
      <c r="O347" s="213">
        <f t="shared" si="104"/>
        <v>70.19</v>
      </c>
    </row>
    <row r="348" spans="1:15" ht="30">
      <c r="A348" s="232" t="s">
        <v>781</v>
      </c>
      <c r="B348" s="240">
        <v>93358</v>
      </c>
      <c r="C348" s="232" t="s">
        <v>380</v>
      </c>
      <c r="D348" s="241" t="s">
        <v>373</v>
      </c>
      <c r="E348" s="243" t="s">
        <v>389</v>
      </c>
      <c r="F348" s="237">
        <v>13.75</v>
      </c>
      <c r="G348" s="236">
        <f t="shared" si="105"/>
        <v>63.14</v>
      </c>
      <c r="H348" s="237">
        <f t="shared" si="106"/>
        <v>75.98</v>
      </c>
      <c r="I348" s="238">
        <f t="shared" si="107"/>
        <v>1044.73</v>
      </c>
      <c r="J348" s="239">
        <f t="shared" si="103"/>
        <v>2.9999999999999997E-4</v>
      </c>
      <c r="N348" s="237">
        <v>68.67</v>
      </c>
      <c r="O348" s="213">
        <f t="shared" si="104"/>
        <v>63.14</v>
      </c>
    </row>
    <row r="349" spans="1:15" ht="30">
      <c r="A349" s="232" t="s">
        <v>782</v>
      </c>
      <c r="B349" s="240">
        <v>101616</v>
      </c>
      <c r="C349" s="232" t="s">
        <v>380</v>
      </c>
      <c r="D349" s="241" t="s">
        <v>82</v>
      </c>
      <c r="E349" s="243" t="s">
        <v>382</v>
      </c>
      <c r="F349" s="237">
        <v>13.75</v>
      </c>
      <c r="G349" s="236">
        <f t="shared" si="105"/>
        <v>4.6500000000000004</v>
      </c>
      <c r="H349" s="237">
        <f t="shared" si="106"/>
        <v>5.6</v>
      </c>
      <c r="I349" s="238">
        <f t="shared" si="107"/>
        <v>77</v>
      </c>
      <c r="J349" s="239">
        <f t="shared" si="103"/>
        <v>0</v>
      </c>
      <c r="N349" s="237">
        <v>5.0599999999999996</v>
      </c>
      <c r="O349" s="213">
        <f t="shared" si="104"/>
        <v>4.6500000000000004</v>
      </c>
    </row>
    <row r="350" spans="1:15" ht="45">
      <c r="A350" s="232" t="s">
        <v>783</v>
      </c>
      <c r="B350" s="240">
        <v>100323</v>
      </c>
      <c r="C350" s="232" t="s">
        <v>380</v>
      </c>
      <c r="D350" s="232" t="s">
        <v>784</v>
      </c>
      <c r="E350" s="243" t="s">
        <v>389</v>
      </c>
      <c r="F350" s="237">
        <v>2.75</v>
      </c>
      <c r="G350" s="236">
        <f t="shared" si="105"/>
        <v>120.2</v>
      </c>
      <c r="H350" s="237">
        <f t="shared" si="106"/>
        <v>144.65</v>
      </c>
      <c r="I350" s="238">
        <f t="shared" si="107"/>
        <v>397.79</v>
      </c>
      <c r="J350" s="239">
        <f t="shared" si="103"/>
        <v>1E-4</v>
      </c>
      <c r="N350" s="237">
        <v>130.72</v>
      </c>
      <c r="O350" s="213">
        <f t="shared" si="104"/>
        <v>120.2</v>
      </c>
    </row>
    <row r="351" spans="1:15" ht="60">
      <c r="A351" s="232" t="s">
        <v>785</v>
      </c>
      <c r="B351" s="240">
        <v>89714</v>
      </c>
      <c r="C351" s="232" t="s">
        <v>380</v>
      </c>
      <c r="D351" s="241" t="s">
        <v>107</v>
      </c>
      <c r="E351" s="243" t="s">
        <v>428</v>
      </c>
      <c r="F351" s="237">
        <v>45.83</v>
      </c>
      <c r="G351" s="236">
        <f t="shared" si="105"/>
        <v>47.08</v>
      </c>
      <c r="H351" s="237">
        <f t="shared" si="106"/>
        <v>56.66</v>
      </c>
      <c r="I351" s="238">
        <f t="shared" si="107"/>
        <v>2596.73</v>
      </c>
      <c r="J351" s="239">
        <f t="shared" si="103"/>
        <v>8.9999999999999998E-4</v>
      </c>
      <c r="N351" s="237">
        <v>51.2</v>
      </c>
      <c r="O351" s="213">
        <f t="shared" si="104"/>
        <v>47.08</v>
      </c>
    </row>
    <row r="352" spans="1:15" ht="30">
      <c r="A352" s="232" t="s">
        <v>786</v>
      </c>
      <c r="B352" s="240">
        <v>93382</v>
      </c>
      <c r="C352" s="232" t="s">
        <v>380</v>
      </c>
      <c r="D352" s="241" t="s">
        <v>109</v>
      </c>
      <c r="E352" s="243" t="s">
        <v>389</v>
      </c>
      <c r="F352" s="235">
        <v>11</v>
      </c>
      <c r="G352" s="236">
        <f t="shared" si="105"/>
        <v>24.99</v>
      </c>
      <c r="H352" s="237">
        <f t="shared" si="106"/>
        <v>30.07</v>
      </c>
      <c r="I352" s="238">
        <f t="shared" si="107"/>
        <v>330.77</v>
      </c>
      <c r="J352" s="239">
        <f t="shared" si="103"/>
        <v>1E-4</v>
      </c>
      <c r="N352" s="237">
        <v>27.18</v>
      </c>
      <c r="O352" s="213">
        <f t="shared" si="104"/>
        <v>24.99</v>
      </c>
    </row>
    <row r="353" spans="1:15" ht="90">
      <c r="A353" s="232" t="s">
        <v>787</v>
      </c>
      <c r="B353" s="233" t="s">
        <v>788</v>
      </c>
      <c r="C353" s="232" t="s">
        <v>380</v>
      </c>
      <c r="D353" s="232" t="s">
        <v>789</v>
      </c>
      <c r="E353" s="243" t="s">
        <v>385</v>
      </c>
      <c r="F353" s="237">
        <v>134.75</v>
      </c>
      <c r="G353" s="236">
        <f t="shared" si="105"/>
        <v>165.69</v>
      </c>
      <c r="H353" s="237">
        <f t="shared" si="106"/>
        <v>199.39</v>
      </c>
      <c r="I353" s="238">
        <f t="shared" si="107"/>
        <v>26867.8</v>
      </c>
      <c r="J353" s="239">
        <f t="shared" si="103"/>
        <v>8.8999999999999999E-3</v>
      </c>
      <c r="N353" s="237">
        <v>180.2</v>
      </c>
      <c r="O353" s="213">
        <f t="shared" si="104"/>
        <v>165.69</v>
      </c>
    </row>
    <row r="354" spans="1:15" ht="15.75">
      <c r="A354" s="227" t="s">
        <v>374</v>
      </c>
      <c r="B354" s="226"/>
      <c r="C354" s="226"/>
      <c r="D354" s="227" t="s">
        <v>375</v>
      </c>
      <c r="E354" s="229"/>
      <c r="F354" s="229"/>
      <c r="G354" s="229"/>
      <c r="H354" s="229"/>
      <c r="I354" s="230">
        <f>SUM(I355:I358)</f>
        <v>5631.58</v>
      </c>
      <c r="J354" s="231">
        <f t="shared" si="103"/>
        <v>1.9E-3</v>
      </c>
      <c r="N354" s="229"/>
      <c r="O354" s="213">
        <f t="shared" si="104"/>
        <v>0</v>
      </c>
    </row>
    <row r="355" spans="1:15" ht="60">
      <c r="A355" s="232" t="s">
        <v>790</v>
      </c>
      <c r="B355" s="240">
        <v>86932</v>
      </c>
      <c r="C355" s="232" t="s">
        <v>380</v>
      </c>
      <c r="D355" s="232" t="s">
        <v>791</v>
      </c>
      <c r="E355" s="243" t="s">
        <v>385</v>
      </c>
      <c r="F355" s="235">
        <v>4</v>
      </c>
      <c r="G355" s="236">
        <f t="shared" ref="G355:G358" si="108">O355</f>
        <v>451.42</v>
      </c>
      <c r="H355" s="237">
        <f>ROUND(G355*(1+$G$3),2)</f>
        <v>543.24</v>
      </c>
      <c r="I355" s="238">
        <f t="shared" ref="I355:I358" si="109">ROUND(F355*H355,2)</f>
        <v>2172.96</v>
      </c>
      <c r="J355" s="239">
        <f t="shared" si="103"/>
        <v>6.9999999999999999E-4</v>
      </c>
      <c r="N355" s="237">
        <v>490.94</v>
      </c>
      <c r="O355" s="213">
        <f t="shared" si="104"/>
        <v>451.42</v>
      </c>
    </row>
    <row r="356" spans="1:15" ht="60">
      <c r="A356" s="232" t="s">
        <v>792</v>
      </c>
      <c r="B356" s="240">
        <v>95471</v>
      </c>
      <c r="C356" s="232" t="s">
        <v>380</v>
      </c>
      <c r="D356" s="241" t="s">
        <v>110</v>
      </c>
      <c r="E356" s="243" t="s">
        <v>385</v>
      </c>
      <c r="F356" s="235">
        <v>2</v>
      </c>
      <c r="G356" s="236">
        <f t="shared" si="108"/>
        <v>641.89</v>
      </c>
      <c r="H356" s="237">
        <f>ROUND(G356*(1+$G$3),2)</f>
        <v>772.45</v>
      </c>
      <c r="I356" s="238">
        <f t="shared" si="109"/>
        <v>1544.9</v>
      </c>
      <c r="J356" s="239">
        <f t="shared" si="103"/>
        <v>5.0000000000000001E-4</v>
      </c>
      <c r="N356" s="237">
        <v>698.09</v>
      </c>
      <c r="O356" s="213">
        <f t="shared" si="104"/>
        <v>641.89</v>
      </c>
    </row>
    <row r="357" spans="1:15" ht="90">
      <c r="A357" s="232" t="s">
        <v>793</v>
      </c>
      <c r="B357" s="240">
        <v>86943</v>
      </c>
      <c r="C357" s="232" t="s">
        <v>380</v>
      </c>
      <c r="D357" s="232" t="s">
        <v>498</v>
      </c>
      <c r="E357" s="243" t="s">
        <v>385</v>
      </c>
      <c r="F357" s="235">
        <v>2</v>
      </c>
      <c r="G357" s="236">
        <f t="shared" si="108"/>
        <v>205.72</v>
      </c>
      <c r="H357" s="237">
        <f>ROUND(G357*(1+$G$3),2)</f>
        <v>247.56</v>
      </c>
      <c r="I357" s="238">
        <f t="shared" si="109"/>
        <v>495.12</v>
      </c>
      <c r="J357" s="239">
        <f t="shared" si="103"/>
        <v>2.0000000000000001E-4</v>
      </c>
      <c r="N357" s="237">
        <v>223.73</v>
      </c>
      <c r="O357" s="213">
        <f t="shared" si="104"/>
        <v>205.72</v>
      </c>
    </row>
    <row r="358" spans="1:15" ht="45">
      <c r="A358" s="232" t="s">
        <v>794</v>
      </c>
      <c r="B358" s="240">
        <v>100868</v>
      </c>
      <c r="C358" s="232" t="s">
        <v>380</v>
      </c>
      <c r="D358" s="232" t="s">
        <v>795</v>
      </c>
      <c r="E358" s="243" t="s">
        <v>385</v>
      </c>
      <c r="F358" s="235">
        <v>4</v>
      </c>
      <c r="G358" s="236">
        <f t="shared" si="108"/>
        <v>294.70999999999998</v>
      </c>
      <c r="H358" s="237">
        <f>ROUND(G358*(1+$G$3),2)</f>
        <v>354.65</v>
      </c>
      <c r="I358" s="238">
        <f t="shared" si="109"/>
        <v>1418.6</v>
      </c>
      <c r="J358" s="239">
        <f t="shared" si="103"/>
        <v>5.0000000000000001E-4</v>
      </c>
      <c r="N358" s="237">
        <v>320.51</v>
      </c>
      <c r="O358" s="213">
        <f t="shared" si="104"/>
        <v>294.70999999999998</v>
      </c>
    </row>
    <row r="359" spans="1:15" ht="15.75">
      <c r="A359" s="227" t="s">
        <v>376</v>
      </c>
      <c r="B359" s="226"/>
      <c r="C359" s="226"/>
      <c r="D359" s="227" t="s">
        <v>294</v>
      </c>
      <c r="E359" s="229"/>
      <c r="F359" s="229"/>
      <c r="G359" s="229"/>
      <c r="H359" s="229"/>
      <c r="I359" s="230">
        <f>SUM(I360:I361)</f>
        <v>3598.87</v>
      </c>
      <c r="J359" s="231">
        <f t="shared" si="103"/>
        <v>1.1999999999999999E-3</v>
      </c>
      <c r="N359" s="229"/>
      <c r="O359" s="213">
        <f t="shared" si="104"/>
        <v>0</v>
      </c>
    </row>
    <row r="360" spans="1:15" ht="75">
      <c r="A360" s="232" t="s">
        <v>796</v>
      </c>
      <c r="B360" s="240">
        <v>93145</v>
      </c>
      <c r="C360" s="232" t="s">
        <v>380</v>
      </c>
      <c r="D360" s="241" t="s">
        <v>111</v>
      </c>
      <c r="E360" s="243" t="s">
        <v>385</v>
      </c>
      <c r="F360" s="235">
        <v>14</v>
      </c>
      <c r="G360" s="236">
        <f t="shared" ref="G360:G361" si="110">O360</f>
        <v>175.52</v>
      </c>
      <c r="H360" s="237">
        <f>ROUND(G360*(1+$G$3),2)</f>
        <v>211.22</v>
      </c>
      <c r="I360" s="238">
        <f t="shared" ref="I360:I361" si="111">ROUND(F360*H360,2)</f>
        <v>2957.08</v>
      </c>
      <c r="J360" s="239">
        <f t="shared" si="103"/>
        <v>1E-3</v>
      </c>
      <c r="N360" s="237">
        <v>190.89</v>
      </c>
      <c r="O360" s="213">
        <f t="shared" si="104"/>
        <v>175.52</v>
      </c>
    </row>
    <row r="361" spans="1:15" ht="30">
      <c r="A361" s="232" t="s">
        <v>797</v>
      </c>
      <c r="B361" s="233" t="s">
        <v>487</v>
      </c>
      <c r="C361" s="232" t="s">
        <v>488</v>
      </c>
      <c r="D361" s="232" t="s">
        <v>489</v>
      </c>
      <c r="E361" s="243" t="s">
        <v>490</v>
      </c>
      <c r="F361" s="235">
        <v>3</v>
      </c>
      <c r="G361" s="258">
        <f t="shared" si="110"/>
        <v>177.77</v>
      </c>
      <c r="H361" s="259">
        <f>ROUND(G361*(1+$G$3),2)</f>
        <v>213.93</v>
      </c>
      <c r="I361" s="260">
        <f t="shared" si="111"/>
        <v>641.79</v>
      </c>
      <c r="J361" s="261">
        <f t="shared" si="103"/>
        <v>2.0000000000000001E-4</v>
      </c>
      <c r="N361" s="237">
        <v>193.33</v>
      </c>
      <c r="O361" s="213">
        <f t="shared" si="104"/>
        <v>177.77</v>
      </c>
    </row>
    <row r="362" spans="1:15" ht="15" customHeight="1">
      <c r="G362" s="262" t="s">
        <v>117</v>
      </c>
      <c r="H362" s="262"/>
      <c r="I362" s="263">
        <f>ROUND(I364/(1+G3),2)</f>
        <v>2505137.23</v>
      </c>
      <c r="J362" s="263"/>
    </row>
    <row r="363" spans="1:15" ht="14.25" customHeight="1">
      <c r="G363" s="262" t="s">
        <v>118</v>
      </c>
      <c r="H363" s="262"/>
      <c r="I363" s="263">
        <f>I364-I362</f>
        <v>509544.91000000015</v>
      </c>
      <c r="J363" s="263"/>
    </row>
    <row r="364" spans="1:15" ht="15" customHeight="1">
      <c r="G364" s="264" t="s">
        <v>119</v>
      </c>
      <c r="H364" s="264"/>
      <c r="I364" s="265">
        <f>I6+I132+I270</f>
        <v>3014682.14</v>
      </c>
      <c r="J364" s="265"/>
    </row>
    <row r="365" spans="1:15" ht="16.5" customHeight="1">
      <c r="A365" s="266" t="s">
        <v>263</v>
      </c>
      <c r="B365" s="266"/>
      <c r="C365" s="266"/>
      <c r="D365" s="266"/>
      <c r="E365" s="266"/>
      <c r="F365" s="266"/>
      <c r="G365" s="266"/>
      <c r="H365" s="266"/>
      <c r="I365" s="266"/>
      <c r="J365" s="266"/>
    </row>
  </sheetData>
  <mergeCells count="15">
    <mergeCell ref="A4:J4"/>
    <mergeCell ref="A1:J1"/>
    <mergeCell ref="A365:J365"/>
    <mergeCell ref="G362:H362"/>
    <mergeCell ref="G363:H363"/>
    <mergeCell ref="G364:H364"/>
    <mergeCell ref="I362:J362"/>
    <mergeCell ref="I363:J363"/>
    <mergeCell ref="I364:J364"/>
    <mergeCell ref="E3:F3"/>
    <mergeCell ref="A3:D3"/>
    <mergeCell ref="H3:J3"/>
    <mergeCell ref="A2:D2"/>
    <mergeCell ref="H2:J2"/>
    <mergeCell ref="E2:F2"/>
  </mergeCells>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workbookViewId="0">
      <selection activeCell="A13" sqref="A13:C13"/>
    </sheetView>
  </sheetViews>
  <sheetFormatPr defaultRowHeight="15"/>
  <cols>
    <col min="1" max="1" width="14.140625" style="1" customWidth="1"/>
    <col min="2" max="2" width="49.42578125" style="1" customWidth="1"/>
    <col min="3" max="3" width="6.140625" style="1" customWidth="1"/>
    <col min="4" max="4" width="14.85546875" style="1" customWidth="1"/>
    <col min="5" max="14" width="12.7109375" style="1" customWidth="1"/>
    <col min="15" max="15" width="15.7109375" style="1" customWidth="1"/>
    <col min="16" max="16384" width="9.140625" style="1"/>
  </cols>
  <sheetData>
    <row r="1" spans="1:15">
      <c r="A1" s="136"/>
      <c r="B1" s="136"/>
      <c r="C1" s="136"/>
      <c r="D1" s="136"/>
      <c r="E1" s="136"/>
      <c r="F1" s="136"/>
      <c r="G1" s="136"/>
      <c r="H1" s="136"/>
      <c r="I1" s="136"/>
      <c r="J1" s="136"/>
      <c r="K1" s="136"/>
      <c r="L1" s="136"/>
      <c r="M1" s="136"/>
      <c r="N1" s="136"/>
    </row>
    <row r="2" spans="1:15">
      <c r="A2" s="141" t="s">
        <v>146</v>
      </c>
      <c r="B2" s="141"/>
      <c r="C2" s="141"/>
      <c r="D2" s="141"/>
      <c r="E2" s="141"/>
      <c r="F2" s="141"/>
      <c r="G2" s="141"/>
      <c r="H2" s="141"/>
      <c r="I2" s="141"/>
      <c r="J2" s="141"/>
      <c r="K2" s="141"/>
      <c r="L2" s="141"/>
      <c r="M2" s="141"/>
      <c r="N2" s="141"/>
    </row>
    <row r="3" spans="1:15" ht="15" customHeight="1">
      <c r="A3" s="140" t="s">
        <v>145</v>
      </c>
      <c r="B3" s="140"/>
      <c r="C3" s="140" t="s">
        <v>142</v>
      </c>
      <c r="D3" s="140"/>
      <c r="E3" s="7" t="s">
        <v>143</v>
      </c>
      <c r="F3" s="140" t="s">
        <v>114</v>
      </c>
      <c r="G3" s="140"/>
      <c r="H3" s="140"/>
      <c r="I3" s="140"/>
      <c r="J3" s="140"/>
      <c r="K3" s="140"/>
      <c r="L3" s="140"/>
      <c r="M3" s="140"/>
      <c r="N3" s="140"/>
    </row>
    <row r="4" spans="1:15" ht="76.5" customHeight="1">
      <c r="A4" s="137" t="s">
        <v>122</v>
      </c>
      <c r="B4" s="137"/>
      <c r="C4" s="138" t="s">
        <v>0</v>
      </c>
      <c r="D4" s="138"/>
      <c r="E4" s="27">
        <v>0.2034</v>
      </c>
      <c r="F4" s="137" t="s">
        <v>144</v>
      </c>
      <c r="G4" s="137"/>
      <c r="H4" s="137"/>
      <c r="I4" s="137"/>
      <c r="J4" s="137"/>
      <c r="K4" s="137"/>
      <c r="L4" s="137"/>
      <c r="M4" s="137"/>
      <c r="N4" s="137"/>
    </row>
    <row r="5" spans="1:15" ht="26.25" customHeight="1">
      <c r="A5" s="139" t="s">
        <v>141</v>
      </c>
      <c r="B5" s="139"/>
      <c r="C5" s="139"/>
      <c r="D5" s="139"/>
      <c r="E5" s="139"/>
      <c r="F5" s="139"/>
      <c r="G5" s="139"/>
      <c r="H5" s="139"/>
      <c r="I5" s="139"/>
      <c r="J5" s="139"/>
      <c r="K5" s="139"/>
      <c r="L5" s="139"/>
      <c r="M5" s="139"/>
      <c r="N5" s="139"/>
    </row>
    <row r="6" spans="1:15" s="6" customFormat="1" ht="15" customHeight="1">
      <c r="A6" s="7" t="s">
        <v>123</v>
      </c>
      <c r="B6" s="155" t="s">
        <v>124</v>
      </c>
      <c r="C6" s="155"/>
      <c r="D6" s="7"/>
      <c r="E6" s="7"/>
      <c r="F6" s="7" t="s">
        <v>125</v>
      </c>
      <c r="G6" s="7" t="s">
        <v>126</v>
      </c>
      <c r="H6" s="7" t="s">
        <v>127</v>
      </c>
      <c r="I6" s="7" t="s">
        <v>128</v>
      </c>
      <c r="J6" s="7" t="s">
        <v>129</v>
      </c>
      <c r="K6" s="7" t="s">
        <v>130</v>
      </c>
      <c r="L6" s="7" t="s">
        <v>131</v>
      </c>
      <c r="M6" s="7" t="s">
        <v>132</v>
      </c>
      <c r="N6" s="7" t="s">
        <v>133</v>
      </c>
    </row>
    <row r="7" spans="1:15">
      <c r="A7" s="153">
        <v>1</v>
      </c>
      <c r="B7" s="143" t="s">
        <v>134</v>
      </c>
      <c r="C7" s="144"/>
      <c r="D7" s="13">
        <v>1</v>
      </c>
      <c r="E7" s="14">
        <v>0.1</v>
      </c>
      <c r="F7" s="14">
        <v>0.15</v>
      </c>
      <c r="G7" s="14">
        <v>0.15</v>
      </c>
      <c r="H7" s="14">
        <v>0.15</v>
      </c>
      <c r="I7" s="14">
        <v>0.15</v>
      </c>
      <c r="J7" s="14">
        <v>0.08</v>
      </c>
      <c r="K7" s="14">
        <v>0.08</v>
      </c>
      <c r="L7" s="14">
        <v>0.08</v>
      </c>
      <c r="M7" s="14">
        <v>0.06</v>
      </c>
      <c r="N7" s="15"/>
    </row>
    <row r="8" spans="1:15">
      <c r="A8" s="154"/>
      <c r="B8" s="145"/>
      <c r="C8" s="146"/>
      <c r="D8" s="16">
        <f>ORÇAMENTO!I6</f>
        <v>2342983.4900000002</v>
      </c>
      <c r="E8" s="17">
        <f t="shared" ref="E8:M8" si="0">ROUND($D$8*E7,2)</f>
        <v>234298.35</v>
      </c>
      <c r="F8" s="17">
        <f t="shared" si="0"/>
        <v>351447.52</v>
      </c>
      <c r="G8" s="17">
        <f t="shared" si="0"/>
        <v>351447.52</v>
      </c>
      <c r="H8" s="17">
        <f t="shared" si="0"/>
        <v>351447.52</v>
      </c>
      <c r="I8" s="17">
        <f t="shared" si="0"/>
        <v>351447.52</v>
      </c>
      <c r="J8" s="17">
        <f t="shared" si="0"/>
        <v>187438.68</v>
      </c>
      <c r="K8" s="17">
        <f t="shared" si="0"/>
        <v>187438.68</v>
      </c>
      <c r="L8" s="17">
        <f t="shared" si="0"/>
        <v>187438.68</v>
      </c>
      <c r="M8" s="17">
        <f t="shared" si="0"/>
        <v>140579.01</v>
      </c>
      <c r="N8" s="18"/>
    </row>
    <row r="9" spans="1:15">
      <c r="A9" s="152">
        <v>2</v>
      </c>
      <c r="B9" s="147" t="s">
        <v>135</v>
      </c>
      <c r="C9" s="148"/>
      <c r="D9" s="19">
        <v>1</v>
      </c>
      <c r="E9" s="20"/>
      <c r="F9" s="20"/>
      <c r="G9" s="20"/>
      <c r="H9" s="20"/>
      <c r="I9" s="20"/>
      <c r="J9" s="21">
        <v>0.2</v>
      </c>
      <c r="K9" s="21">
        <v>0.2</v>
      </c>
      <c r="L9" s="21">
        <v>0.2</v>
      </c>
      <c r="M9" s="21">
        <v>0.2</v>
      </c>
      <c r="N9" s="22">
        <v>0.2</v>
      </c>
    </row>
    <row r="10" spans="1:15">
      <c r="A10" s="154"/>
      <c r="B10" s="145"/>
      <c r="C10" s="146"/>
      <c r="D10" s="16">
        <f>ORÇAMENTO!I132</f>
        <v>565329.59</v>
      </c>
      <c r="E10" s="18"/>
      <c r="F10" s="18"/>
      <c r="G10" s="18"/>
      <c r="H10" s="18"/>
      <c r="I10" s="18"/>
      <c r="J10" s="17">
        <f>ROUND($D$10*J9,2)</f>
        <v>113065.92</v>
      </c>
      <c r="K10" s="17">
        <f>ROUND($D$10*K9,2)</f>
        <v>113065.92</v>
      </c>
      <c r="L10" s="17">
        <f>ROUND($D$10*L9,2)</f>
        <v>113065.92</v>
      </c>
      <c r="M10" s="17">
        <f>ROUND($D$10*M9,2)</f>
        <v>113065.92</v>
      </c>
      <c r="N10" s="17">
        <f>ROUND($D$10*N9,2)</f>
        <v>113065.92</v>
      </c>
    </row>
    <row r="11" spans="1:15">
      <c r="A11" s="152">
        <v>3</v>
      </c>
      <c r="B11" s="147" t="s">
        <v>136</v>
      </c>
      <c r="C11" s="148"/>
      <c r="D11" s="19">
        <v>1</v>
      </c>
      <c r="E11" s="23"/>
      <c r="F11" s="23"/>
      <c r="G11" s="23"/>
      <c r="H11" s="23"/>
      <c r="I11" s="23"/>
      <c r="J11" s="20"/>
      <c r="K11" s="20"/>
      <c r="L11" s="20"/>
      <c r="M11" s="150"/>
      <c r="N11" s="21">
        <v>1</v>
      </c>
    </row>
    <row r="12" spans="1:15">
      <c r="A12" s="153"/>
      <c r="B12" s="143"/>
      <c r="C12" s="144"/>
      <c r="D12" s="24">
        <f>ORÇAMENTO!I270</f>
        <v>106369.05999999998</v>
      </c>
      <c r="E12" s="25"/>
      <c r="F12" s="25"/>
      <c r="G12" s="25"/>
      <c r="H12" s="25"/>
      <c r="I12" s="25"/>
      <c r="J12" s="25"/>
      <c r="K12" s="25"/>
      <c r="L12" s="25"/>
      <c r="M12" s="151"/>
      <c r="N12" s="26">
        <f>ROUND($D$12*N11,2)</f>
        <v>106369.06</v>
      </c>
    </row>
    <row r="13" spans="1:15">
      <c r="A13" s="137" t="s">
        <v>137</v>
      </c>
      <c r="B13" s="137"/>
      <c r="C13" s="137"/>
      <c r="D13" s="8">
        <f>SUM(E13:N13)-0.0001</f>
        <v>1</v>
      </c>
      <c r="E13" s="9">
        <f>ROUND(E14/$D$14,4)</f>
        <v>7.7700000000000005E-2</v>
      </c>
      <c r="F13" s="9">
        <f>ROUND(F14/$D$14,4)</f>
        <v>0.1166</v>
      </c>
      <c r="G13" s="9">
        <f t="shared" ref="G13:N13" si="1">ROUND(G14/$D$14,4)</f>
        <v>0.1166</v>
      </c>
      <c r="H13" s="9">
        <f t="shared" si="1"/>
        <v>0.1166</v>
      </c>
      <c r="I13" s="9">
        <f t="shared" si="1"/>
        <v>0.1166</v>
      </c>
      <c r="J13" s="9">
        <f t="shared" si="1"/>
        <v>9.9699999999999997E-2</v>
      </c>
      <c r="K13" s="9">
        <f t="shared" si="1"/>
        <v>9.9699999999999997E-2</v>
      </c>
      <c r="L13" s="9">
        <f t="shared" si="1"/>
        <v>9.9699999999999997E-2</v>
      </c>
      <c r="M13" s="9">
        <f t="shared" si="1"/>
        <v>8.4099999999999994E-2</v>
      </c>
      <c r="N13" s="9">
        <f t="shared" si="1"/>
        <v>7.2800000000000004E-2</v>
      </c>
      <c r="O13" s="2"/>
    </row>
    <row r="14" spans="1:15">
      <c r="A14" s="149" t="s">
        <v>138</v>
      </c>
      <c r="B14" s="149"/>
      <c r="C14" s="149"/>
      <c r="D14" s="10">
        <f>D8+D10+D12</f>
        <v>3014682.14</v>
      </c>
      <c r="E14" s="11">
        <f>E8+E10+E12</f>
        <v>234298.35</v>
      </c>
      <c r="F14" s="11">
        <f t="shared" ref="F14:N14" si="2">F8+F10+F12</f>
        <v>351447.52</v>
      </c>
      <c r="G14" s="11">
        <f t="shared" si="2"/>
        <v>351447.52</v>
      </c>
      <c r="H14" s="11">
        <f t="shared" si="2"/>
        <v>351447.52</v>
      </c>
      <c r="I14" s="11">
        <f t="shared" si="2"/>
        <v>351447.52</v>
      </c>
      <c r="J14" s="11">
        <f t="shared" si="2"/>
        <v>300504.59999999998</v>
      </c>
      <c r="K14" s="11">
        <f t="shared" si="2"/>
        <v>300504.59999999998</v>
      </c>
      <c r="L14" s="11">
        <f t="shared" si="2"/>
        <v>300504.59999999998</v>
      </c>
      <c r="M14" s="11">
        <f t="shared" si="2"/>
        <v>253644.93</v>
      </c>
      <c r="N14" s="11">
        <f t="shared" si="2"/>
        <v>219434.97999999998</v>
      </c>
      <c r="O14" s="3"/>
    </row>
    <row r="15" spans="1:15" ht="15" customHeight="1">
      <c r="A15" s="149" t="s">
        <v>139</v>
      </c>
      <c r="B15" s="149"/>
      <c r="C15" s="149"/>
      <c r="D15" s="12"/>
      <c r="E15" s="9">
        <f>E13</f>
        <v>7.7700000000000005E-2</v>
      </c>
      <c r="F15" s="9">
        <f>E15+F13</f>
        <v>0.1943</v>
      </c>
      <c r="G15" s="9">
        <f t="shared" ref="G15:M15" si="3">F15+G13</f>
        <v>0.31090000000000001</v>
      </c>
      <c r="H15" s="9">
        <f t="shared" si="3"/>
        <v>0.42749999999999999</v>
      </c>
      <c r="I15" s="9">
        <f t="shared" si="3"/>
        <v>0.54410000000000003</v>
      </c>
      <c r="J15" s="9">
        <f t="shared" si="3"/>
        <v>0.64380000000000004</v>
      </c>
      <c r="K15" s="9">
        <f t="shared" si="3"/>
        <v>0.74350000000000005</v>
      </c>
      <c r="L15" s="9">
        <f t="shared" si="3"/>
        <v>0.84320000000000006</v>
      </c>
      <c r="M15" s="9">
        <f t="shared" si="3"/>
        <v>0.92730000000000001</v>
      </c>
      <c r="N15" s="9">
        <f>M15+N13-0.0001</f>
        <v>1</v>
      </c>
      <c r="O15" s="4"/>
    </row>
    <row r="16" spans="1:15" ht="15" customHeight="1">
      <c r="A16" s="149" t="s">
        <v>140</v>
      </c>
      <c r="B16" s="149"/>
      <c r="C16" s="149"/>
      <c r="D16" s="10">
        <f>D8+D10+D12</f>
        <v>3014682.14</v>
      </c>
      <c r="E16" s="11">
        <f>E14</f>
        <v>234298.35</v>
      </c>
      <c r="F16" s="11">
        <f>E16+F14</f>
        <v>585745.87</v>
      </c>
      <c r="G16" s="11">
        <f t="shared" ref="G16:N16" si="4">F16+G14</f>
        <v>937193.39</v>
      </c>
      <c r="H16" s="11">
        <f t="shared" si="4"/>
        <v>1288640.9100000001</v>
      </c>
      <c r="I16" s="11">
        <f t="shared" si="4"/>
        <v>1640088.4300000002</v>
      </c>
      <c r="J16" s="11">
        <f t="shared" si="4"/>
        <v>1940593.0300000003</v>
      </c>
      <c r="K16" s="11">
        <f t="shared" si="4"/>
        <v>2241097.6300000004</v>
      </c>
      <c r="L16" s="11">
        <f t="shared" si="4"/>
        <v>2541602.2300000004</v>
      </c>
      <c r="M16" s="11">
        <f t="shared" si="4"/>
        <v>2795247.1600000006</v>
      </c>
      <c r="N16" s="11">
        <f t="shared" si="4"/>
        <v>3014682.1400000006</v>
      </c>
      <c r="O16" s="3"/>
    </row>
    <row r="17" spans="1:14">
      <c r="A17" s="5"/>
      <c r="B17" s="5"/>
      <c r="C17" s="5"/>
      <c r="D17" s="5"/>
      <c r="E17" s="5"/>
      <c r="F17" s="5"/>
      <c r="G17" s="5"/>
      <c r="H17" s="5"/>
      <c r="I17" s="5"/>
      <c r="J17" s="5"/>
      <c r="K17" s="5"/>
      <c r="L17" s="5"/>
      <c r="M17" s="5"/>
      <c r="N17" s="5"/>
    </row>
    <row r="18" spans="1:14">
      <c r="A18" s="142"/>
      <c r="B18" s="142"/>
      <c r="C18" s="142"/>
      <c r="D18" s="142"/>
      <c r="E18" s="142"/>
      <c r="F18" s="142"/>
      <c r="G18" s="142"/>
      <c r="H18" s="142"/>
      <c r="I18" s="142"/>
      <c r="J18" s="142"/>
      <c r="K18" s="142"/>
      <c r="L18" s="142"/>
      <c r="M18" s="142"/>
      <c r="N18" s="142"/>
    </row>
  </sheetData>
  <mergeCells count="22">
    <mergeCell ref="B6:C6"/>
    <mergeCell ref="A18:N18"/>
    <mergeCell ref="B7:C8"/>
    <mergeCell ref="B9:C10"/>
    <mergeCell ref="B11:C12"/>
    <mergeCell ref="A13:C13"/>
    <mergeCell ref="A14:C14"/>
    <mergeCell ref="A15:C15"/>
    <mergeCell ref="A16:C16"/>
    <mergeCell ref="M11:M12"/>
    <mergeCell ref="A11:A12"/>
    <mergeCell ref="A9:A10"/>
    <mergeCell ref="A7:A8"/>
    <mergeCell ref="A1:N1"/>
    <mergeCell ref="A4:B4"/>
    <mergeCell ref="C4:D4"/>
    <mergeCell ref="A5:N5"/>
    <mergeCell ref="C3:D3"/>
    <mergeCell ref="A3:B3"/>
    <mergeCell ref="F4:N4"/>
    <mergeCell ref="F3:N3"/>
    <mergeCell ref="A2:N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2"/>
  <sheetViews>
    <sheetView showGridLines="0" workbookViewId="0">
      <selection sqref="A1:U32"/>
    </sheetView>
  </sheetViews>
  <sheetFormatPr defaultRowHeight="15"/>
  <cols>
    <col min="1" max="1" width="11" customWidth="1"/>
    <col min="2" max="2" width="14.85546875" customWidth="1"/>
    <col min="3" max="3" width="12" customWidth="1"/>
    <col min="258" max="258" width="25.140625" customWidth="1"/>
    <col min="259" max="259" width="10.7109375" customWidth="1"/>
    <col min="514" max="514" width="25.140625" customWidth="1"/>
    <col min="515" max="515" width="10.7109375" customWidth="1"/>
    <col min="770" max="770" width="25.140625" customWidth="1"/>
    <col min="771" max="771" width="10.7109375" customWidth="1"/>
    <col min="1026" max="1026" width="25.140625" customWidth="1"/>
    <col min="1027" max="1027" width="10.7109375" customWidth="1"/>
    <col min="1282" max="1282" width="25.140625" customWidth="1"/>
    <col min="1283" max="1283" width="10.7109375" customWidth="1"/>
    <col min="1538" max="1538" width="25.140625" customWidth="1"/>
    <col min="1539" max="1539" width="10.7109375" customWidth="1"/>
    <col min="1794" max="1794" width="25.140625" customWidth="1"/>
    <col min="1795" max="1795" width="10.7109375" customWidth="1"/>
    <col min="2050" max="2050" width="25.140625" customWidth="1"/>
    <col min="2051" max="2051" width="10.7109375" customWidth="1"/>
    <col min="2306" max="2306" width="25.140625" customWidth="1"/>
    <col min="2307" max="2307" width="10.7109375" customWidth="1"/>
    <col min="2562" max="2562" width="25.140625" customWidth="1"/>
    <col min="2563" max="2563" width="10.7109375" customWidth="1"/>
    <col min="2818" max="2818" width="25.140625" customWidth="1"/>
    <col min="2819" max="2819" width="10.7109375" customWidth="1"/>
    <col min="3074" max="3074" width="25.140625" customWidth="1"/>
    <col min="3075" max="3075" width="10.7109375" customWidth="1"/>
    <col min="3330" max="3330" width="25.140625" customWidth="1"/>
    <col min="3331" max="3331" width="10.7109375" customWidth="1"/>
    <col min="3586" max="3586" width="25.140625" customWidth="1"/>
    <col min="3587" max="3587" width="10.7109375" customWidth="1"/>
    <col min="3842" max="3842" width="25.140625" customWidth="1"/>
    <col min="3843" max="3843" width="10.7109375" customWidth="1"/>
    <col min="4098" max="4098" width="25.140625" customWidth="1"/>
    <col min="4099" max="4099" width="10.7109375" customWidth="1"/>
    <col min="4354" max="4354" width="25.140625" customWidth="1"/>
    <col min="4355" max="4355" width="10.7109375" customWidth="1"/>
    <col min="4610" max="4610" width="25.140625" customWidth="1"/>
    <col min="4611" max="4611" width="10.7109375" customWidth="1"/>
    <col min="4866" max="4866" width="25.140625" customWidth="1"/>
    <col min="4867" max="4867" width="10.7109375" customWidth="1"/>
    <col min="5122" max="5122" width="25.140625" customWidth="1"/>
    <col min="5123" max="5123" width="10.7109375" customWidth="1"/>
    <col min="5378" max="5378" width="25.140625" customWidth="1"/>
    <col min="5379" max="5379" width="10.7109375" customWidth="1"/>
    <col min="5634" max="5634" width="25.140625" customWidth="1"/>
    <col min="5635" max="5635" width="10.7109375" customWidth="1"/>
    <col min="5890" max="5890" width="25.140625" customWidth="1"/>
    <col min="5891" max="5891" width="10.7109375" customWidth="1"/>
    <col min="6146" max="6146" width="25.140625" customWidth="1"/>
    <col min="6147" max="6147" width="10.7109375" customWidth="1"/>
    <col min="6402" max="6402" width="25.140625" customWidth="1"/>
    <col min="6403" max="6403" width="10.7109375" customWidth="1"/>
    <col min="6658" max="6658" width="25.140625" customWidth="1"/>
    <col min="6659" max="6659" width="10.7109375" customWidth="1"/>
    <col min="6914" max="6914" width="25.140625" customWidth="1"/>
    <col min="6915" max="6915" width="10.7109375" customWidth="1"/>
    <col min="7170" max="7170" width="25.140625" customWidth="1"/>
    <col min="7171" max="7171" width="10.7109375" customWidth="1"/>
    <col min="7426" max="7426" width="25.140625" customWidth="1"/>
    <col min="7427" max="7427" width="10.7109375" customWidth="1"/>
    <col min="7682" max="7682" width="25.140625" customWidth="1"/>
    <col min="7683" max="7683" width="10.7109375" customWidth="1"/>
    <col min="7938" max="7938" width="25.140625" customWidth="1"/>
    <col min="7939" max="7939" width="10.7109375" customWidth="1"/>
    <col min="8194" max="8194" width="25.140625" customWidth="1"/>
    <col min="8195" max="8195" width="10.7109375" customWidth="1"/>
    <col min="8450" max="8450" width="25.140625" customWidth="1"/>
    <col min="8451" max="8451" width="10.7109375" customWidth="1"/>
    <col min="8706" max="8706" width="25.140625" customWidth="1"/>
    <col min="8707" max="8707" width="10.7109375" customWidth="1"/>
    <col min="8962" max="8962" width="25.140625" customWidth="1"/>
    <col min="8963" max="8963" width="10.7109375" customWidth="1"/>
    <col min="9218" max="9218" width="25.140625" customWidth="1"/>
    <col min="9219" max="9219" width="10.7109375" customWidth="1"/>
    <col min="9474" max="9474" width="25.140625" customWidth="1"/>
    <col min="9475" max="9475" width="10.7109375" customWidth="1"/>
    <col min="9730" max="9730" width="25.140625" customWidth="1"/>
    <col min="9731" max="9731" width="10.7109375" customWidth="1"/>
    <col min="9986" max="9986" width="25.140625" customWidth="1"/>
    <col min="9987" max="9987" width="10.7109375" customWidth="1"/>
    <col min="10242" max="10242" width="25.140625" customWidth="1"/>
    <col min="10243" max="10243" width="10.7109375" customWidth="1"/>
    <col min="10498" max="10498" width="25.140625" customWidth="1"/>
    <col min="10499" max="10499" width="10.7109375" customWidth="1"/>
    <col min="10754" max="10754" width="25.140625" customWidth="1"/>
    <col min="10755" max="10755" width="10.7109375" customWidth="1"/>
    <col min="11010" max="11010" width="25.140625" customWidth="1"/>
    <col min="11011" max="11011" width="10.7109375" customWidth="1"/>
    <col min="11266" max="11266" width="25.140625" customWidth="1"/>
    <col min="11267" max="11267" width="10.7109375" customWidth="1"/>
    <col min="11522" max="11522" width="25.140625" customWidth="1"/>
    <col min="11523" max="11523" width="10.7109375" customWidth="1"/>
    <col min="11778" max="11778" width="25.140625" customWidth="1"/>
    <col min="11779" max="11779" width="10.7109375" customWidth="1"/>
    <col min="12034" max="12034" width="25.140625" customWidth="1"/>
    <col min="12035" max="12035" width="10.7109375" customWidth="1"/>
    <col min="12290" max="12290" width="25.140625" customWidth="1"/>
    <col min="12291" max="12291" width="10.7109375" customWidth="1"/>
    <col min="12546" max="12546" width="25.140625" customWidth="1"/>
    <col min="12547" max="12547" width="10.7109375" customWidth="1"/>
    <col min="12802" max="12802" width="25.140625" customWidth="1"/>
    <col min="12803" max="12803" width="10.7109375" customWidth="1"/>
    <col min="13058" max="13058" width="25.140625" customWidth="1"/>
    <col min="13059" max="13059" width="10.7109375" customWidth="1"/>
    <col min="13314" max="13314" width="25.140625" customWidth="1"/>
    <col min="13315" max="13315" width="10.7109375" customWidth="1"/>
    <col min="13570" max="13570" width="25.140625" customWidth="1"/>
    <col min="13571" max="13571" width="10.7109375" customWidth="1"/>
    <col min="13826" max="13826" width="25.140625" customWidth="1"/>
    <col min="13827" max="13827" width="10.7109375" customWidth="1"/>
    <col min="14082" max="14082" width="25.140625" customWidth="1"/>
    <col min="14083" max="14083" width="10.7109375" customWidth="1"/>
    <col min="14338" max="14338" width="25.140625" customWidth="1"/>
    <col min="14339" max="14339" width="10.7109375" customWidth="1"/>
    <col min="14594" max="14594" width="25.140625" customWidth="1"/>
    <col min="14595" max="14595" width="10.7109375" customWidth="1"/>
    <col min="14850" max="14850" width="25.140625" customWidth="1"/>
    <col min="14851" max="14851" width="10.7109375" customWidth="1"/>
    <col min="15106" max="15106" width="25.140625" customWidth="1"/>
    <col min="15107" max="15107" width="10.7109375" customWidth="1"/>
    <col min="15362" max="15362" width="25.140625" customWidth="1"/>
    <col min="15363" max="15363" width="10.7109375" customWidth="1"/>
    <col min="15618" max="15618" width="25.140625" customWidth="1"/>
    <col min="15619" max="15619" width="10.7109375" customWidth="1"/>
    <col min="15874" max="15874" width="25.140625" customWidth="1"/>
    <col min="15875" max="15875" width="10.7109375" customWidth="1"/>
    <col min="16130" max="16130" width="25.140625" customWidth="1"/>
    <col min="16131" max="16131" width="10.7109375" customWidth="1"/>
  </cols>
  <sheetData>
    <row r="1" spans="1:21" ht="20.25">
      <c r="A1" s="159" t="s">
        <v>146</v>
      </c>
      <c r="B1" s="160"/>
      <c r="C1" s="160"/>
      <c r="D1" s="160"/>
      <c r="E1" s="160"/>
      <c r="F1" s="160"/>
      <c r="G1" s="160"/>
      <c r="H1" s="160"/>
      <c r="I1" s="160"/>
      <c r="J1" s="160"/>
      <c r="K1" s="160"/>
      <c r="L1" s="160"/>
      <c r="M1" s="160"/>
      <c r="N1" s="160"/>
      <c r="O1" s="160"/>
      <c r="P1" s="160"/>
      <c r="Q1" s="160"/>
      <c r="R1" s="160"/>
      <c r="S1" s="160"/>
      <c r="T1" s="160"/>
      <c r="U1" s="161"/>
    </row>
    <row r="2" spans="1:21" ht="20.25" customHeight="1">
      <c r="A2" s="28" t="s">
        <v>147</v>
      </c>
      <c r="B2" s="162" t="s">
        <v>120</v>
      </c>
      <c r="C2" s="162"/>
      <c r="D2" s="162"/>
      <c r="E2" s="162"/>
      <c r="F2" s="162"/>
      <c r="G2" s="162"/>
      <c r="H2" s="162"/>
      <c r="I2" s="162"/>
      <c r="J2" s="162"/>
      <c r="K2" s="162"/>
      <c r="L2" s="162"/>
      <c r="M2" s="162"/>
      <c r="N2" s="162"/>
      <c r="O2" s="162"/>
      <c r="P2" s="162"/>
      <c r="Q2" s="162"/>
      <c r="R2" s="162"/>
      <c r="S2" s="162"/>
      <c r="T2" s="162"/>
      <c r="U2" s="163"/>
    </row>
    <row r="3" spans="1:21" ht="24.75" customHeight="1">
      <c r="A3" s="28"/>
      <c r="B3" s="162"/>
      <c r="C3" s="162"/>
      <c r="D3" s="162"/>
      <c r="E3" s="162"/>
      <c r="F3" s="162"/>
      <c r="G3" s="162"/>
      <c r="H3" s="162"/>
      <c r="I3" s="162"/>
      <c r="J3" s="162"/>
      <c r="K3" s="162"/>
      <c r="L3" s="162"/>
      <c r="M3" s="162"/>
      <c r="N3" s="162"/>
      <c r="O3" s="162"/>
      <c r="P3" s="162"/>
      <c r="Q3" s="162"/>
      <c r="R3" s="162"/>
      <c r="S3" s="162"/>
      <c r="T3" s="162"/>
      <c r="U3" s="163"/>
    </row>
    <row r="4" spans="1:21" ht="9" customHeight="1">
      <c r="A4" s="29"/>
      <c r="B4" s="30"/>
      <c r="C4" s="30"/>
      <c r="D4" s="30"/>
      <c r="E4" s="31"/>
      <c r="F4" s="30"/>
      <c r="G4" s="32"/>
      <c r="H4" s="32"/>
      <c r="I4" s="32"/>
      <c r="J4" s="32"/>
      <c r="K4" s="30"/>
      <c r="L4" s="30"/>
      <c r="M4" s="32"/>
      <c r="N4" s="30"/>
      <c r="O4" s="32"/>
      <c r="P4" s="30"/>
      <c r="Q4" s="30"/>
      <c r="R4" s="30"/>
      <c r="S4" s="30"/>
      <c r="T4" s="30"/>
      <c r="U4" s="33"/>
    </row>
    <row r="5" spans="1:21" ht="15" customHeight="1">
      <c r="A5" s="156" t="s">
        <v>148</v>
      </c>
      <c r="B5" s="157"/>
      <c r="C5" s="157"/>
      <c r="D5" s="30"/>
      <c r="E5" s="31"/>
      <c r="F5" s="30"/>
      <c r="G5" s="34"/>
      <c r="H5" s="164"/>
      <c r="I5" s="164"/>
      <c r="J5" s="164"/>
      <c r="K5" s="30"/>
      <c r="L5" s="30"/>
      <c r="M5" s="32"/>
      <c r="N5" s="30"/>
      <c r="O5" s="30"/>
      <c r="P5" s="30"/>
      <c r="Q5" s="30"/>
      <c r="R5" s="30"/>
      <c r="S5" s="30"/>
      <c r="T5" s="30"/>
      <c r="U5" s="33"/>
    </row>
    <row r="6" spans="1:21" ht="33.75" customHeight="1">
      <c r="A6" s="156" t="s">
        <v>189</v>
      </c>
      <c r="B6" s="157"/>
      <c r="C6" s="157"/>
      <c r="D6" s="157"/>
      <c r="E6" s="157"/>
      <c r="F6" s="157"/>
      <c r="G6" s="157"/>
      <c r="H6" s="157"/>
      <c r="I6" s="157"/>
      <c r="J6" s="157"/>
      <c r="K6" s="157"/>
      <c r="L6" s="157"/>
      <c r="M6" s="157"/>
      <c r="N6" s="157"/>
      <c r="O6" s="157"/>
      <c r="P6" s="157"/>
      <c r="Q6" s="157"/>
      <c r="R6" s="157"/>
      <c r="S6" s="157"/>
      <c r="T6" s="157"/>
      <c r="U6" s="158"/>
    </row>
    <row r="7" spans="1:21" ht="21" customHeight="1">
      <c r="A7" s="171" t="s">
        <v>149</v>
      </c>
      <c r="B7" s="172"/>
      <c r="C7" s="172"/>
      <c r="D7" s="172"/>
      <c r="E7" s="172"/>
      <c r="F7" s="172"/>
      <c r="G7" s="172"/>
      <c r="H7" s="172"/>
      <c r="I7" s="172"/>
      <c r="J7" s="172"/>
      <c r="K7" s="172"/>
      <c r="L7" s="172"/>
      <c r="M7" s="172"/>
      <c r="N7" s="172"/>
      <c r="O7" s="172"/>
      <c r="P7" s="172"/>
      <c r="Q7" s="172"/>
      <c r="R7" s="172"/>
      <c r="S7" s="172"/>
      <c r="T7" s="172"/>
      <c r="U7" s="173"/>
    </row>
    <row r="8" spans="1:21" ht="25.5" customHeight="1" thickBot="1">
      <c r="A8" s="174" t="s">
        <v>150</v>
      </c>
      <c r="B8" s="175"/>
      <c r="C8" s="175"/>
      <c r="D8" s="176" t="s">
        <v>151</v>
      </c>
      <c r="E8" s="176"/>
      <c r="F8" s="176"/>
      <c r="G8" s="177" t="s">
        <v>152</v>
      </c>
      <c r="H8" s="178"/>
      <c r="I8" s="179"/>
      <c r="J8" s="180" t="s">
        <v>153</v>
      </c>
      <c r="K8" s="180"/>
      <c r="L8" s="180"/>
      <c r="M8" s="180" t="s">
        <v>154</v>
      </c>
      <c r="N8" s="180"/>
      <c r="O8" s="180"/>
      <c r="P8" s="180" t="s">
        <v>155</v>
      </c>
      <c r="Q8" s="180"/>
      <c r="R8" s="180"/>
      <c r="S8" s="180" t="s">
        <v>156</v>
      </c>
      <c r="T8" s="180"/>
      <c r="U8" s="181"/>
    </row>
    <row r="9" spans="1:21" ht="15.75" thickTop="1">
      <c r="A9" s="39" t="s">
        <v>157</v>
      </c>
      <c r="B9" s="40"/>
      <c r="C9" s="41" t="s">
        <v>158</v>
      </c>
      <c r="D9" s="41" t="s">
        <v>159</v>
      </c>
      <c r="E9" s="41" t="s">
        <v>160</v>
      </c>
      <c r="F9" s="41" t="s">
        <v>161</v>
      </c>
      <c r="G9" s="41" t="s">
        <v>159</v>
      </c>
      <c r="H9" s="41" t="s">
        <v>160</v>
      </c>
      <c r="I9" s="41" t="s">
        <v>161</v>
      </c>
      <c r="J9" s="41" t="s">
        <v>159</v>
      </c>
      <c r="K9" s="41" t="s">
        <v>160</v>
      </c>
      <c r="L9" s="41" t="s">
        <v>161</v>
      </c>
      <c r="M9" s="41" t="s">
        <v>159</v>
      </c>
      <c r="N9" s="41" t="s">
        <v>160</v>
      </c>
      <c r="O9" s="41" t="s">
        <v>161</v>
      </c>
      <c r="P9" s="41" t="s">
        <v>159</v>
      </c>
      <c r="Q9" s="41" t="s">
        <v>160</v>
      </c>
      <c r="R9" s="41" t="s">
        <v>161</v>
      </c>
      <c r="S9" s="41" t="s">
        <v>159</v>
      </c>
      <c r="T9" s="41" t="s">
        <v>160</v>
      </c>
      <c r="U9" s="42" t="s">
        <v>161</v>
      </c>
    </row>
    <row r="10" spans="1:21">
      <c r="A10" s="43" t="s">
        <v>162</v>
      </c>
      <c r="B10" s="44"/>
      <c r="C10" s="45">
        <v>3</v>
      </c>
      <c r="D10" s="46">
        <v>3</v>
      </c>
      <c r="E10" s="46">
        <v>4</v>
      </c>
      <c r="F10" s="46">
        <v>5.5</v>
      </c>
      <c r="G10" s="46">
        <v>3.8</v>
      </c>
      <c r="H10" s="46">
        <v>4.01</v>
      </c>
      <c r="I10" s="46">
        <v>4.67</v>
      </c>
      <c r="J10" s="46">
        <v>3.43</v>
      </c>
      <c r="K10" s="46">
        <v>4.93</v>
      </c>
      <c r="L10" s="46">
        <v>6.71</v>
      </c>
      <c r="M10" s="46">
        <v>1.5</v>
      </c>
      <c r="N10" s="46">
        <v>3.45</v>
      </c>
      <c r="O10" s="46">
        <v>4.49</v>
      </c>
      <c r="P10" s="46">
        <v>5.29</v>
      </c>
      <c r="Q10" s="46">
        <v>5.92</v>
      </c>
      <c r="R10" s="46">
        <v>7.93</v>
      </c>
      <c r="S10" s="46">
        <v>4</v>
      </c>
      <c r="T10" s="46">
        <v>5.52</v>
      </c>
      <c r="U10" s="47" t="s">
        <v>163</v>
      </c>
    </row>
    <row r="11" spans="1:21">
      <c r="A11" s="43" t="s">
        <v>164</v>
      </c>
      <c r="B11" s="44"/>
      <c r="C11" s="45">
        <v>0.8</v>
      </c>
      <c r="D11" s="46">
        <v>0.8</v>
      </c>
      <c r="E11" s="46">
        <v>0.8</v>
      </c>
      <c r="F11" s="46">
        <v>1</v>
      </c>
      <c r="G11" s="46">
        <v>0.32</v>
      </c>
      <c r="H11" s="46">
        <v>0.4</v>
      </c>
      <c r="I11" s="46">
        <v>0.74</v>
      </c>
      <c r="J11" s="46">
        <v>0.28000000000000003</v>
      </c>
      <c r="K11" s="46">
        <v>0.49</v>
      </c>
      <c r="L11" s="46">
        <v>0.75</v>
      </c>
      <c r="M11" s="46">
        <v>0.3</v>
      </c>
      <c r="N11" s="46">
        <v>0.48</v>
      </c>
      <c r="O11" s="46">
        <v>0.82</v>
      </c>
      <c r="P11" s="46">
        <v>0.25</v>
      </c>
      <c r="Q11" s="46">
        <v>0.51</v>
      </c>
      <c r="R11" s="46">
        <v>0.56000000000000005</v>
      </c>
      <c r="S11" s="46">
        <v>0.81</v>
      </c>
      <c r="T11" s="46">
        <v>1.22</v>
      </c>
      <c r="U11" s="47">
        <v>1.99</v>
      </c>
    </row>
    <row r="12" spans="1:21">
      <c r="A12" s="48" t="s">
        <v>165</v>
      </c>
      <c r="B12" s="49"/>
      <c r="C12" s="45">
        <v>0.97</v>
      </c>
      <c r="D12" s="46">
        <v>0.97</v>
      </c>
      <c r="E12" s="46">
        <v>1.27</v>
      </c>
      <c r="F12" s="46">
        <v>1.27</v>
      </c>
      <c r="G12" s="46">
        <v>0.5</v>
      </c>
      <c r="H12" s="46">
        <v>0.56000000000000005</v>
      </c>
      <c r="I12" s="46">
        <v>0.97</v>
      </c>
      <c r="J12" s="46">
        <v>1</v>
      </c>
      <c r="K12" s="46">
        <v>1.39</v>
      </c>
      <c r="L12" s="46">
        <v>1.74</v>
      </c>
      <c r="M12" s="46">
        <v>0.56000000000000005</v>
      </c>
      <c r="N12" s="46">
        <v>0.85</v>
      </c>
      <c r="O12" s="46">
        <v>0.89</v>
      </c>
      <c r="P12" s="46">
        <v>1</v>
      </c>
      <c r="Q12" s="46">
        <v>1.48</v>
      </c>
      <c r="R12" s="46">
        <v>1.97</v>
      </c>
      <c r="S12" s="46">
        <v>1.46</v>
      </c>
      <c r="T12" s="46">
        <v>2.3199999999999998</v>
      </c>
      <c r="U12" s="47">
        <v>3.16</v>
      </c>
    </row>
    <row r="13" spans="1:21">
      <c r="A13" s="43" t="s">
        <v>166</v>
      </c>
      <c r="B13" s="44"/>
      <c r="C13" s="45">
        <v>0.59</v>
      </c>
      <c r="D13" s="46">
        <v>0.59</v>
      </c>
      <c r="E13" s="46">
        <v>1.23</v>
      </c>
      <c r="F13" s="46">
        <v>1.39</v>
      </c>
      <c r="G13" s="46">
        <v>1.02</v>
      </c>
      <c r="H13" s="46">
        <v>1.1100000000000001</v>
      </c>
      <c r="I13" s="46">
        <v>1.21</v>
      </c>
      <c r="J13" s="46">
        <v>0.94</v>
      </c>
      <c r="K13" s="46">
        <v>0.99</v>
      </c>
      <c r="L13" s="46">
        <v>1.17</v>
      </c>
      <c r="M13" s="46">
        <v>0.85</v>
      </c>
      <c r="N13" s="46">
        <v>0.85</v>
      </c>
      <c r="O13" s="46">
        <v>1.1100000000000001</v>
      </c>
      <c r="P13" s="46">
        <v>1.01</v>
      </c>
      <c r="Q13" s="46">
        <v>1.07</v>
      </c>
      <c r="R13" s="46">
        <v>1.1100000000000001</v>
      </c>
      <c r="S13" s="46">
        <v>0.94</v>
      </c>
      <c r="T13" s="46">
        <v>1.02</v>
      </c>
      <c r="U13" s="47">
        <v>1.33</v>
      </c>
    </row>
    <row r="14" spans="1:21" ht="15.75" thickBot="1">
      <c r="A14" s="50" t="s">
        <v>167</v>
      </c>
      <c r="B14" s="51"/>
      <c r="C14" s="52">
        <v>6.16</v>
      </c>
      <c r="D14" s="53">
        <v>6.16</v>
      </c>
      <c r="E14" s="53">
        <v>7.4</v>
      </c>
      <c r="F14" s="53">
        <v>8.9600000000000009</v>
      </c>
      <c r="G14" s="53">
        <v>6.64</v>
      </c>
      <c r="H14" s="53">
        <v>7.3</v>
      </c>
      <c r="I14" s="53">
        <v>8.69</v>
      </c>
      <c r="J14" s="53">
        <v>6.74</v>
      </c>
      <c r="K14" s="53">
        <v>8.0399999999999991</v>
      </c>
      <c r="L14" s="53">
        <v>9.4</v>
      </c>
      <c r="M14" s="53">
        <v>3.5</v>
      </c>
      <c r="N14" s="53">
        <v>5.1100000000000003</v>
      </c>
      <c r="O14" s="53">
        <v>6.22</v>
      </c>
      <c r="P14" s="53">
        <v>8</v>
      </c>
      <c r="Q14" s="53">
        <v>8.31</v>
      </c>
      <c r="R14" s="53">
        <v>9.51</v>
      </c>
      <c r="S14" s="53">
        <v>7.14</v>
      </c>
      <c r="T14" s="53">
        <v>8.4</v>
      </c>
      <c r="U14" s="54">
        <v>10.43</v>
      </c>
    </row>
    <row r="15" spans="1:21" ht="16.5" thickTop="1" thickBot="1">
      <c r="A15" s="55" t="s">
        <v>168</v>
      </c>
      <c r="B15" s="56"/>
      <c r="C15" s="57">
        <f>0.65+2.5+3+1.5</f>
        <v>7.65</v>
      </c>
      <c r="D15" s="182" t="s">
        <v>169</v>
      </c>
      <c r="E15" s="183"/>
      <c r="F15" s="183"/>
      <c r="G15" s="183"/>
      <c r="H15" s="183"/>
      <c r="I15" s="183"/>
      <c r="J15" s="183"/>
      <c r="K15" s="183"/>
      <c r="L15" s="183"/>
      <c r="M15" s="183"/>
      <c r="N15" s="183"/>
      <c r="O15" s="183"/>
      <c r="P15" s="183"/>
      <c r="Q15" s="183"/>
      <c r="R15" s="183"/>
      <c r="S15" s="183"/>
      <c r="T15" s="183"/>
      <c r="U15" s="184"/>
    </row>
    <row r="16" spans="1:21" ht="16.5" thickTop="1" thickBot="1">
      <c r="A16" s="58"/>
      <c r="B16" s="59"/>
      <c r="C16" s="59"/>
      <c r="D16" s="60"/>
      <c r="E16" s="60"/>
      <c r="F16" s="60"/>
      <c r="G16" s="59"/>
      <c r="H16" s="59"/>
      <c r="I16" s="59"/>
      <c r="J16" s="59"/>
      <c r="K16" s="59"/>
      <c r="L16" s="59"/>
      <c r="M16" s="59"/>
      <c r="N16" s="59"/>
      <c r="O16" s="59"/>
      <c r="P16" s="59"/>
      <c r="Q16" s="59"/>
      <c r="R16" s="59"/>
      <c r="S16" s="59"/>
      <c r="T16" s="59"/>
      <c r="U16" s="61"/>
    </row>
    <row r="17" spans="1:21" ht="15.75" thickBot="1">
      <c r="A17" s="185" t="s">
        <v>170</v>
      </c>
      <c r="B17" s="186"/>
      <c r="C17" s="186"/>
      <c r="D17" s="186"/>
      <c r="E17" s="187"/>
      <c r="F17" s="62"/>
      <c r="G17" s="188" t="s">
        <v>171</v>
      </c>
      <c r="H17" s="189"/>
      <c r="I17" s="189"/>
      <c r="J17" s="189"/>
      <c r="K17" s="189"/>
      <c r="L17" s="189"/>
      <c r="M17" s="189"/>
      <c r="N17" s="189"/>
      <c r="O17" s="190"/>
      <c r="P17" s="63"/>
      <c r="Q17" s="63"/>
      <c r="R17" s="63"/>
      <c r="S17" s="63"/>
      <c r="T17" s="63"/>
      <c r="U17" s="64"/>
    </row>
    <row r="18" spans="1:21" ht="15.75" thickBot="1">
      <c r="A18" s="191" t="s">
        <v>172</v>
      </c>
      <c r="B18" s="192"/>
      <c r="C18" s="192"/>
      <c r="D18" s="192"/>
      <c r="E18" s="193"/>
      <c r="F18" s="62"/>
      <c r="G18" s="188" t="s">
        <v>173</v>
      </c>
      <c r="H18" s="189"/>
      <c r="I18" s="189"/>
      <c r="J18" s="189"/>
      <c r="K18" s="189"/>
      <c r="L18" s="190"/>
      <c r="M18" s="65" t="s">
        <v>159</v>
      </c>
      <c r="N18" s="66" t="s">
        <v>160</v>
      </c>
      <c r="O18" s="67" t="s">
        <v>161</v>
      </c>
      <c r="P18" s="63"/>
      <c r="Q18" s="63"/>
      <c r="R18" s="63"/>
      <c r="S18" s="63"/>
      <c r="T18" s="63"/>
      <c r="U18" s="64"/>
    </row>
    <row r="19" spans="1:21" ht="22.5" customHeight="1">
      <c r="A19" s="165" t="s">
        <v>174</v>
      </c>
      <c r="B19" s="166"/>
      <c r="C19" s="166"/>
      <c r="D19" s="166"/>
      <c r="E19" s="167"/>
      <c r="F19" s="62"/>
      <c r="G19" s="168" t="s">
        <v>151</v>
      </c>
      <c r="H19" s="169"/>
      <c r="I19" s="169"/>
      <c r="J19" s="169"/>
      <c r="K19" s="169"/>
      <c r="L19" s="170"/>
      <c r="M19" s="68">
        <v>20.34</v>
      </c>
      <c r="N19" s="68">
        <v>22.12</v>
      </c>
      <c r="O19" s="68">
        <v>25</v>
      </c>
      <c r="P19" s="63"/>
      <c r="Q19" s="63"/>
      <c r="R19" s="63"/>
      <c r="S19" s="63"/>
      <c r="T19" s="63"/>
      <c r="U19" s="64"/>
    </row>
    <row r="20" spans="1:21" ht="25.5" customHeight="1">
      <c r="A20" s="197" t="s">
        <v>175</v>
      </c>
      <c r="B20" s="198"/>
      <c r="C20" s="198"/>
      <c r="D20" s="198"/>
      <c r="E20" s="199"/>
      <c r="F20" s="63"/>
      <c r="G20" s="200" t="s">
        <v>176</v>
      </c>
      <c r="H20" s="201"/>
      <c r="I20" s="201"/>
      <c r="J20" s="201"/>
      <c r="K20" s="201"/>
      <c r="L20" s="202"/>
      <c r="M20" s="69">
        <v>19.600000000000001</v>
      </c>
      <c r="N20" s="69">
        <v>20.97</v>
      </c>
      <c r="O20" s="69">
        <v>24.23</v>
      </c>
      <c r="P20" s="63"/>
      <c r="Q20" s="63"/>
      <c r="R20" s="63"/>
      <c r="S20" s="63"/>
      <c r="T20" s="63"/>
      <c r="U20" s="64"/>
    </row>
    <row r="21" spans="1:21" ht="20.25">
      <c r="A21" s="70" t="s">
        <v>177</v>
      </c>
      <c r="B21" s="71"/>
      <c r="C21" s="72">
        <v>0.2034</v>
      </c>
      <c r="D21" s="73"/>
      <c r="E21" s="73"/>
      <c r="F21" s="63"/>
      <c r="G21" s="200" t="s">
        <v>178</v>
      </c>
      <c r="H21" s="201"/>
      <c r="I21" s="201"/>
      <c r="J21" s="201"/>
      <c r="K21" s="201"/>
      <c r="L21" s="202"/>
      <c r="M21" s="69">
        <v>20.76</v>
      </c>
      <c r="N21" s="69">
        <v>24.18</v>
      </c>
      <c r="O21" s="69">
        <v>26.44</v>
      </c>
      <c r="P21" s="63"/>
      <c r="Q21" s="63"/>
      <c r="R21" s="63"/>
      <c r="S21" s="63"/>
      <c r="T21" s="63"/>
      <c r="U21" s="64"/>
    </row>
    <row r="22" spans="1:21" ht="18">
      <c r="A22" s="203" t="s">
        <v>179</v>
      </c>
      <c r="B22" s="204"/>
      <c r="C22" s="204"/>
      <c r="D22" s="204"/>
      <c r="E22" s="205"/>
      <c r="F22" s="63"/>
      <c r="G22" s="200" t="s">
        <v>180</v>
      </c>
      <c r="H22" s="201"/>
      <c r="I22" s="201"/>
      <c r="J22" s="201"/>
      <c r="K22" s="201"/>
      <c r="L22" s="202"/>
      <c r="M22" s="69">
        <v>24</v>
      </c>
      <c r="N22" s="69">
        <v>25.84</v>
      </c>
      <c r="O22" s="69">
        <v>27.86</v>
      </c>
      <c r="P22" s="63"/>
      <c r="Q22" s="63"/>
      <c r="R22" s="63"/>
      <c r="S22" s="63"/>
      <c r="T22" s="63"/>
      <c r="U22" s="64"/>
    </row>
    <row r="23" spans="1:21">
      <c r="A23" s="74"/>
      <c r="B23" s="75"/>
      <c r="C23" s="75"/>
      <c r="D23" s="75"/>
      <c r="E23" s="76"/>
      <c r="F23" s="63"/>
      <c r="G23" s="200" t="s">
        <v>181</v>
      </c>
      <c r="H23" s="201"/>
      <c r="I23" s="201"/>
      <c r="J23" s="201"/>
      <c r="K23" s="201"/>
      <c r="L23" s="202"/>
      <c r="M23" s="69">
        <v>22.8</v>
      </c>
      <c r="N23" s="69">
        <v>27.48</v>
      </c>
      <c r="O23" s="69">
        <v>30.95</v>
      </c>
      <c r="P23" s="63"/>
      <c r="Q23" s="63"/>
      <c r="R23" s="63"/>
      <c r="S23" s="63"/>
      <c r="T23" s="63"/>
      <c r="U23" s="64"/>
    </row>
    <row r="24" spans="1:21">
      <c r="A24" s="77"/>
      <c r="B24" s="63"/>
      <c r="C24" s="63"/>
      <c r="D24" s="63"/>
      <c r="E24" s="64"/>
      <c r="F24" s="63"/>
      <c r="G24" s="194" t="s">
        <v>182</v>
      </c>
      <c r="H24" s="195"/>
      <c r="I24" s="195"/>
      <c r="J24" s="195"/>
      <c r="K24" s="195"/>
      <c r="L24" s="196"/>
      <c r="M24" s="78">
        <v>11.1</v>
      </c>
      <c r="N24" s="78">
        <v>14.02</v>
      </c>
      <c r="O24" s="78">
        <v>16.8</v>
      </c>
      <c r="P24" s="63"/>
      <c r="Q24" s="63"/>
      <c r="R24" s="63"/>
      <c r="S24" s="63"/>
      <c r="T24" s="63"/>
      <c r="U24" s="64"/>
    </row>
    <row r="25" spans="1:21">
      <c r="A25" s="79"/>
      <c r="B25" s="80"/>
      <c r="C25" s="80"/>
      <c r="D25" s="80"/>
      <c r="E25" s="81"/>
      <c r="F25" s="63"/>
      <c r="G25" s="63"/>
      <c r="H25" s="63"/>
      <c r="I25" s="63"/>
      <c r="J25" s="63"/>
      <c r="K25" s="63"/>
      <c r="L25" s="63"/>
      <c r="M25" s="63"/>
      <c r="N25" s="63"/>
      <c r="O25" s="63"/>
      <c r="P25" s="63"/>
      <c r="Q25" s="63"/>
      <c r="R25" s="63"/>
      <c r="S25" s="63"/>
      <c r="T25" s="63"/>
      <c r="U25" s="64"/>
    </row>
    <row r="26" spans="1:21" ht="16.5">
      <c r="A26" s="77"/>
      <c r="B26" s="63"/>
      <c r="C26" s="63"/>
      <c r="D26" s="63"/>
      <c r="E26" s="63"/>
      <c r="F26" s="63"/>
      <c r="G26" s="63"/>
      <c r="H26" s="63"/>
      <c r="I26" s="63"/>
      <c r="J26" s="63"/>
      <c r="K26" s="63"/>
      <c r="L26" s="63"/>
      <c r="M26" s="63"/>
      <c r="N26" s="63"/>
      <c r="O26" s="82"/>
      <c r="P26" s="82"/>
      <c r="Q26" s="82"/>
      <c r="R26" s="82"/>
      <c r="S26" s="82"/>
      <c r="T26" s="82"/>
      <c r="U26" s="83"/>
    </row>
    <row r="27" spans="1:21" ht="16.5">
      <c r="A27" s="84" t="s">
        <v>183</v>
      </c>
      <c r="B27" s="85"/>
      <c r="C27" s="86"/>
      <c r="D27" s="86"/>
      <c r="E27" s="87"/>
      <c r="F27" s="63"/>
      <c r="G27" s="63"/>
      <c r="H27" s="63"/>
      <c r="I27" s="63"/>
      <c r="J27" s="63"/>
      <c r="K27" s="63"/>
      <c r="L27" s="63"/>
      <c r="M27" s="63"/>
      <c r="N27" s="63"/>
      <c r="O27" s="82"/>
      <c r="P27" s="82"/>
      <c r="Q27" s="82"/>
      <c r="R27" s="82"/>
      <c r="S27" s="82"/>
      <c r="T27" s="82"/>
      <c r="U27" s="83"/>
    </row>
    <row r="28" spans="1:21" ht="16.5">
      <c r="A28" s="88" t="s">
        <v>184</v>
      </c>
      <c r="B28" s="89"/>
      <c r="C28" s="63"/>
      <c r="D28" s="63"/>
      <c r="E28" s="63"/>
      <c r="F28" s="63"/>
      <c r="G28" s="63"/>
      <c r="H28" s="63"/>
      <c r="I28" s="63"/>
      <c r="J28" s="63"/>
      <c r="K28" s="63"/>
      <c r="L28" s="63"/>
      <c r="M28" s="63"/>
      <c r="N28" s="63"/>
      <c r="O28" s="82"/>
      <c r="P28" s="82"/>
      <c r="Q28" s="82"/>
      <c r="R28" s="82"/>
      <c r="S28" s="82"/>
      <c r="T28" s="82"/>
      <c r="U28" s="83"/>
    </row>
    <row r="29" spans="1:21" ht="16.5">
      <c r="A29" s="90" t="s">
        <v>185</v>
      </c>
      <c r="B29" s="91"/>
      <c r="C29" s="63"/>
      <c r="D29" s="63"/>
      <c r="E29" s="63"/>
      <c r="F29" s="63"/>
      <c r="G29" s="63"/>
      <c r="H29" s="63"/>
      <c r="I29" s="63"/>
      <c r="J29" s="63"/>
      <c r="K29" s="63"/>
      <c r="L29" s="63"/>
      <c r="M29" s="63"/>
      <c r="N29" s="63"/>
      <c r="O29" s="82"/>
      <c r="P29" s="82"/>
      <c r="Q29" s="82"/>
      <c r="R29" s="82"/>
      <c r="S29" s="82"/>
      <c r="T29" s="82"/>
      <c r="U29" s="83"/>
    </row>
    <row r="30" spans="1:21" ht="23.25">
      <c r="A30" s="90" t="s">
        <v>186</v>
      </c>
      <c r="B30" s="91"/>
      <c r="C30" s="63"/>
      <c r="D30" s="63"/>
      <c r="E30" s="63"/>
      <c r="F30" s="63"/>
      <c r="G30" s="63"/>
      <c r="H30" s="63"/>
      <c r="I30" s="63"/>
      <c r="J30" s="63"/>
      <c r="K30" s="63"/>
      <c r="L30" s="63"/>
      <c r="M30" s="63"/>
      <c r="N30" s="63"/>
      <c r="O30" s="92"/>
      <c r="P30" s="82"/>
      <c r="Q30" s="82"/>
      <c r="R30" s="82"/>
      <c r="S30" s="82"/>
      <c r="T30" s="82"/>
      <c r="U30" s="83"/>
    </row>
    <row r="31" spans="1:21" ht="16.5">
      <c r="A31" s="90" t="s">
        <v>187</v>
      </c>
      <c r="B31" s="91"/>
      <c r="C31" s="63"/>
      <c r="D31" s="63"/>
      <c r="E31" s="63"/>
      <c r="F31" s="63"/>
      <c r="G31" s="63"/>
      <c r="H31" s="63"/>
      <c r="I31" s="63"/>
      <c r="J31" s="63"/>
      <c r="K31" s="63"/>
      <c r="L31" s="63"/>
      <c r="M31" s="63"/>
      <c r="N31" s="63"/>
      <c r="O31" s="82"/>
      <c r="P31" s="82"/>
      <c r="Q31" s="82"/>
      <c r="R31" s="82"/>
      <c r="S31" s="82"/>
      <c r="T31" s="82"/>
      <c r="U31" s="83"/>
    </row>
    <row r="32" spans="1:21">
      <c r="A32" s="79"/>
      <c r="B32" s="80"/>
      <c r="C32" s="80"/>
      <c r="D32" s="80"/>
      <c r="E32" s="80"/>
      <c r="F32" s="80"/>
      <c r="G32" s="80"/>
      <c r="H32" s="80"/>
      <c r="I32" s="80"/>
      <c r="J32" s="80"/>
      <c r="K32" s="80"/>
      <c r="L32" s="80"/>
      <c r="M32" s="80"/>
      <c r="N32" s="80"/>
      <c r="O32" s="93"/>
      <c r="P32" s="93"/>
      <c r="Q32" s="93"/>
      <c r="R32" s="93"/>
      <c r="S32" s="93"/>
      <c r="T32" s="93"/>
      <c r="U32" s="94"/>
    </row>
  </sheetData>
  <mergeCells count="28">
    <mergeCell ref="G24:L24"/>
    <mergeCell ref="A20:E20"/>
    <mergeCell ref="G20:L20"/>
    <mergeCell ref="G21:L21"/>
    <mergeCell ref="A22:E22"/>
    <mergeCell ref="G22:L22"/>
    <mergeCell ref="G23:L23"/>
    <mergeCell ref="A19:E19"/>
    <mergeCell ref="G19:L19"/>
    <mergeCell ref="A7:U7"/>
    <mergeCell ref="A8:C8"/>
    <mergeCell ref="D8:F8"/>
    <mergeCell ref="G8:I8"/>
    <mergeCell ref="J8:L8"/>
    <mergeCell ref="M8:O8"/>
    <mergeCell ref="P8:R8"/>
    <mergeCell ref="S8:U8"/>
    <mergeCell ref="D15:U15"/>
    <mergeCell ref="A17:E17"/>
    <mergeCell ref="G17:O17"/>
    <mergeCell ref="A18:E18"/>
    <mergeCell ref="G18:L18"/>
    <mergeCell ref="A6:U6"/>
    <mergeCell ref="A1:U1"/>
    <mergeCell ref="B2:U2"/>
    <mergeCell ref="B3:U3"/>
    <mergeCell ref="A5:C5"/>
    <mergeCell ref="H5:J5"/>
  </mergeCells>
  <pageMargins left="0.511811024" right="0.511811024" top="0.78740157499999996" bottom="0.78740157499999996" header="0.31496062000000002" footer="0.31496062000000002"/>
  <drawing r:id="rId1"/>
  <legacyDrawing r:id="rId2"/>
  <oleObjects>
    <mc:AlternateContent xmlns:mc="http://schemas.openxmlformats.org/markup-compatibility/2006">
      <mc:Choice Requires="x14">
        <oleObject progId="Microsoft Equation 3.0" shapeId="3073" r:id="rId3">
          <objectPr defaultSize="0" autoPict="0" r:id="rId4">
            <anchor moveWithCells="1" sizeWithCells="1">
              <from>
                <xdr:col>0</xdr:col>
                <xdr:colOff>304800</xdr:colOff>
                <xdr:row>22</xdr:row>
                <xdr:rowOff>76200</xdr:rowOff>
              </from>
              <to>
                <xdr:col>4</xdr:col>
                <xdr:colOff>428625</xdr:colOff>
                <xdr:row>24</xdr:row>
                <xdr:rowOff>142875</xdr:rowOff>
              </to>
            </anchor>
          </objectPr>
        </oleObject>
      </mc:Choice>
      <mc:Fallback>
        <oleObject progId="Microsoft Equation 3.0" shapeId="3073" r:id="rId3"/>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workbookViewId="0">
      <selection activeCell="D12" sqref="D12"/>
    </sheetView>
  </sheetViews>
  <sheetFormatPr defaultRowHeight="15"/>
  <cols>
    <col min="1" max="1" width="11.7109375" customWidth="1"/>
    <col min="2" max="2" width="51" customWidth="1"/>
    <col min="3" max="3" width="14.5703125" customWidth="1"/>
    <col min="4" max="4" width="14.140625" customWidth="1"/>
    <col min="257" max="257" width="11.7109375" customWidth="1"/>
    <col min="258" max="258" width="51" customWidth="1"/>
    <col min="259" max="259" width="14.5703125" customWidth="1"/>
    <col min="260" max="260" width="12.5703125" customWidth="1"/>
    <col min="513" max="513" width="11.7109375" customWidth="1"/>
    <col min="514" max="514" width="51" customWidth="1"/>
    <col min="515" max="515" width="14.5703125" customWidth="1"/>
    <col min="516" max="516" width="12.5703125" customWidth="1"/>
    <col min="769" max="769" width="11.7109375" customWidth="1"/>
    <col min="770" max="770" width="51" customWidth="1"/>
    <col min="771" max="771" width="14.5703125" customWidth="1"/>
    <col min="772" max="772" width="12.5703125" customWidth="1"/>
    <col min="1025" max="1025" width="11.7109375" customWidth="1"/>
    <col min="1026" max="1026" width="51" customWidth="1"/>
    <col min="1027" max="1027" width="14.5703125" customWidth="1"/>
    <col min="1028" max="1028" width="12.5703125" customWidth="1"/>
    <col min="1281" max="1281" width="11.7109375" customWidth="1"/>
    <col min="1282" max="1282" width="51" customWidth="1"/>
    <col min="1283" max="1283" width="14.5703125" customWidth="1"/>
    <col min="1284" max="1284" width="12.5703125" customWidth="1"/>
    <col min="1537" max="1537" width="11.7109375" customWidth="1"/>
    <col min="1538" max="1538" width="51" customWidth="1"/>
    <col min="1539" max="1539" width="14.5703125" customWidth="1"/>
    <col min="1540" max="1540" width="12.5703125" customWidth="1"/>
    <col min="1793" max="1793" width="11.7109375" customWidth="1"/>
    <col min="1794" max="1794" width="51" customWidth="1"/>
    <col min="1795" max="1795" width="14.5703125" customWidth="1"/>
    <col min="1796" max="1796" width="12.5703125" customWidth="1"/>
    <col min="2049" max="2049" width="11.7109375" customWidth="1"/>
    <col min="2050" max="2050" width="51" customWidth="1"/>
    <col min="2051" max="2051" width="14.5703125" customWidth="1"/>
    <col min="2052" max="2052" width="12.5703125" customWidth="1"/>
    <col min="2305" max="2305" width="11.7109375" customWidth="1"/>
    <col min="2306" max="2306" width="51" customWidth="1"/>
    <col min="2307" max="2307" width="14.5703125" customWidth="1"/>
    <col min="2308" max="2308" width="12.5703125" customWidth="1"/>
    <col min="2561" max="2561" width="11.7109375" customWidth="1"/>
    <col min="2562" max="2562" width="51" customWidth="1"/>
    <col min="2563" max="2563" width="14.5703125" customWidth="1"/>
    <col min="2564" max="2564" width="12.5703125" customWidth="1"/>
    <col min="2817" max="2817" width="11.7109375" customWidth="1"/>
    <col min="2818" max="2818" width="51" customWidth="1"/>
    <col min="2819" max="2819" width="14.5703125" customWidth="1"/>
    <col min="2820" max="2820" width="12.5703125" customWidth="1"/>
    <col min="3073" max="3073" width="11.7109375" customWidth="1"/>
    <col min="3074" max="3074" width="51" customWidth="1"/>
    <col min="3075" max="3075" width="14.5703125" customWidth="1"/>
    <col min="3076" max="3076" width="12.5703125" customWidth="1"/>
    <col min="3329" max="3329" width="11.7109375" customWidth="1"/>
    <col min="3330" max="3330" width="51" customWidth="1"/>
    <col min="3331" max="3331" width="14.5703125" customWidth="1"/>
    <col min="3332" max="3332" width="12.5703125" customWidth="1"/>
    <col min="3585" max="3585" width="11.7109375" customWidth="1"/>
    <col min="3586" max="3586" width="51" customWidth="1"/>
    <col min="3587" max="3587" width="14.5703125" customWidth="1"/>
    <col min="3588" max="3588" width="12.5703125" customWidth="1"/>
    <col min="3841" max="3841" width="11.7109375" customWidth="1"/>
    <col min="3842" max="3842" width="51" customWidth="1"/>
    <col min="3843" max="3843" width="14.5703125" customWidth="1"/>
    <col min="3844" max="3844" width="12.5703125" customWidth="1"/>
    <col min="4097" max="4097" width="11.7109375" customWidth="1"/>
    <col min="4098" max="4098" width="51" customWidth="1"/>
    <col min="4099" max="4099" width="14.5703125" customWidth="1"/>
    <col min="4100" max="4100" width="12.5703125" customWidth="1"/>
    <col min="4353" max="4353" width="11.7109375" customWidth="1"/>
    <col min="4354" max="4354" width="51" customWidth="1"/>
    <col min="4355" max="4355" width="14.5703125" customWidth="1"/>
    <col min="4356" max="4356" width="12.5703125" customWidth="1"/>
    <col min="4609" max="4609" width="11.7109375" customWidth="1"/>
    <col min="4610" max="4610" width="51" customWidth="1"/>
    <col min="4611" max="4611" width="14.5703125" customWidth="1"/>
    <col min="4612" max="4612" width="12.5703125" customWidth="1"/>
    <col min="4865" max="4865" width="11.7109375" customWidth="1"/>
    <col min="4866" max="4866" width="51" customWidth="1"/>
    <col min="4867" max="4867" width="14.5703125" customWidth="1"/>
    <col min="4868" max="4868" width="12.5703125" customWidth="1"/>
    <col min="5121" max="5121" width="11.7109375" customWidth="1"/>
    <col min="5122" max="5122" width="51" customWidth="1"/>
    <col min="5123" max="5123" width="14.5703125" customWidth="1"/>
    <col min="5124" max="5124" width="12.5703125" customWidth="1"/>
    <col min="5377" max="5377" width="11.7109375" customWidth="1"/>
    <col min="5378" max="5378" width="51" customWidth="1"/>
    <col min="5379" max="5379" width="14.5703125" customWidth="1"/>
    <col min="5380" max="5380" width="12.5703125" customWidth="1"/>
    <col min="5633" max="5633" width="11.7109375" customWidth="1"/>
    <col min="5634" max="5634" width="51" customWidth="1"/>
    <col min="5635" max="5635" width="14.5703125" customWidth="1"/>
    <col min="5636" max="5636" width="12.5703125" customWidth="1"/>
    <col min="5889" max="5889" width="11.7109375" customWidth="1"/>
    <col min="5890" max="5890" width="51" customWidth="1"/>
    <col min="5891" max="5891" width="14.5703125" customWidth="1"/>
    <col min="5892" max="5892" width="12.5703125" customWidth="1"/>
    <col min="6145" max="6145" width="11.7109375" customWidth="1"/>
    <col min="6146" max="6146" width="51" customWidth="1"/>
    <col min="6147" max="6147" width="14.5703125" customWidth="1"/>
    <col min="6148" max="6148" width="12.5703125" customWidth="1"/>
    <col min="6401" max="6401" width="11.7109375" customWidth="1"/>
    <col min="6402" max="6402" width="51" customWidth="1"/>
    <col min="6403" max="6403" width="14.5703125" customWidth="1"/>
    <col min="6404" max="6404" width="12.5703125" customWidth="1"/>
    <col min="6657" max="6657" width="11.7109375" customWidth="1"/>
    <col min="6658" max="6658" width="51" customWidth="1"/>
    <col min="6659" max="6659" width="14.5703125" customWidth="1"/>
    <col min="6660" max="6660" width="12.5703125" customWidth="1"/>
    <col min="6913" max="6913" width="11.7109375" customWidth="1"/>
    <col min="6914" max="6914" width="51" customWidth="1"/>
    <col min="6915" max="6915" width="14.5703125" customWidth="1"/>
    <col min="6916" max="6916" width="12.5703125" customWidth="1"/>
    <col min="7169" max="7169" width="11.7109375" customWidth="1"/>
    <col min="7170" max="7170" width="51" customWidth="1"/>
    <col min="7171" max="7171" width="14.5703125" customWidth="1"/>
    <col min="7172" max="7172" width="12.5703125" customWidth="1"/>
    <col min="7425" max="7425" width="11.7109375" customWidth="1"/>
    <col min="7426" max="7426" width="51" customWidth="1"/>
    <col min="7427" max="7427" width="14.5703125" customWidth="1"/>
    <col min="7428" max="7428" width="12.5703125" customWidth="1"/>
    <col min="7681" max="7681" width="11.7109375" customWidth="1"/>
    <col min="7682" max="7682" width="51" customWidth="1"/>
    <col min="7683" max="7683" width="14.5703125" customWidth="1"/>
    <col min="7684" max="7684" width="12.5703125" customWidth="1"/>
    <col min="7937" max="7937" width="11.7109375" customWidth="1"/>
    <col min="7938" max="7938" width="51" customWidth="1"/>
    <col min="7939" max="7939" width="14.5703125" customWidth="1"/>
    <col min="7940" max="7940" width="12.5703125" customWidth="1"/>
    <col min="8193" max="8193" width="11.7109375" customWidth="1"/>
    <col min="8194" max="8194" width="51" customWidth="1"/>
    <col min="8195" max="8195" width="14.5703125" customWidth="1"/>
    <col min="8196" max="8196" width="12.5703125" customWidth="1"/>
    <col min="8449" max="8449" width="11.7109375" customWidth="1"/>
    <col min="8450" max="8450" width="51" customWidth="1"/>
    <col min="8451" max="8451" width="14.5703125" customWidth="1"/>
    <col min="8452" max="8452" width="12.5703125" customWidth="1"/>
    <col min="8705" max="8705" width="11.7109375" customWidth="1"/>
    <col min="8706" max="8706" width="51" customWidth="1"/>
    <col min="8707" max="8707" width="14.5703125" customWidth="1"/>
    <col min="8708" max="8708" width="12.5703125" customWidth="1"/>
    <col min="8961" max="8961" width="11.7109375" customWidth="1"/>
    <col min="8962" max="8962" width="51" customWidth="1"/>
    <col min="8963" max="8963" width="14.5703125" customWidth="1"/>
    <col min="8964" max="8964" width="12.5703125" customWidth="1"/>
    <col min="9217" max="9217" width="11.7109375" customWidth="1"/>
    <col min="9218" max="9218" width="51" customWidth="1"/>
    <col min="9219" max="9219" width="14.5703125" customWidth="1"/>
    <col min="9220" max="9220" width="12.5703125" customWidth="1"/>
    <col min="9473" max="9473" width="11.7109375" customWidth="1"/>
    <col min="9474" max="9474" width="51" customWidth="1"/>
    <col min="9475" max="9475" width="14.5703125" customWidth="1"/>
    <col min="9476" max="9476" width="12.5703125" customWidth="1"/>
    <col min="9729" max="9729" width="11.7109375" customWidth="1"/>
    <col min="9730" max="9730" width="51" customWidth="1"/>
    <col min="9731" max="9731" width="14.5703125" customWidth="1"/>
    <col min="9732" max="9732" width="12.5703125" customWidth="1"/>
    <col min="9985" max="9985" width="11.7109375" customWidth="1"/>
    <col min="9986" max="9986" width="51" customWidth="1"/>
    <col min="9987" max="9987" width="14.5703125" customWidth="1"/>
    <col min="9988" max="9988" width="12.5703125" customWidth="1"/>
    <col min="10241" max="10241" width="11.7109375" customWidth="1"/>
    <col min="10242" max="10242" width="51" customWidth="1"/>
    <col min="10243" max="10243" width="14.5703125" customWidth="1"/>
    <col min="10244" max="10244" width="12.5703125" customWidth="1"/>
    <col min="10497" max="10497" width="11.7109375" customWidth="1"/>
    <col min="10498" max="10498" width="51" customWidth="1"/>
    <col min="10499" max="10499" width="14.5703125" customWidth="1"/>
    <col min="10500" max="10500" width="12.5703125" customWidth="1"/>
    <col min="10753" max="10753" width="11.7109375" customWidth="1"/>
    <col min="10754" max="10754" width="51" customWidth="1"/>
    <col min="10755" max="10755" width="14.5703125" customWidth="1"/>
    <col min="10756" max="10756" width="12.5703125" customWidth="1"/>
    <col min="11009" max="11009" width="11.7109375" customWidth="1"/>
    <col min="11010" max="11010" width="51" customWidth="1"/>
    <col min="11011" max="11011" width="14.5703125" customWidth="1"/>
    <col min="11012" max="11012" width="12.5703125" customWidth="1"/>
    <col min="11265" max="11265" width="11.7109375" customWidth="1"/>
    <col min="11266" max="11266" width="51" customWidth="1"/>
    <col min="11267" max="11267" width="14.5703125" customWidth="1"/>
    <col min="11268" max="11268" width="12.5703125" customWidth="1"/>
    <col min="11521" max="11521" width="11.7109375" customWidth="1"/>
    <col min="11522" max="11522" width="51" customWidth="1"/>
    <col min="11523" max="11523" width="14.5703125" customWidth="1"/>
    <col min="11524" max="11524" width="12.5703125" customWidth="1"/>
    <col min="11777" max="11777" width="11.7109375" customWidth="1"/>
    <col min="11778" max="11778" width="51" customWidth="1"/>
    <col min="11779" max="11779" width="14.5703125" customWidth="1"/>
    <col min="11780" max="11780" width="12.5703125" customWidth="1"/>
    <col min="12033" max="12033" width="11.7109375" customWidth="1"/>
    <col min="12034" max="12034" width="51" customWidth="1"/>
    <col min="12035" max="12035" width="14.5703125" customWidth="1"/>
    <col min="12036" max="12036" width="12.5703125" customWidth="1"/>
    <col min="12289" max="12289" width="11.7109375" customWidth="1"/>
    <col min="12290" max="12290" width="51" customWidth="1"/>
    <col min="12291" max="12291" width="14.5703125" customWidth="1"/>
    <col min="12292" max="12292" width="12.5703125" customWidth="1"/>
    <col min="12545" max="12545" width="11.7109375" customWidth="1"/>
    <col min="12546" max="12546" width="51" customWidth="1"/>
    <col min="12547" max="12547" width="14.5703125" customWidth="1"/>
    <col min="12548" max="12548" width="12.5703125" customWidth="1"/>
    <col min="12801" max="12801" width="11.7109375" customWidth="1"/>
    <col min="12802" max="12802" width="51" customWidth="1"/>
    <col min="12803" max="12803" width="14.5703125" customWidth="1"/>
    <col min="12804" max="12804" width="12.5703125" customWidth="1"/>
    <col min="13057" max="13057" width="11.7109375" customWidth="1"/>
    <col min="13058" max="13058" width="51" customWidth="1"/>
    <col min="13059" max="13059" width="14.5703125" customWidth="1"/>
    <col min="13060" max="13060" width="12.5703125" customWidth="1"/>
    <col min="13313" max="13313" width="11.7109375" customWidth="1"/>
    <col min="13314" max="13314" width="51" customWidth="1"/>
    <col min="13315" max="13315" width="14.5703125" customWidth="1"/>
    <col min="13316" max="13316" width="12.5703125" customWidth="1"/>
    <col min="13569" max="13569" width="11.7109375" customWidth="1"/>
    <col min="13570" max="13570" width="51" customWidth="1"/>
    <col min="13571" max="13571" width="14.5703125" customWidth="1"/>
    <col min="13572" max="13572" width="12.5703125" customWidth="1"/>
    <col min="13825" max="13825" width="11.7109375" customWidth="1"/>
    <col min="13826" max="13826" width="51" customWidth="1"/>
    <col min="13827" max="13827" width="14.5703125" customWidth="1"/>
    <col min="13828" max="13828" width="12.5703125" customWidth="1"/>
    <col min="14081" max="14081" width="11.7109375" customWidth="1"/>
    <col min="14082" max="14082" width="51" customWidth="1"/>
    <col min="14083" max="14083" width="14.5703125" customWidth="1"/>
    <col min="14084" max="14084" width="12.5703125" customWidth="1"/>
    <col min="14337" max="14337" width="11.7109375" customWidth="1"/>
    <col min="14338" max="14338" width="51" customWidth="1"/>
    <col min="14339" max="14339" width="14.5703125" customWidth="1"/>
    <col min="14340" max="14340" width="12.5703125" customWidth="1"/>
    <col min="14593" max="14593" width="11.7109375" customWidth="1"/>
    <col min="14594" max="14594" width="51" customWidth="1"/>
    <col min="14595" max="14595" width="14.5703125" customWidth="1"/>
    <col min="14596" max="14596" width="12.5703125" customWidth="1"/>
    <col min="14849" max="14849" width="11.7109375" customWidth="1"/>
    <col min="14850" max="14850" width="51" customWidth="1"/>
    <col min="14851" max="14851" width="14.5703125" customWidth="1"/>
    <col min="14852" max="14852" width="12.5703125" customWidth="1"/>
    <col min="15105" max="15105" width="11.7109375" customWidth="1"/>
    <col min="15106" max="15106" width="51" customWidth="1"/>
    <col min="15107" max="15107" width="14.5703125" customWidth="1"/>
    <col min="15108" max="15108" width="12.5703125" customWidth="1"/>
    <col min="15361" max="15361" width="11.7109375" customWidth="1"/>
    <col min="15362" max="15362" width="51" customWidth="1"/>
    <col min="15363" max="15363" width="14.5703125" customWidth="1"/>
    <col min="15364" max="15364" width="12.5703125" customWidth="1"/>
    <col min="15617" max="15617" width="11.7109375" customWidth="1"/>
    <col min="15618" max="15618" width="51" customWidth="1"/>
    <col min="15619" max="15619" width="14.5703125" customWidth="1"/>
    <col min="15620" max="15620" width="12.5703125" customWidth="1"/>
    <col min="15873" max="15873" width="11.7109375" customWidth="1"/>
    <col min="15874" max="15874" width="51" customWidth="1"/>
    <col min="15875" max="15875" width="14.5703125" customWidth="1"/>
    <col min="15876" max="15876" width="12.5703125" customWidth="1"/>
    <col min="16129" max="16129" width="11.7109375" customWidth="1"/>
    <col min="16130" max="16130" width="51" customWidth="1"/>
    <col min="16131" max="16131" width="14.5703125" customWidth="1"/>
    <col min="16132" max="16132" width="12.5703125" customWidth="1"/>
  </cols>
  <sheetData>
    <row r="1" spans="1:21">
      <c r="A1" s="95"/>
      <c r="B1" s="96"/>
      <c r="C1" s="97"/>
      <c r="D1" s="98"/>
    </row>
    <row r="2" spans="1:21" ht="20.25">
      <c r="A2" s="159" t="s">
        <v>146</v>
      </c>
      <c r="B2" s="160"/>
      <c r="C2" s="160"/>
      <c r="D2" s="161"/>
      <c r="E2" s="99"/>
      <c r="F2" s="99"/>
      <c r="G2" s="99"/>
      <c r="H2" s="99"/>
      <c r="I2" s="99"/>
      <c r="J2" s="99"/>
      <c r="K2" s="99"/>
      <c r="L2" s="99"/>
      <c r="M2" s="99"/>
      <c r="N2" s="99"/>
      <c r="O2" s="99"/>
      <c r="P2" s="99"/>
      <c r="Q2" s="99"/>
      <c r="R2" s="99"/>
      <c r="S2" s="99"/>
      <c r="T2" s="99"/>
      <c r="U2" s="100"/>
    </row>
    <row r="3" spans="1:21" ht="20.25" customHeight="1">
      <c r="A3" s="28" t="s">
        <v>147</v>
      </c>
      <c r="B3" s="162" t="s">
        <v>120</v>
      </c>
      <c r="C3" s="162"/>
      <c r="D3" s="163"/>
      <c r="E3" s="101"/>
      <c r="F3" s="101"/>
      <c r="G3" s="101"/>
      <c r="H3" s="101"/>
      <c r="I3" s="101"/>
      <c r="J3" s="101"/>
      <c r="K3" s="101"/>
      <c r="L3" s="101"/>
      <c r="M3" s="101"/>
      <c r="N3" s="101"/>
      <c r="O3" s="101"/>
      <c r="P3" s="101"/>
      <c r="Q3" s="101"/>
      <c r="R3" s="101"/>
      <c r="S3" s="101"/>
      <c r="T3" s="101"/>
      <c r="U3" s="102"/>
    </row>
    <row r="4" spans="1:21" ht="20.25">
      <c r="A4" s="28"/>
      <c r="B4" s="162"/>
      <c r="C4" s="162"/>
      <c r="D4" s="163"/>
      <c r="E4" s="101"/>
      <c r="F4" s="101"/>
      <c r="G4" s="101"/>
      <c r="H4" s="101"/>
      <c r="I4" s="101"/>
      <c r="J4" s="101"/>
      <c r="K4" s="101"/>
      <c r="L4" s="101"/>
      <c r="M4" s="101"/>
      <c r="N4" s="101"/>
      <c r="O4" s="101"/>
      <c r="P4" s="101"/>
      <c r="Q4" s="101"/>
      <c r="R4" s="101"/>
      <c r="S4" s="101"/>
      <c r="T4" s="101"/>
      <c r="U4" s="102"/>
    </row>
    <row r="5" spans="1:21">
      <c r="A5" s="29"/>
      <c r="B5" s="30"/>
      <c r="C5" s="30"/>
      <c r="D5" s="33"/>
      <c r="E5" s="31"/>
      <c r="F5" s="30"/>
      <c r="G5" s="32"/>
      <c r="H5" s="32"/>
      <c r="I5" s="32"/>
      <c r="J5" s="32"/>
      <c r="K5" s="30"/>
      <c r="L5" s="30"/>
      <c r="M5" s="32"/>
      <c r="N5" s="30"/>
      <c r="O5" s="32"/>
      <c r="P5" s="30"/>
      <c r="Q5" s="30"/>
      <c r="R5" s="30"/>
      <c r="S5" s="30"/>
      <c r="T5" s="30"/>
      <c r="U5" s="33"/>
    </row>
    <row r="6" spans="1:21" ht="15" customHeight="1">
      <c r="A6" s="156" t="s">
        <v>148</v>
      </c>
      <c r="B6" s="157"/>
      <c r="C6" s="157"/>
      <c r="D6" s="158"/>
      <c r="E6" s="31"/>
      <c r="F6" s="30"/>
      <c r="G6" s="34"/>
      <c r="H6" s="164"/>
      <c r="I6" s="164"/>
      <c r="J6" s="164"/>
      <c r="K6" s="30"/>
      <c r="L6" s="30"/>
      <c r="M6" s="32"/>
      <c r="N6" s="30"/>
      <c r="O6" s="30"/>
      <c r="P6" s="30"/>
      <c r="Q6" s="30"/>
      <c r="R6" s="30"/>
      <c r="S6" s="30"/>
      <c r="T6" s="30"/>
      <c r="U6" s="33"/>
    </row>
    <row r="7" spans="1:21" ht="45" customHeight="1">
      <c r="A7" s="156" t="s">
        <v>189</v>
      </c>
      <c r="B7" s="157"/>
      <c r="C7" s="157"/>
      <c r="D7" s="158"/>
      <c r="E7" s="103"/>
      <c r="F7" s="103"/>
      <c r="G7" s="103"/>
      <c r="H7" s="103"/>
      <c r="I7" s="103"/>
      <c r="J7" s="103"/>
      <c r="K7" s="103"/>
      <c r="L7" s="103"/>
      <c r="M7" s="103"/>
      <c r="N7" s="103"/>
      <c r="O7" s="103"/>
      <c r="P7" s="103"/>
      <c r="Q7" s="103"/>
      <c r="R7" s="103"/>
      <c r="S7" s="103"/>
      <c r="T7" s="103"/>
      <c r="U7" s="104"/>
    </row>
    <row r="8" spans="1:21">
      <c r="A8" s="35"/>
      <c r="B8" s="36"/>
      <c r="C8" s="36"/>
      <c r="D8" s="105"/>
      <c r="E8" s="36"/>
      <c r="F8" s="30"/>
      <c r="G8" s="37"/>
      <c r="H8" s="38"/>
      <c r="I8" s="38"/>
      <c r="J8" s="38"/>
      <c r="K8" s="30"/>
      <c r="L8" s="30"/>
      <c r="M8" s="32"/>
      <c r="N8" s="30"/>
      <c r="O8" s="30"/>
      <c r="P8" s="30"/>
      <c r="Q8" s="30"/>
      <c r="R8" s="30"/>
      <c r="S8" s="30"/>
      <c r="T8" s="30"/>
      <c r="U8" s="33"/>
    </row>
    <row r="9" spans="1:21">
      <c r="A9" s="206" t="s">
        <v>190</v>
      </c>
      <c r="B9" s="207"/>
      <c r="C9" s="207"/>
      <c r="D9" s="208"/>
    </row>
    <row r="10" spans="1:21">
      <c r="A10" s="106"/>
      <c r="B10" s="106"/>
      <c r="C10" s="209" t="s">
        <v>191</v>
      </c>
      <c r="D10" s="209"/>
    </row>
    <row r="11" spans="1:21">
      <c r="A11" s="107" t="s">
        <v>192</v>
      </c>
      <c r="B11" s="108" t="s">
        <v>193</v>
      </c>
      <c r="C11" s="109" t="s">
        <v>194</v>
      </c>
      <c r="D11" s="109" t="s">
        <v>195</v>
      </c>
    </row>
    <row r="12" spans="1:21">
      <c r="A12" s="107"/>
      <c r="B12" s="108"/>
      <c r="C12" s="110" t="s">
        <v>196</v>
      </c>
      <c r="D12" s="110" t="s">
        <v>196</v>
      </c>
    </row>
    <row r="13" spans="1:21" ht="15.75">
      <c r="A13" s="111"/>
      <c r="B13" s="107" t="s">
        <v>197</v>
      </c>
      <c r="C13" s="112"/>
      <c r="D13" s="112"/>
    </row>
    <row r="14" spans="1:21">
      <c r="A14" s="113" t="s">
        <v>198</v>
      </c>
      <c r="B14" s="114" t="s">
        <v>199</v>
      </c>
      <c r="C14" s="115">
        <v>0</v>
      </c>
      <c r="D14" s="115">
        <v>0</v>
      </c>
    </row>
    <row r="15" spans="1:21">
      <c r="A15" s="113" t="s">
        <v>200</v>
      </c>
      <c r="B15" s="114" t="s">
        <v>201</v>
      </c>
      <c r="C15" s="115">
        <v>1.5</v>
      </c>
      <c r="D15" s="115">
        <v>1.5</v>
      </c>
    </row>
    <row r="16" spans="1:21">
      <c r="A16" s="113" t="s">
        <v>202</v>
      </c>
      <c r="B16" s="114" t="s">
        <v>203</v>
      </c>
      <c r="C16" s="115">
        <v>1</v>
      </c>
      <c r="D16" s="115">
        <v>1</v>
      </c>
    </row>
    <row r="17" spans="1:4">
      <c r="A17" s="113" t="s">
        <v>204</v>
      </c>
      <c r="B17" s="114" t="s">
        <v>205</v>
      </c>
      <c r="C17" s="115">
        <v>0.2</v>
      </c>
      <c r="D17" s="115">
        <v>0.2</v>
      </c>
    </row>
    <row r="18" spans="1:4">
      <c r="A18" s="116" t="s">
        <v>206</v>
      </c>
      <c r="B18" s="117" t="s">
        <v>207</v>
      </c>
      <c r="C18" s="118">
        <v>0.60000000000000009</v>
      </c>
      <c r="D18" s="119">
        <v>0.60000000000000009</v>
      </c>
    </row>
    <row r="19" spans="1:4">
      <c r="A19" s="120" t="s">
        <v>208</v>
      </c>
      <c r="B19" s="121" t="s">
        <v>209</v>
      </c>
      <c r="C19" s="122">
        <v>2.5</v>
      </c>
      <c r="D19" s="123">
        <v>2.5</v>
      </c>
    </row>
    <row r="20" spans="1:4">
      <c r="A20" s="120" t="s">
        <v>210</v>
      </c>
      <c r="B20" s="121" t="s">
        <v>211</v>
      </c>
      <c r="C20" s="122">
        <v>3</v>
      </c>
      <c r="D20" s="123">
        <v>3</v>
      </c>
    </row>
    <row r="21" spans="1:4">
      <c r="A21" s="120" t="s">
        <v>212</v>
      </c>
      <c r="B21" s="121" t="s">
        <v>213</v>
      </c>
      <c r="C21" s="122">
        <v>8</v>
      </c>
      <c r="D21" s="123">
        <v>8</v>
      </c>
    </row>
    <row r="22" spans="1:4">
      <c r="A22" s="120" t="s">
        <v>214</v>
      </c>
      <c r="B22" s="121" t="s">
        <v>215</v>
      </c>
      <c r="C22" s="122">
        <v>0</v>
      </c>
      <c r="D22" s="123">
        <v>0</v>
      </c>
    </row>
    <row r="23" spans="1:4">
      <c r="A23" s="124" t="s">
        <v>216</v>
      </c>
      <c r="B23" s="125" t="s">
        <v>217</v>
      </c>
      <c r="C23" s="126">
        <f>SUM(C14:C22)</f>
        <v>16.8</v>
      </c>
      <c r="D23" s="127">
        <f>SUM(D14:D22)</f>
        <v>16.8</v>
      </c>
    </row>
    <row r="24" spans="1:4" ht="15.75">
      <c r="A24" s="128"/>
      <c r="B24" s="129" t="s">
        <v>218</v>
      </c>
      <c r="C24" s="130"/>
      <c r="D24" s="131"/>
    </row>
    <row r="25" spans="1:4">
      <c r="A25" s="120" t="s">
        <v>219</v>
      </c>
      <c r="B25" s="121" t="s">
        <v>220</v>
      </c>
      <c r="C25" s="122">
        <v>18.010000000000002</v>
      </c>
      <c r="D25" s="123">
        <v>0</v>
      </c>
    </row>
    <row r="26" spans="1:4">
      <c r="A26" s="120" t="s">
        <v>221</v>
      </c>
      <c r="B26" s="121" t="s">
        <v>222</v>
      </c>
      <c r="C26" s="122">
        <v>4.3</v>
      </c>
      <c r="D26" s="123">
        <v>0</v>
      </c>
    </row>
    <row r="27" spans="1:4">
      <c r="A27" s="120" t="s">
        <v>223</v>
      </c>
      <c r="B27" s="121" t="s">
        <v>224</v>
      </c>
      <c r="C27" s="122">
        <v>0.87</v>
      </c>
      <c r="D27" s="123">
        <v>0.67</v>
      </c>
    </row>
    <row r="28" spans="1:4">
      <c r="A28" s="120" t="s">
        <v>225</v>
      </c>
      <c r="B28" s="121" t="s">
        <v>226</v>
      </c>
      <c r="C28" s="122">
        <v>10.78</v>
      </c>
      <c r="D28" s="123">
        <v>8.33</v>
      </c>
    </row>
    <row r="29" spans="1:4">
      <c r="A29" s="120" t="s">
        <v>227</v>
      </c>
      <c r="B29" s="121" t="s">
        <v>228</v>
      </c>
      <c r="C29" s="122">
        <v>7.0000000000000007E-2</v>
      </c>
      <c r="D29" s="123">
        <v>0.06</v>
      </c>
    </row>
    <row r="30" spans="1:4">
      <c r="A30" s="120" t="s">
        <v>229</v>
      </c>
      <c r="B30" s="121" t="s">
        <v>230</v>
      </c>
      <c r="C30" s="122">
        <v>0.72</v>
      </c>
      <c r="D30" s="123">
        <v>0.56000000000000005</v>
      </c>
    </row>
    <row r="31" spans="1:4">
      <c r="A31" s="120" t="s">
        <v>231</v>
      </c>
      <c r="B31" s="121" t="s">
        <v>232</v>
      </c>
      <c r="C31" s="122">
        <v>1.98</v>
      </c>
      <c r="D31" s="123">
        <v>0</v>
      </c>
    </row>
    <row r="32" spans="1:4">
      <c r="A32" s="120" t="s">
        <v>233</v>
      </c>
      <c r="B32" s="121" t="s">
        <v>234</v>
      </c>
      <c r="C32" s="122">
        <v>0.11</v>
      </c>
      <c r="D32" s="123">
        <v>0.08</v>
      </c>
    </row>
    <row r="33" spans="1:4">
      <c r="A33" s="120" t="s">
        <v>235</v>
      </c>
      <c r="B33" s="121" t="s">
        <v>236</v>
      </c>
      <c r="C33" s="122">
        <v>13.64</v>
      </c>
      <c r="D33" s="123">
        <v>10.55</v>
      </c>
    </row>
    <row r="34" spans="1:4">
      <c r="A34" s="120" t="s">
        <v>237</v>
      </c>
      <c r="B34" s="121" t="s">
        <v>238</v>
      </c>
      <c r="C34" s="122">
        <v>0.03</v>
      </c>
      <c r="D34" s="123">
        <v>0.03</v>
      </c>
    </row>
    <row r="35" spans="1:4" ht="24.75" customHeight="1">
      <c r="A35" s="124" t="s">
        <v>239</v>
      </c>
      <c r="B35" s="125" t="s">
        <v>240</v>
      </c>
      <c r="C35" s="126">
        <f>SUM(C25:C34)</f>
        <v>50.51</v>
      </c>
      <c r="D35" s="127">
        <f>SUM(D25:D34)</f>
        <v>20.28</v>
      </c>
    </row>
    <row r="36" spans="1:4" ht="15.75">
      <c r="A36" s="128"/>
      <c r="B36" s="129" t="s">
        <v>241</v>
      </c>
      <c r="C36" s="130"/>
      <c r="D36" s="131"/>
    </row>
    <row r="37" spans="1:4">
      <c r="A37" s="120" t="s">
        <v>242</v>
      </c>
      <c r="B37" s="121" t="s">
        <v>243</v>
      </c>
      <c r="C37" s="122">
        <v>4.45</v>
      </c>
      <c r="D37" s="123">
        <v>3.45</v>
      </c>
    </row>
    <row r="38" spans="1:4">
      <c r="A38" s="120" t="s">
        <v>244</v>
      </c>
      <c r="B38" s="121" t="s">
        <v>245</v>
      </c>
      <c r="C38" s="122">
        <v>0.1</v>
      </c>
      <c r="D38" s="123">
        <v>0.08</v>
      </c>
    </row>
    <row r="39" spans="1:4">
      <c r="A39" s="120" t="s">
        <v>246</v>
      </c>
      <c r="B39" s="121" t="s">
        <v>247</v>
      </c>
      <c r="C39" s="122">
        <v>0.5</v>
      </c>
      <c r="D39" s="123">
        <v>0.39</v>
      </c>
    </row>
    <row r="40" spans="1:4">
      <c r="A40" s="120" t="s">
        <v>248</v>
      </c>
      <c r="B40" s="121" t="s">
        <v>249</v>
      </c>
      <c r="C40" s="122">
        <v>4.0999999999999996</v>
      </c>
      <c r="D40" s="123">
        <v>3.17</v>
      </c>
    </row>
    <row r="41" spans="1:4">
      <c r="A41" s="120" t="s">
        <v>250</v>
      </c>
      <c r="B41" s="121" t="s">
        <v>251</v>
      </c>
      <c r="C41" s="122">
        <v>0.37</v>
      </c>
      <c r="D41" s="123">
        <v>0.28999999999999998</v>
      </c>
    </row>
    <row r="42" spans="1:4" ht="21" customHeight="1">
      <c r="A42" s="124" t="s">
        <v>252</v>
      </c>
      <c r="B42" s="125" t="s">
        <v>253</v>
      </c>
      <c r="C42" s="126">
        <f>SUM(C37:C41)</f>
        <v>9.5199999999999978</v>
      </c>
      <c r="D42" s="127">
        <f>SUM(D37:D41)</f>
        <v>7.38</v>
      </c>
    </row>
    <row r="43" spans="1:4" ht="15.75">
      <c r="A43" s="128"/>
      <c r="B43" s="129" t="s">
        <v>254</v>
      </c>
      <c r="C43" s="130"/>
      <c r="D43" s="131"/>
    </row>
    <row r="44" spans="1:4">
      <c r="A44" s="120" t="s">
        <v>255</v>
      </c>
      <c r="B44" s="121" t="s">
        <v>256</v>
      </c>
      <c r="C44" s="122">
        <v>8.49</v>
      </c>
      <c r="D44" s="123">
        <v>3.41</v>
      </c>
    </row>
    <row r="45" spans="1:4" ht="21">
      <c r="A45" s="120" t="s">
        <v>257</v>
      </c>
      <c r="B45" s="121" t="s">
        <v>258</v>
      </c>
      <c r="C45" s="122">
        <v>0.37</v>
      </c>
      <c r="D45" s="123">
        <v>0.28999999999999998</v>
      </c>
    </row>
    <row r="46" spans="1:4">
      <c r="A46" s="124" t="s">
        <v>259</v>
      </c>
      <c r="B46" s="125" t="s">
        <v>260</v>
      </c>
      <c r="C46" s="126">
        <f>SUM(C44:C45)</f>
        <v>8.86</v>
      </c>
      <c r="D46" s="127">
        <f>SUM(D44:D45)</f>
        <v>3.7</v>
      </c>
    </row>
    <row r="47" spans="1:4" ht="15.75">
      <c r="A47" s="128"/>
      <c r="B47" s="129" t="s">
        <v>261</v>
      </c>
      <c r="C47" s="130"/>
      <c r="D47" s="131"/>
    </row>
    <row r="48" spans="1:4" ht="15.75">
      <c r="A48" s="132"/>
      <c r="B48" s="133" t="s">
        <v>262</v>
      </c>
      <c r="C48" s="134">
        <f>SUM(C15:C47)/2</f>
        <v>85.69</v>
      </c>
      <c r="D48" s="135">
        <f>SUM(D15:D47)/2</f>
        <v>48.160000000000011</v>
      </c>
    </row>
  </sheetData>
  <mergeCells count="7">
    <mergeCell ref="A2:D2"/>
    <mergeCell ref="A6:D6"/>
    <mergeCell ref="H6:J6"/>
    <mergeCell ref="A7:D7"/>
    <mergeCell ref="A9:D9"/>
    <mergeCell ref="C10:D10"/>
    <mergeCell ref="B3:D4"/>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ORÇAMENTO</vt:lpstr>
      <vt:lpstr>CRONOGRAMA</vt:lpstr>
      <vt:lpstr>BDI</vt:lpstr>
      <vt:lpstr>ES</vt:lpstr>
      <vt:lpstr>ORÇAMENTO!Area_de_impressao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2022-12-01T13:43:21Z</dcterms:modified>
</cp:coreProperties>
</file>