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5 LICITAÇÕES\SOUSA\TP 15.2022\"/>
    </mc:Choice>
  </mc:AlternateContent>
  <bookViews>
    <workbookView xWindow="0" yWindow="0" windowWidth="23970" windowHeight="9600" tabRatio="592"/>
  </bookViews>
  <sheets>
    <sheet name="Orçarmento" sheetId="1" r:id="rId1"/>
    <sheet name="Cronograma" sheetId="2" r:id="rId2"/>
    <sheet name="BDI" sheetId="3" r:id="rId3"/>
    <sheet name="Composição" sheetId="4" r:id="rId4"/>
    <sheet name="Encargos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3" i="4" l="1"/>
  <c r="H123" i="4"/>
  <c r="G117" i="4"/>
  <c r="F80" i="1"/>
  <c r="H357" i="4"/>
  <c r="E357" i="4"/>
  <c r="H356" i="4"/>
  <c r="H355" i="4"/>
  <c r="G355" i="4"/>
  <c r="J34" i="1" l="1"/>
  <c r="J35" i="1"/>
  <c r="J63" i="1"/>
  <c r="J85" i="1"/>
  <c r="J83" i="1"/>
  <c r="J76" i="1"/>
  <c r="J77" i="1"/>
  <c r="J75" i="1"/>
  <c r="J72" i="1"/>
  <c r="J71" i="1"/>
  <c r="J70" i="1"/>
  <c r="J68" i="1"/>
  <c r="J65" i="1"/>
  <c r="J62" i="1"/>
  <c r="J56" i="1"/>
  <c r="J54" i="1"/>
  <c r="J52" i="1"/>
  <c r="J51" i="1"/>
  <c r="J49" i="1"/>
  <c r="J48" i="1"/>
  <c r="J40" i="1"/>
  <c r="J39" i="1"/>
  <c r="J37" i="1"/>
  <c r="J33" i="1"/>
  <c r="J32" i="1"/>
  <c r="J29" i="1"/>
  <c r="J28" i="1"/>
  <c r="J27" i="1"/>
  <c r="J26" i="1"/>
  <c r="J23" i="1"/>
  <c r="J21" i="1"/>
  <c r="J19" i="1"/>
  <c r="J18" i="1"/>
  <c r="F82" i="1"/>
  <c r="E82" i="1"/>
  <c r="E80" i="1"/>
  <c r="F78" i="1"/>
  <c r="E78" i="1"/>
  <c r="H350" i="4"/>
  <c r="F77" i="1"/>
  <c r="E77" i="1"/>
  <c r="F76" i="1"/>
  <c r="E76" i="1"/>
  <c r="F75" i="1"/>
  <c r="G323" i="4"/>
  <c r="F40" i="1"/>
  <c r="E40" i="1"/>
  <c r="F25" i="1"/>
  <c r="F23" i="1"/>
  <c r="E23" i="1"/>
  <c r="F20" i="1"/>
  <c r="E20" i="1"/>
  <c r="F18" i="1"/>
  <c r="E18" i="1"/>
  <c r="E65" i="1" l="1"/>
  <c r="F56" i="1"/>
  <c r="I25" i="1" l="1"/>
  <c r="J81" i="1"/>
  <c r="J84" i="1"/>
  <c r="J69" i="1"/>
  <c r="J73" i="1"/>
  <c r="J20" i="1"/>
  <c r="J22" i="1"/>
  <c r="J24" i="1"/>
  <c r="J25" i="1"/>
  <c r="J30" i="1"/>
  <c r="J36" i="1"/>
  <c r="J41" i="1"/>
  <c r="J42" i="1"/>
  <c r="J43" i="1"/>
  <c r="J44" i="1"/>
  <c r="J45" i="1"/>
  <c r="J46" i="1"/>
  <c r="J47" i="1"/>
  <c r="J50" i="1"/>
  <c r="J53" i="1"/>
  <c r="J55" i="1"/>
  <c r="J57" i="1"/>
  <c r="J58" i="1"/>
  <c r="J60" i="1"/>
  <c r="J61" i="1"/>
  <c r="J64" i="1"/>
  <c r="J66" i="1"/>
  <c r="D16" i="4" l="1"/>
  <c r="D355" i="4" l="1"/>
  <c r="D323" i="4"/>
  <c r="I80" i="1" l="1"/>
  <c r="F81" i="1"/>
  <c r="J78" i="1"/>
  <c r="H387" i="4" l="1"/>
  <c r="H386" i="4"/>
  <c r="G385" i="4" s="1"/>
  <c r="H385" i="4" s="1"/>
  <c r="D385" i="4"/>
  <c r="H388" i="4"/>
  <c r="H342" i="4"/>
  <c r="H340" i="4"/>
  <c r="H253" i="4"/>
  <c r="H254" i="4"/>
  <c r="H252" i="4"/>
  <c r="H364" i="4"/>
  <c r="H362" i="4"/>
  <c r="H363" i="4"/>
  <c r="H361" i="4"/>
  <c r="H334" i="4"/>
  <c r="D331" i="4"/>
  <c r="H318" i="4"/>
  <c r="H319" i="4"/>
  <c r="H316" i="4"/>
  <c r="H317" i="4"/>
  <c r="H314" i="4"/>
  <c r="H315" i="4"/>
  <c r="H313" i="4"/>
  <c r="H305" i="4"/>
  <c r="H304" i="4"/>
  <c r="H289" i="4"/>
  <c r="H284" i="4"/>
  <c r="H283" i="4"/>
  <c r="H282" i="4"/>
  <c r="H273" i="4"/>
  <c r="H274" i="4"/>
  <c r="H275" i="4"/>
  <c r="H276" i="4"/>
  <c r="H277" i="4"/>
  <c r="H262" i="4"/>
  <c r="H263" i="4"/>
  <c r="H261" i="4"/>
  <c r="H260" i="4"/>
  <c r="H259" i="4"/>
  <c r="H241" i="4"/>
  <c r="H242" i="4"/>
  <c r="H239" i="4"/>
  <c r="H240" i="4"/>
  <c r="H238" i="4"/>
  <c r="H237" i="4"/>
  <c r="D236" i="4"/>
  <c r="H224" i="4"/>
  <c r="H222" i="4"/>
  <c r="H223" i="4"/>
  <c r="H221" i="4"/>
  <c r="H215" i="4"/>
  <c r="H213" i="4"/>
  <c r="H214" i="4"/>
  <c r="H212" i="4"/>
  <c r="H204" i="4"/>
  <c r="H203" i="4"/>
  <c r="H182" i="4"/>
  <c r="H181" i="4"/>
  <c r="H180" i="4"/>
  <c r="H162" i="4"/>
  <c r="H163" i="4"/>
  <c r="H164" i="4"/>
  <c r="H165" i="4"/>
  <c r="H161" i="4"/>
  <c r="H148" i="4"/>
  <c r="H146" i="4"/>
  <c r="H147" i="4"/>
  <c r="H145" i="4"/>
  <c r="H149" i="4"/>
  <c r="H136" i="4"/>
  <c r="H137" i="4"/>
  <c r="H138" i="4"/>
  <c r="H139" i="4"/>
  <c r="H140" i="4"/>
  <c r="H135" i="4"/>
  <c r="H129" i="4"/>
  <c r="H130" i="4"/>
  <c r="H128" i="4"/>
  <c r="H127" i="4"/>
  <c r="H118" i="4"/>
  <c r="H110" i="4"/>
  <c r="H111" i="4"/>
  <c r="H112" i="4"/>
  <c r="H113" i="4"/>
  <c r="H109" i="4"/>
  <c r="H102" i="4"/>
  <c r="H103" i="4"/>
  <c r="H104" i="4"/>
  <c r="H101" i="4"/>
  <c r="H93" i="4"/>
  <c r="H37" i="4"/>
  <c r="H38" i="4"/>
  <c r="E389" i="4" l="1"/>
  <c r="H389" i="4" s="1"/>
  <c r="E86" i="1"/>
  <c r="G144" i="4"/>
  <c r="G251" i="4"/>
  <c r="D251" i="4"/>
  <c r="H69" i="4"/>
  <c r="D68" i="4"/>
  <c r="D63" i="4"/>
  <c r="H70" i="4"/>
  <c r="D87" i="4"/>
  <c r="D377" i="4"/>
  <c r="H378" i="4"/>
  <c r="H379" i="4"/>
  <c r="H380" i="4"/>
  <c r="H381" i="4"/>
  <c r="D369" i="4"/>
  <c r="H373" i="4"/>
  <c r="H372" i="4"/>
  <c r="H371" i="4"/>
  <c r="H370" i="4"/>
  <c r="D360" i="4"/>
  <c r="D347" i="4"/>
  <c r="D339" i="4"/>
  <c r="H351" i="4"/>
  <c r="H349" i="4"/>
  <c r="H348" i="4"/>
  <c r="H343" i="4"/>
  <c r="H341" i="4"/>
  <c r="D312" i="4"/>
  <c r="D303" i="4"/>
  <c r="D298" i="4"/>
  <c r="H293" i="4"/>
  <c r="D288" i="4"/>
  <c r="D281" i="4"/>
  <c r="D272" i="4"/>
  <c r="D267" i="4"/>
  <c r="D258" i="4"/>
  <c r="D246" i="4"/>
  <c r="D220" i="4"/>
  <c r="H225" i="4"/>
  <c r="G220" i="4" s="1"/>
  <c r="H220" i="4" s="1"/>
  <c r="E55" i="1" s="1"/>
  <c r="H232" i="4"/>
  <c r="H231" i="4"/>
  <c r="H230" i="4"/>
  <c r="D229" i="4"/>
  <c r="H335" i="4"/>
  <c r="H333" i="4"/>
  <c r="H332" i="4"/>
  <c r="H327" i="4"/>
  <c r="H326" i="4"/>
  <c r="H325" i="4"/>
  <c r="H324" i="4"/>
  <c r="H308" i="4"/>
  <c r="H307" i="4"/>
  <c r="H306" i="4"/>
  <c r="H299" i="4"/>
  <c r="G298" i="4" s="1"/>
  <c r="H298" i="4" s="1"/>
  <c r="E71" i="1" s="1"/>
  <c r="H294" i="4"/>
  <c r="H292" i="4"/>
  <c r="H291" i="4"/>
  <c r="H290" i="4"/>
  <c r="G281" i="4"/>
  <c r="H281" i="4" s="1"/>
  <c r="E69" i="1" s="1"/>
  <c r="H268" i="4"/>
  <c r="G267" i="4" s="1"/>
  <c r="H267" i="4" s="1"/>
  <c r="E66" i="1" s="1"/>
  <c r="H247" i="4"/>
  <c r="G246" i="4" s="1"/>
  <c r="H246" i="4" s="1"/>
  <c r="E60" i="1" s="1"/>
  <c r="D195" i="4"/>
  <c r="H216" i="4"/>
  <c r="D211" i="4"/>
  <c r="G339" i="4" l="1"/>
  <c r="H339" i="4" s="1"/>
  <c r="E344" i="4" s="1"/>
  <c r="H344" i="4" s="1"/>
  <c r="F86" i="1"/>
  <c r="J86" i="1" s="1"/>
  <c r="G331" i="4"/>
  <c r="H331" i="4" s="1"/>
  <c r="H323" i="4"/>
  <c r="E328" i="4" s="1"/>
  <c r="H328" i="4" s="1"/>
  <c r="G229" i="4"/>
  <c r="H229" i="4" s="1"/>
  <c r="E56" i="1" s="1"/>
  <c r="G369" i="4"/>
  <c r="H369" i="4" s="1"/>
  <c r="G377" i="4"/>
  <c r="H377" i="4" s="1"/>
  <c r="G360" i="4"/>
  <c r="H360" i="4" s="1"/>
  <c r="G347" i="4"/>
  <c r="H347" i="4" s="1"/>
  <c r="G312" i="4"/>
  <c r="H312" i="4" s="1"/>
  <c r="E73" i="1" s="1"/>
  <c r="G303" i="4"/>
  <c r="H303" i="4" s="1"/>
  <c r="G288" i="4"/>
  <c r="H288" i="4" s="1"/>
  <c r="G272" i="4"/>
  <c r="H272" i="4" s="1"/>
  <c r="G258" i="4"/>
  <c r="H258" i="4" s="1"/>
  <c r="G236" i="4"/>
  <c r="H236" i="4" s="1"/>
  <c r="G211" i="4"/>
  <c r="G68" i="4"/>
  <c r="H68" i="4" s="1"/>
  <c r="H251" i="4"/>
  <c r="J80" i="1"/>
  <c r="E269" i="4"/>
  <c r="H269" i="4" s="1"/>
  <c r="F66" i="1" s="1"/>
  <c r="E226" i="4"/>
  <c r="H226" i="4" s="1"/>
  <c r="F55" i="1" s="1"/>
  <c r="E233" i="4"/>
  <c r="H233" i="4" s="1"/>
  <c r="E300" i="4"/>
  <c r="H300" i="4" s="1"/>
  <c r="F71" i="1" s="1"/>
  <c r="E285" i="4"/>
  <c r="H285" i="4" s="1"/>
  <c r="F69" i="1" s="1"/>
  <c r="E248" i="4"/>
  <c r="H248" i="4" s="1"/>
  <c r="F60" i="1" s="1"/>
  <c r="H205" i="4"/>
  <c r="H206" i="4"/>
  <c r="H207" i="4"/>
  <c r="E320" i="4" l="1"/>
  <c r="H320" i="4" s="1"/>
  <c r="F73" i="1" s="1"/>
  <c r="E365" i="4"/>
  <c r="H365" i="4" s="1"/>
  <c r="J82" i="1" s="1"/>
  <c r="E382" i="4"/>
  <c r="H382" i="4" s="1"/>
  <c r="F85" i="1" s="1"/>
  <c r="E85" i="1"/>
  <c r="E374" i="4"/>
  <c r="H374" i="4" s="1"/>
  <c r="F83" i="1" s="1"/>
  <c r="E83" i="1"/>
  <c r="E352" i="4"/>
  <c r="H352" i="4" s="1"/>
  <c r="E336" i="4"/>
  <c r="H336" i="4" s="1"/>
  <c r="E30" i="1"/>
  <c r="E71" i="4"/>
  <c r="H71" i="4" s="1"/>
  <c r="F30" i="1" s="1"/>
  <c r="E255" i="4"/>
  <c r="H255" i="4" s="1"/>
  <c r="F64" i="1" s="1"/>
  <c r="E64" i="1"/>
  <c r="E309" i="4"/>
  <c r="H309" i="4" s="1"/>
  <c r="F72" i="1" s="1"/>
  <c r="E72" i="1"/>
  <c r="E264" i="4"/>
  <c r="H264" i="4" s="1"/>
  <c r="F65" i="1" s="1"/>
  <c r="E243" i="4"/>
  <c r="H243" i="4" s="1"/>
  <c r="F59" i="1" s="1"/>
  <c r="J59" i="1" s="1"/>
  <c r="E59" i="1"/>
  <c r="E278" i="4"/>
  <c r="H278" i="4" s="1"/>
  <c r="F68" i="1" s="1"/>
  <c r="E68" i="1"/>
  <c r="E295" i="4"/>
  <c r="H295" i="4" s="1"/>
  <c r="F70" i="1" s="1"/>
  <c r="E70" i="1"/>
  <c r="G202" i="4"/>
  <c r="D202" i="4"/>
  <c r="H197" i="4" l="1"/>
  <c r="H198" i="4"/>
  <c r="D188" i="4"/>
  <c r="H183" i="4"/>
  <c r="H184" i="4"/>
  <c r="D179" i="4"/>
  <c r="D174" i="4"/>
  <c r="D169" i="4"/>
  <c r="D160" i="4"/>
  <c r="D153" i="4"/>
  <c r="D144" i="4"/>
  <c r="D134" i="4"/>
  <c r="D126" i="4"/>
  <c r="H122" i="4"/>
  <c r="D117" i="4"/>
  <c r="D108" i="4"/>
  <c r="D100" i="4"/>
  <c r="D92" i="4"/>
  <c r="D79" i="4"/>
  <c r="D74" i="4"/>
  <c r="G179" i="4" l="1"/>
  <c r="G134" i="4"/>
  <c r="D58" i="4"/>
  <c r="D53" i="4"/>
  <c r="D48" i="4"/>
  <c r="D43" i="4"/>
  <c r="D36" i="4"/>
  <c r="D31" i="4"/>
  <c r="D24" i="4"/>
  <c r="H17" i="4"/>
  <c r="I63" i="1" l="1"/>
  <c r="F63" i="1"/>
  <c r="I81" i="1"/>
  <c r="I82" i="1"/>
  <c r="I83" i="1"/>
  <c r="I84" i="1"/>
  <c r="I85" i="1"/>
  <c r="I86" i="1"/>
  <c r="F84" i="1"/>
  <c r="I76" i="1"/>
  <c r="I77" i="1"/>
  <c r="I78" i="1"/>
  <c r="I75" i="1"/>
  <c r="I69" i="1"/>
  <c r="I70" i="1"/>
  <c r="I71" i="1"/>
  <c r="I72" i="1"/>
  <c r="I73" i="1"/>
  <c r="I68" i="1"/>
  <c r="I19" i="1"/>
  <c r="I21" i="1"/>
  <c r="I22" i="1"/>
  <c r="I30" i="1"/>
  <c r="I33" i="1"/>
  <c r="I40" i="1"/>
  <c r="I44" i="1"/>
  <c r="I52" i="1"/>
  <c r="I55" i="1"/>
  <c r="I56" i="1"/>
  <c r="I57" i="1"/>
  <c r="I58" i="1"/>
  <c r="I59" i="1"/>
  <c r="I60" i="1"/>
  <c r="I61" i="1"/>
  <c r="I62" i="1"/>
  <c r="I64" i="1"/>
  <c r="I65" i="1"/>
  <c r="I66" i="1"/>
  <c r="F19" i="1"/>
  <c r="F21" i="1"/>
  <c r="F22" i="1"/>
  <c r="F33" i="1"/>
  <c r="F44" i="1"/>
  <c r="F52" i="1"/>
  <c r="F57" i="1"/>
  <c r="F58" i="1"/>
  <c r="F61" i="1"/>
  <c r="F62" i="1"/>
  <c r="H196" i="4" l="1"/>
  <c r="G195" i="4" s="1"/>
  <c r="H191" i="4"/>
  <c r="H190" i="4"/>
  <c r="H189" i="4"/>
  <c r="H175" i="4"/>
  <c r="G174" i="4" s="1"/>
  <c r="H170" i="4"/>
  <c r="G169" i="4" s="1"/>
  <c r="G160" i="4"/>
  <c r="H156" i="4"/>
  <c r="H155" i="4"/>
  <c r="H154" i="4"/>
  <c r="H121" i="4"/>
  <c r="H120" i="4"/>
  <c r="H119" i="4"/>
  <c r="G108" i="4"/>
  <c r="H96" i="4"/>
  <c r="H95" i="4"/>
  <c r="H94" i="4"/>
  <c r="H88" i="4"/>
  <c r="G87" i="4" s="1"/>
  <c r="H82" i="4"/>
  <c r="H83" i="4"/>
  <c r="H81" i="4"/>
  <c r="H80" i="4"/>
  <c r="H75" i="4"/>
  <c r="G74" i="4" s="1"/>
  <c r="H64" i="4"/>
  <c r="G63" i="4" s="1"/>
  <c r="H59" i="4"/>
  <c r="H54" i="4"/>
  <c r="G53" i="4" s="1"/>
  <c r="H32" i="4"/>
  <c r="G31" i="4" s="1"/>
  <c r="H49" i="4"/>
  <c r="G48" i="4" s="1"/>
  <c r="H44" i="4"/>
  <c r="G43" i="4" s="1"/>
  <c r="H39" i="4"/>
  <c r="G36" i="4" s="1"/>
  <c r="H27" i="4"/>
  <c r="H26" i="4"/>
  <c r="H25" i="4"/>
  <c r="H18" i="4"/>
  <c r="H19" i="4"/>
  <c r="H20" i="4"/>
  <c r="G153" i="4" l="1"/>
  <c r="H153" i="4" s="1"/>
  <c r="E43" i="1" s="1"/>
  <c r="I43" i="1" s="1"/>
  <c r="H117" i="4"/>
  <c r="E38" i="1" s="1"/>
  <c r="I38" i="1" s="1"/>
  <c r="G188" i="4"/>
  <c r="G126" i="4"/>
  <c r="H126" i="4" s="1"/>
  <c r="E39" i="1" s="1"/>
  <c r="I39" i="1" s="1"/>
  <c r="G16" i="4"/>
  <c r="H16" i="4" s="1"/>
  <c r="I18" i="1" s="1"/>
  <c r="G79" i="4"/>
  <c r="G58" i="4"/>
  <c r="H58" i="4" s="1"/>
  <c r="G100" i="4"/>
  <c r="H100" i="4" s="1"/>
  <c r="E36" i="1" s="1"/>
  <c r="I36" i="1" s="1"/>
  <c r="G92" i="4"/>
  <c r="H92" i="4" s="1"/>
  <c r="E35" i="1" s="1"/>
  <c r="I35" i="1" s="1"/>
  <c r="G24" i="4"/>
  <c r="H24" i="4" s="1"/>
  <c r="H211" i="4"/>
  <c r="H174" i="4"/>
  <c r="E47" i="1" s="1"/>
  <c r="I47" i="1" s="1"/>
  <c r="H195" i="4"/>
  <c r="E50" i="1" s="1"/>
  <c r="I50" i="1" s="1"/>
  <c r="H202" i="4"/>
  <c r="H188" i="4"/>
  <c r="E49" i="1" s="1"/>
  <c r="I49" i="1" s="1"/>
  <c r="H144" i="4"/>
  <c r="E42" i="1" s="1"/>
  <c r="I42" i="1" s="1"/>
  <c r="H169" i="4"/>
  <c r="E46" i="1" s="1"/>
  <c r="I46" i="1" s="1"/>
  <c r="H179" i="4"/>
  <c r="E48" i="1" s="1"/>
  <c r="I48" i="1" s="1"/>
  <c r="H74" i="4"/>
  <c r="E31" i="1" s="1"/>
  <c r="I31" i="1" s="1"/>
  <c r="H87" i="4"/>
  <c r="E34" i="1" s="1"/>
  <c r="I34" i="1" s="1"/>
  <c r="H160" i="4"/>
  <c r="E45" i="1" s="1"/>
  <c r="I45" i="1" s="1"/>
  <c r="H134" i="4"/>
  <c r="E41" i="1" s="1"/>
  <c r="I41" i="1" s="1"/>
  <c r="H108" i="4"/>
  <c r="E37" i="1" s="1"/>
  <c r="I37" i="1" s="1"/>
  <c r="H31" i="4"/>
  <c r="I23" i="1" s="1"/>
  <c r="H79" i="4"/>
  <c r="E32" i="1" s="1"/>
  <c r="I32" i="1" s="1"/>
  <c r="H53" i="4"/>
  <c r="E27" i="1" s="1"/>
  <c r="I27" i="1" s="1"/>
  <c r="H63" i="4"/>
  <c r="E29" i="1" s="1"/>
  <c r="I29" i="1" s="1"/>
  <c r="H43" i="4"/>
  <c r="E25" i="1" s="1"/>
  <c r="H48" i="4"/>
  <c r="E26" i="1" s="1"/>
  <c r="I26" i="1" s="1"/>
  <c r="D46" i="5"/>
  <c r="C46" i="5"/>
  <c r="D42" i="5"/>
  <c r="C42" i="5"/>
  <c r="D35" i="5"/>
  <c r="C35" i="5"/>
  <c r="D23" i="5"/>
  <c r="C23" i="5"/>
  <c r="I87" i="1" l="1"/>
  <c r="E54" i="1"/>
  <c r="I54" i="1" s="1"/>
  <c r="E51" i="1"/>
  <c r="I51" i="1" s="1"/>
  <c r="E53" i="1"/>
  <c r="I53" i="1" s="1"/>
  <c r="E28" i="1"/>
  <c r="I28" i="1" s="1"/>
  <c r="E60" i="4"/>
  <c r="H60" i="4" s="1"/>
  <c r="F28" i="1" s="1"/>
  <c r="E28" i="4"/>
  <c r="I20" i="1"/>
  <c r="E217" i="4"/>
  <c r="H217" i="4" s="1"/>
  <c r="F54" i="1" s="1"/>
  <c r="E208" i="4"/>
  <c r="H208" i="4" s="1"/>
  <c r="E199" i="4"/>
  <c r="H199" i="4" s="1"/>
  <c r="F50" i="1" s="1"/>
  <c r="E192" i="4"/>
  <c r="H192" i="4" s="1"/>
  <c r="F49" i="1" s="1"/>
  <c r="E185" i="4"/>
  <c r="H185" i="4" s="1"/>
  <c r="F48" i="1" s="1"/>
  <c r="E176" i="4"/>
  <c r="H176" i="4" s="1"/>
  <c r="F47" i="1" s="1"/>
  <c r="E171" i="4"/>
  <c r="H171" i="4" s="1"/>
  <c r="F46" i="1" s="1"/>
  <c r="E166" i="4"/>
  <c r="H166" i="4" s="1"/>
  <c r="F45" i="1" s="1"/>
  <c r="E157" i="4"/>
  <c r="H157" i="4" s="1"/>
  <c r="F43" i="1" s="1"/>
  <c r="E150" i="4"/>
  <c r="H150" i="4" s="1"/>
  <c r="F42" i="1" s="1"/>
  <c r="E141" i="4"/>
  <c r="H141" i="4" s="1"/>
  <c r="F41" i="1" s="1"/>
  <c r="E131" i="4"/>
  <c r="H131" i="4" s="1"/>
  <c r="F39" i="1" s="1"/>
  <c r="E97" i="4"/>
  <c r="H97" i="4" s="1"/>
  <c r="F35" i="1" s="1"/>
  <c r="E105" i="4"/>
  <c r="H105" i="4" s="1"/>
  <c r="F36" i="1" s="1"/>
  <c r="F38" i="1"/>
  <c r="J38" i="1" s="1"/>
  <c r="E114" i="4"/>
  <c r="H114" i="4" s="1"/>
  <c r="F37" i="1" s="1"/>
  <c r="E89" i="4"/>
  <c r="H89" i="4" s="1"/>
  <c r="F34" i="1" s="1"/>
  <c r="E84" i="4"/>
  <c r="H84" i="4" s="1"/>
  <c r="F32" i="1" s="1"/>
  <c r="E76" i="4"/>
  <c r="H76" i="4" s="1"/>
  <c r="F31" i="1" s="1"/>
  <c r="J31" i="1" s="1"/>
  <c r="J87" i="1" s="1"/>
  <c r="E65" i="4"/>
  <c r="H65" i="4" s="1"/>
  <c r="F29" i="1" s="1"/>
  <c r="E55" i="4"/>
  <c r="H55" i="4" s="1"/>
  <c r="F27" i="1" s="1"/>
  <c r="E50" i="4"/>
  <c r="H50" i="4" s="1"/>
  <c r="F26" i="1" s="1"/>
  <c r="E45" i="4"/>
  <c r="H45" i="4" s="1"/>
  <c r="E33" i="4"/>
  <c r="H33" i="4" s="1"/>
  <c r="H28" i="4"/>
  <c r="E21" i="4"/>
  <c r="H21" i="4" s="1"/>
  <c r="C47" i="5"/>
  <c r="D47" i="5"/>
  <c r="J16" i="1" l="1"/>
  <c r="C15" i="2" s="1"/>
  <c r="C17" i="2"/>
  <c r="F51" i="1"/>
  <c r="F53" i="1"/>
  <c r="C22" i="2"/>
  <c r="H36" i="4"/>
  <c r="E40" i="4" l="1"/>
  <c r="H40" i="4" s="1"/>
  <c r="F24" i="1" s="1"/>
  <c r="E24" i="1"/>
  <c r="I24" i="1" s="1"/>
  <c r="I16" i="1" s="1"/>
  <c r="M16" i="2" l="1"/>
  <c r="G16" i="2"/>
  <c r="I16" i="2"/>
  <c r="N16" i="2"/>
  <c r="O16" i="2"/>
  <c r="J16" i="2"/>
  <c r="H16" i="2"/>
  <c r="F16" i="2"/>
  <c r="L16" i="2"/>
  <c r="K16" i="2"/>
  <c r="D15" i="2"/>
  <c r="D17" i="2"/>
  <c r="F19" i="2"/>
  <c r="K18" i="2"/>
  <c r="L18" i="2"/>
  <c r="G18" i="2"/>
  <c r="H18" i="2"/>
  <c r="M18" i="2"/>
  <c r="O18" i="2"/>
  <c r="J18" i="2"/>
  <c r="F18" i="2"/>
  <c r="I18" i="2"/>
  <c r="N18" i="2"/>
  <c r="G19" i="2" l="1"/>
  <c r="H19" i="2" s="1"/>
  <c r="I19" i="2" s="1"/>
  <c r="J19" i="2" s="1"/>
  <c r="K19" i="2" s="1"/>
  <c r="L19" i="2" s="1"/>
  <c r="M19" i="2" s="1"/>
  <c r="N19" i="2" s="1"/>
  <c r="O19" i="2" s="1"/>
</calcChain>
</file>

<file path=xl/sharedStrings.xml><?xml version="1.0" encoding="utf-8"?>
<sst xmlns="http://schemas.openxmlformats.org/spreadsheetml/2006/main" count="1855" uniqueCount="391">
  <si>
    <t xml:space="preserve"> 1 </t>
  </si>
  <si>
    <t>SINAPI</t>
  </si>
  <si>
    <t>H</t>
  </si>
  <si>
    <t>M</t>
  </si>
  <si>
    <t>PLANILHA ORÇAMENTÁRIA</t>
  </si>
  <si>
    <t>ITEM</t>
  </si>
  <si>
    <t>QUANT</t>
  </si>
  <si>
    <t>CRONOGRAMA FÍCICO-FINANCEIRO</t>
  </si>
  <si>
    <t>COMPOSIÇÃO DE PREÇOS UNITÁRIOS</t>
  </si>
  <si>
    <t>TOTAL</t>
  </si>
  <si>
    <t>UND</t>
  </si>
  <si>
    <t>KG</t>
  </si>
  <si>
    <t>DESCRIÇÃO</t>
  </si>
  <si>
    <t>SERVENTE COM ENCARGOS COMPLEMENTARES</t>
  </si>
  <si>
    <t>CHP</t>
  </si>
  <si>
    <t>AUXILIAR DE ELETRICISTA COM ENCARGOS COMPLEMENTARES</t>
  </si>
  <si>
    <t>ELETRICISTA COM ENCARGOS COMPLEMENTARES</t>
  </si>
  <si>
    <t>Encargos Complementares - Servente</t>
  </si>
  <si>
    <t>Encargos Complementares - Eletricista</t>
  </si>
  <si>
    <t>À</t>
  </si>
  <si>
    <t>COMISSÃO PERMANENTE DE LICITAÇÕES</t>
  </si>
  <si>
    <t>UNID</t>
  </si>
  <si>
    <t>CÓDIGO</t>
  </si>
  <si>
    <t>HORISTA %</t>
  </si>
  <si>
    <t>MENSALISTA %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</si>
  <si>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</si>
  <si>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</si>
  <si>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</si>
  <si>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</si>
  <si>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</si>
  <si>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</si>
  <si>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</si>
  <si>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</si>
  <si>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</si>
  <si>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</si>
  <si>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</si>
  <si>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</si>
  <si>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</si>
  <si>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</si>
  <si>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</si>
  <si>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</si>
  <si>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</si>
  <si>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</si>
  <si>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</si>
  <si>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</si>
  <si>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GRUPO B</t>
  </si>
  <si>
    <t>B1</t>
  </si>
  <si>
    <t>REPOUSO SEMANAL REMUNERADO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</si>
  <si>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</si>
  <si>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</si>
  <si>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</si>
  <si>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</si>
  <si>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</si>
  <si>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</si>
  <si>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</si>
  <si>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</si>
  <si>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</si>
  <si>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</si>
  <si>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</si>
  <si>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</si>
  <si>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</si>
  <si>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DE ACIDENTE DE TRABALHO</t>
  </si>
  <si>
    <t>B9</t>
  </si>
  <si>
    <t>FÉRIAS GOZADAS</t>
  </si>
  <si>
    <t>B10</t>
  </si>
  <si>
    <t>SALÁRIO MATERNIDADE</t>
  </si>
  <si>
    <t>B</t>
  </si>
  <si>
    <t>GRUPO C</t>
  </si>
  <si>
    <t>C1</t>
  </si>
  <si>
    <t>AVISO PRÉVIO INDENIZADO</t>
  </si>
  <si>
    <t>C2</t>
  </si>
  <si>
    <t>AVISO PRÉVIO TRABALHADO</t>
  </si>
  <si>
    <t>C3</t>
  </si>
  <si>
    <t>C4</t>
  </si>
  <si>
    <t>DEPÓSITO RESCISÃO SEM JUSTA CAUSA</t>
  </si>
  <si>
    <t>C5</t>
  </si>
  <si>
    <t>INDENIZAÇÃO ADICIONAL</t>
  </si>
  <si>
    <t>C</t>
  </si>
  <si>
    <t>GRUPO D</t>
  </si>
  <si>
    <t>D1</t>
  </si>
  <si>
    <t>D2</t>
  </si>
  <si>
    <t>TOTAL (A+B+C+D)</t>
  </si>
  <si>
    <t>Não incide</t>
  </si>
  <si>
    <t>REINCIDÊNCIA DE GRUPO A SOBRE AVISO PRÉVIO TRABALHADO E REINCIDÊNCIA DO FGTS SOBRE AVISO PRÉVIO INDENIZADO</t>
  </si>
  <si>
    <t>COM DESONERAÇÃO</t>
  </si>
  <si>
    <t>BANCO</t>
  </si>
  <si>
    <t>1.1</t>
  </si>
  <si>
    <t>1.1.1</t>
  </si>
  <si>
    <t>1.1.2</t>
  </si>
  <si>
    <t>SBC</t>
  </si>
  <si>
    <t>M³</t>
  </si>
  <si>
    <t>ORSE</t>
  </si>
  <si>
    <t>TRANSFORMADOR DE DISTRIBUIÇÃO, 112,5 KVA, TRIFÁSICO, 60 HZ, CLASSE 15 KV, IMERSO EM ÓLEO MINERAL, INSTALAÇÃO EM POSTE (NÃO INCLUSO SUPORTE) - FORNECIMENTO E INSTALAÇÃO. AF_12/2020</t>
  </si>
  <si>
    <t>VALOR UNIT</t>
  </si>
  <si>
    <t>COMPOSIÇÃO</t>
  </si>
  <si>
    <t>COMPOSIÇÃO AUXILIAR</t>
  </si>
  <si>
    <t>INSUMO</t>
  </si>
  <si>
    <t>Valor do BDI =&gt;</t>
  </si>
  <si>
    <t>Valor com BDI =&gt;</t>
  </si>
  <si>
    <t>PEDREIRO COM ENCARGOS COMPLEMENTARES</t>
  </si>
  <si>
    <t>ELETRICISTA (HORISTA)</t>
  </si>
  <si>
    <t>SERVENTE DE OBRAS</t>
  </si>
  <si>
    <t>TRANSFORMADOR TRIFASICO DE DISTRIBUICAO, POTENCIA DE 112,5 KVA, TENSAO NOMINAL DE 15 KV, TENSAO SECUNDARIA DE 220/127V, EM OLEO ISOLANTE TIPO MINERAL</t>
  </si>
  <si>
    <t>!EM PROCESSO DE DESATIVACAO! HASTE DE ATERRAMENTO EM ACO COM 3,00 M DE COMPRIMENTO E DN = 5/8", REVESTIDA COM BAIXA CAMADA DE COBRE, SEM CONECTOR</t>
  </si>
  <si>
    <t>MÉDIO</t>
  </si>
  <si>
    <t>Parnamirim, 16 de agosto de 2022.</t>
  </si>
  <si>
    <t>PREFEITURA MUNICIPAL DE SOUSA/PB</t>
  </si>
  <si>
    <t>OBJETO: Contratação de empresa especializada, cujo critério de seleção da proposta mais vantajosa será a de menor preço global, para a Instalação da Iluminação do Estádio Governador Antônio Mariz, “O Marizão”, conforme convênio FDE n° 017/2022, no Município de Sousa/PB, discriminados e quantificados nos anexos do edital.</t>
  </si>
  <si>
    <t>OBRA: ILUMINAÇÃO ESTÁDIO ÂNTONIO MARIZ - MARIZÃO</t>
  </si>
  <si>
    <t>LOCAL: AREIAS - SOUSA/PB</t>
  </si>
  <si>
    <t>PROPRIETÁRIO: PREFEITURA MUNICIPAL DE SOUSA</t>
  </si>
  <si>
    <t>RESP. TÉCNICO: WALESKHA BENEVENULO PINTO NEVES</t>
  </si>
  <si>
    <t>REFERÊNCIAS:</t>
  </si>
  <si>
    <t>VALOR DA OBRA</t>
  </si>
  <si>
    <t>REVISÃO: R4</t>
  </si>
  <si>
    <t>DISCRIMINAÇÃO DOS SERVIÇOS</t>
  </si>
  <si>
    <t>P. UNIT. S/ BDI</t>
  </si>
  <si>
    <t>P. UNIT. C/ BDI</t>
  </si>
  <si>
    <t>FONTE</t>
  </si>
  <si>
    <t>TOTAL S/ BDI</t>
  </si>
  <si>
    <t>TOTAL C/BDI</t>
  </si>
  <si>
    <t>INSTALAÇÕES ELÉTRICAS</t>
  </si>
  <si>
    <t>ENTRADA DE ENERGIA</t>
  </si>
  <si>
    <t>POSTE DE CONCRETO ARMADO DE SEÇÃO DUPLO T, EXTENSÇÃO DE 11,00 M, RESISTÊNCIA DE 600 DAN, TIPO B (UN)</t>
  </si>
  <si>
    <t>1.1.3</t>
  </si>
  <si>
    <t>1.1.4</t>
  </si>
  <si>
    <t>ALÇA PREFORMADA DE DISTRIBUIÇÃO, EM AÇO GALVANIZADO, AWG 2(KG)- FORNECIMENTO E INSTALAÇÃO</t>
  </si>
  <si>
    <t>CABO DE ALUMÍNIO NU COM ALMA DE AÇO, BITOLA 2 AWG (KG)</t>
  </si>
  <si>
    <t>1.1.5</t>
  </si>
  <si>
    <t>ARRUELA QUADRADA EM AÇO GALVANIZADO, DIMENSAO = 38 MM, ESPESSURA = 3 MM, DIAMETRO DO FURO = 18 MM (UN)</t>
  </si>
  <si>
    <t>1.1.6</t>
  </si>
  <si>
    <t>PORCA QUADRADA ROSCA, FORNECIMENTO</t>
  </si>
  <si>
    <t>1.1.7</t>
  </si>
  <si>
    <t>ISOLADOR, TIPO DISCO, PARA TENSAO 15KV - FORNECIMENTO E INSTALAÇÃO. AF_07/2020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</si>
  <si>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</si>
  <si>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</si>
  <si>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</si>
  <si>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</si>
  <si>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</si>
  <si>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</si>
  <si>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</si>
  <si>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</si>
  <si>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</si>
  <si>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</si>
  <si>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MANILHA SAPATILHA PREFORMADA, FORNECIMENTO</t>
  </si>
  <si>
    <t>FORNECIMENTO DE PORCA OLHAL</t>
  </si>
  <si>
    <t>GANCHO SUSPENSÃO COM OLHAL, FORNECIMENTO</t>
  </si>
  <si>
    <t>FORNECIMENTO DE PARAFUSO CABEÇA QUADRADA 16 X 450MM</t>
  </si>
  <si>
    <t>FORNECIMENTO DE PARAFUSO CABEÇA QUADRADA 16 X 350MM</t>
  </si>
  <si>
    <t>FORNECIMENTO E INSTALAÇÃO DE PARA RAIOS TIPO POLIMÉRICO 15KV-12KA</t>
  </si>
  <si>
    <t>CRUZETA EM CONCRETO ARMADO, TIPO "T", 1900MM - FORNECIMENTO</t>
  </si>
  <si>
    <t>CAIXA DE INSPEÇÃO PARA ATERRAMENTO, CIRCULAR, EM POLIETILENO, DIÂMETRO INTERNO= 0,3 M. AF_12/2020 (UN)</t>
  </si>
  <si>
    <t>TERMINAL A COMPRESSÃO EM COBRE ESTANHADO PARA CABO 35MM², 1 FURO E 1 COMPRESSÃO, PARA PARAFUSO DE FIXAÇÃO M8 (UN)</t>
  </si>
  <si>
    <t>FORNECIMENTO DE CONCTOR AMPACTINHO TIPO Í CINZA - 880.557-1</t>
  </si>
  <si>
    <t>1.1.18</t>
  </si>
  <si>
    <t>CABO DE COBRE FLEXIVEL ISOLADO, 70MM², ANTI-CHAMA 0,6/1,0 KV, PARA REDE ENTERRADA DE DISTRIBUIÇÃO DE ENERGIA ELÉTRICA - FORNECIMENTO E INSTALAÇÃO. AF_12/2021</t>
  </si>
  <si>
    <t>1.1.19</t>
  </si>
  <si>
    <t>1.1.20</t>
  </si>
  <si>
    <t>1.1.21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</si>
  <si>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</si>
  <si>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</si>
  <si>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</si>
  <si>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</si>
  <si>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</si>
  <si>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</si>
  <si>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</si>
  <si>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</si>
  <si>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CABO DE COBRE FLEXIVEL ISOLADO, 35MM², ANTI-CHAMA 0,6/1,0 KV, PARA REDE ENTERRADA DE DISTRIBUIÇÃO DE ENERGIA ELÉTRICA - FORNECIMENTO E INSTALAÇÃO. AF_12/2021</t>
  </si>
  <si>
    <t xml:space="preserve">CAIXA DE MEDIÇÃO DIRETA ATÉ 200A CONFECCIONADA EM CHAPA GALVANIZADA E PINTADA ELETROSTATICAMENTE D= 100X60X15CM </t>
  </si>
  <si>
    <t>DISJUNTOR TERMOMAGNETICO TRIPOLAR EM CAIXA MOLDADA 175 COM CAIXA MOLDADA 10 KA</t>
  </si>
  <si>
    <t>TERMINAL DE COMPRESSÃO BANDEIRA PARA CABO 70MM²</t>
  </si>
  <si>
    <t>BUCHA COM ARRUELA EM LIGA ESPECIAL ZAMAK, P/ELETRODUTO 85MM, D=3"</t>
  </si>
  <si>
    <t>BUCHA DE ALUMINIO P/ELETRODUTO D=4"</t>
  </si>
  <si>
    <t>CABEÇOTE DE ALUMINIO DE 4" - FORNECIMENTO</t>
  </si>
  <si>
    <t>CURVA 135 GRAUS, PARA ELETRODUTO, EM AÇO GALVANIZADO ELETROLITICO, DIAMETRO DE 80 MM (3")</t>
  </si>
  <si>
    <t>ELETRODUTO GALVANIZADO 80MM</t>
  </si>
  <si>
    <t>FITA EM AÇO INOX,FUSIMEC OU SIMILAR - FORNECIMENTO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</si>
  <si>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</si>
  <si>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</si>
  <si>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</si>
  <si>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</si>
  <si>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</si>
  <si>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</si>
  <si>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</si>
  <si>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</si>
  <si>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</si>
  <si>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1.1.39</t>
  </si>
  <si>
    <t>1.1.40</t>
  </si>
  <si>
    <t>1.1.41</t>
  </si>
  <si>
    <t>1.1.42</t>
  </si>
  <si>
    <t>1.1.43</t>
  </si>
  <si>
    <t>1.1.44</t>
  </si>
  <si>
    <t>1.1.45</t>
  </si>
  <si>
    <t>1.1.46</t>
  </si>
  <si>
    <t>1.1.47</t>
  </si>
  <si>
    <t>1.1.48</t>
  </si>
  <si>
    <t>1.1.49</t>
  </si>
  <si>
    <t>FITA ISOLANTE ALTA FUSÃO 19MMX10X - FORNECIMENTO</t>
  </si>
  <si>
    <t>ELETRODUTO DE PVC RÍGIDO ROSCÁVEL, DIÂMETRO= 75MM (2 1/2)</t>
  </si>
  <si>
    <t>CURVA 90 GRAUS PARA ELETRODUTO, PVC, ROSCÁVEL, DN 75MM (2 1/2"),PARA REDE ENTERRADA DE DISTRIBUIÇÃO DE ENERGIA ELÉTRICA</t>
  </si>
  <si>
    <t>LUVA PARA ELETRODUTO, PVC, ROSCÁVEL, DN 75MM (2 1/2"), PARA REDE ENTERRADA DE DISTRIBUIÇÃO DE ENERGIA ELÉTRICA- FORNECIMENTO E INSTALAÇÃO</t>
  </si>
  <si>
    <t>PORCA SEXTAVADA 3/8", BICROMATIZADA</t>
  </si>
  <si>
    <t>ARRUELA DE LISA 3/8"</t>
  </si>
  <si>
    <t>PARAFUSO ZINCADO, SEXTAVADO, COM ROSCA INTEIRA, DIAMETRO 3/8", COMPRIMENTO 2" (UN)</t>
  </si>
  <si>
    <t>ARRUELA DE PRESSÃO 3/8" - REV 02</t>
  </si>
  <si>
    <t>ABRACADEIRA DE NYLON PARA AMARRACAO DE CABOS, COMPRIMENTO DE *230* X *7,6* MM</t>
  </si>
  <si>
    <t>TERMINAL METÁLICO A PRESSAO PARA 1 CABO DE 50 A 70MM², COM 2 FUROS PARA FIXAÇÃO (UN)</t>
  </si>
  <si>
    <t>CONECTOR DE TERRA DUPLO - FORNECIMENTO</t>
  </si>
  <si>
    <t>CABO DE COBRE UM 50MM² MEIO-DURO (M)</t>
  </si>
  <si>
    <t>GRAMPO METALICO TIPO OLHAL PARA HASTE DE ATERRAMENTO DE 3/4", CONDUTOR DE "10" A 50MM² (UN)</t>
  </si>
  <si>
    <t>CONECTOR DE PRESSAO PARA CABO NU DE 35MM² - FORNECIMENTO E INSTALAÇÃO</t>
  </si>
  <si>
    <t>ELETRODUTO DE PVC RÍGIDO ROSCÁVEL, DIÂMETRO= 25MM (3/4")</t>
  </si>
  <si>
    <t>MASSA 3M PARA CALAFETAÇÃO (FORNECIMENTO)</t>
  </si>
  <si>
    <t>2.3</t>
  </si>
  <si>
    <t>2.2</t>
  </si>
  <si>
    <t>ELETRODUTOS</t>
  </si>
  <si>
    <t>2.2.1</t>
  </si>
  <si>
    <t>2.2.2</t>
  </si>
  <si>
    <t>2.2.3</t>
  </si>
  <si>
    <t>2.2.4</t>
  </si>
  <si>
    <t>2.2.5</t>
  </si>
  <si>
    <t>2.2.6</t>
  </si>
  <si>
    <t>ELETRODUTO DE PVC RIGIDO ROSCÁVEL, DIÂMETRO= 75MM (2 1/2")</t>
  </si>
  <si>
    <t>CABEÇOTE DE ALUMINIO DE 2 1/2"</t>
  </si>
  <si>
    <t>LUVA DE PVC RÍGIDO ROSCÁVEL DIÂMETRO= 2 1/2"</t>
  </si>
  <si>
    <t>CONECTOR SPLIT BOLT PARA CABO DE COBRE NU #35MM² - FORNECIMENTO E INSTALAÇÃO</t>
  </si>
  <si>
    <t>CAIXA DE PASSAGEM ALVENARIA DE TIJOLOS MACIÇOS EPS. = 0,12M, DIM. INT. = 0.50 x 0.50 x 0.50M</t>
  </si>
  <si>
    <t>2.3.1</t>
  </si>
  <si>
    <t>2.3.2</t>
  </si>
  <si>
    <t>2.3.3</t>
  </si>
  <si>
    <t>2.3.4</t>
  </si>
  <si>
    <t>CONDUTORES</t>
  </si>
  <si>
    <t>AZUL: CABO DE COBRE FLEXIVEL ISOLADO, 6MM², ANTI-CHAMA 0,6/1,0KV, PARA CIRCUITOS TERMINAIS - FORNECIMENTO E INSTALAÇÃO. AF_12/2015</t>
  </si>
  <si>
    <t>VERMELHO: CABO DE COBRE FLEXIVEL ISOLADO, 6MM², ANTI-CHAMA 0,6/1,0KV, PARA CIRCUITOS TERMINAIS - FORNECIMENTO E INSTALAÇÃO. AF_12/2016</t>
  </si>
  <si>
    <t>VERDE: CABO DE COBRE FLEXIVEL ISOLADO, 6MM², ANTI-CHAMA 0,6/1,0KV, PARA CIRCUITOS TERMINAIS - FORNECIMENTO E INSTALAÇÃO. AF_12/2017</t>
  </si>
  <si>
    <t>PRETO: CABO DE COBRE FLEXIVEL ISOLADO, 6MM², ANTI-CHAMA 0,6/1,0KV, PARA CIRCUITOS TERMINAIS - FORNECIMENTO E INSTALAÇÃO. AF_12/2018</t>
  </si>
  <si>
    <t>2.4</t>
  </si>
  <si>
    <t>2.4.1</t>
  </si>
  <si>
    <t>ILUMINAÇÃO E OUTROS</t>
  </si>
  <si>
    <t>QUADRO DE COMANDO EM CHAPA DE FERRO, 80X60X20CM PARA BOMBAS, CONSTANDO DE DISJUNTORES, COMUTADORES E OUTROS (VER RELAÇÃO EM IMAGENS) DA ESTAÇÃO ELEVATÓRIA</t>
  </si>
  <si>
    <t>2.4.2</t>
  </si>
  <si>
    <t>2.4.3</t>
  </si>
  <si>
    <t>2.4.4</t>
  </si>
  <si>
    <t>2.4.5</t>
  </si>
  <si>
    <t>2.4.6</t>
  </si>
  <si>
    <t>2.4.7</t>
  </si>
  <si>
    <t>DISJUNTOR MONOPOLAR TIPO DIN, CORRENTE NOMINAL DE 32A - FORNECIMENTO E INSTALAÇÃO. AF_10/2020</t>
  </si>
  <si>
    <t>DISJUNTOR TRIPOLAR TIPO NEMA, CORRENTE NOMINAL DE 60 ATE 100A - FORNECIMENTO E INSTALAÇÃO. AF 10/2020</t>
  </si>
  <si>
    <t>DISJUNTOR TERMOMAGNETICO TRIPOLAR, CORRENTE NOMINAL DE 125A - FORNECIMENTO E INSTALAÇÃO. AF_10/2020 (UN)</t>
  </si>
  <si>
    <t>DISJUNTOR TERMOMÁGNETICO TRIPOLAR 150A/600V, TIPO FXD/ICC-35 KA (UN)</t>
  </si>
  <si>
    <t>REFLETOR INDUSTRIAL ROBUST SX LED 1000W</t>
  </si>
  <si>
    <t>CPU 01</t>
  </si>
  <si>
    <t>OBSERVAÇÕES:</t>
  </si>
  <si>
    <t>ENCARGOS SOCIAIS:</t>
  </si>
  <si>
    <t>BDI - ILUMINAÇÃO:</t>
  </si>
  <si>
    <t>ENCARGOS SOCIAIS SOBRE A MÃO DE OBRA HORISTA E MENSALISTA</t>
  </si>
  <si>
    <t>FÉRIAS INDENIZADAS + 1/3</t>
  </si>
  <si>
    <t>TOTAL DOS ENCARGOS SOCIAIS BÁSICOS</t>
  </si>
  <si>
    <t>TOTAL DE ENCARGOS SOCIAIS QUE RECEBEM INCIDÊNCIAS DE A</t>
  </si>
  <si>
    <t>TOTAL DE ENCARGOS SOCIAIS QUE NÃO RECEBEM INCIDÊNCIAS DE A</t>
  </si>
  <si>
    <t>REINCIDÊNCIA DE GRUPO A SOBRE GRUPO B</t>
  </si>
  <si>
    <t>DISCRIMINAÇÃO</t>
  </si>
  <si>
    <t>VALOR C/ BDI</t>
  </si>
  <si>
    <t>%</t>
  </si>
  <si>
    <t>TOTAL GERAL COM BDI</t>
  </si>
  <si>
    <t>TOT. ACUM.</t>
  </si>
  <si>
    <t>R$</t>
  </si>
  <si>
    <t>1° MÊS</t>
  </si>
  <si>
    <t>2° MÊS</t>
  </si>
  <si>
    <t>3° MÊS</t>
  </si>
  <si>
    <t>4° MÊS</t>
  </si>
  <si>
    <t>5° MÊS</t>
  </si>
  <si>
    <t>1°QUINZ.</t>
  </si>
  <si>
    <t>2°QUINZ.</t>
  </si>
  <si>
    <t>COMPOSIÇÃO DE B.D.I</t>
  </si>
  <si>
    <t>CALCULO DE BDI</t>
  </si>
  <si>
    <t>ITEM COPONENTE DO BDI</t>
  </si>
  <si>
    <t>% INFORMADO</t>
  </si>
  <si>
    <t>ADMINISTRAÇÃO CENTRAL (AC)</t>
  </si>
  <si>
    <t>SEGURO (S) E GARANTIA (G)</t>
  </si>
  <si>
    <t>RISCO (R)</t>
  </si>
  <si>
    <t>DESPESAS FINANCEIRAS (DF)</t>
  </si>
  <si>
    <t>LUCRO (L)</t>
  </si>
  <si>
    <t>IMPOSTOS (I) - PIS, COFINS, ISSQN</t>
  </si>
  <si>
    <t>CONSTRUÇÃO DE EDIFICIOS</t>
  </si>
  <si>
    <t>1° Q</t>
  </si>
  <si>
    <t>3°Q</t>
  </si>
  <si>
    <t>RODOVIAS E FERROVIAS - INFRA URBANA, PRAÇAS, CALÇADAS, ETC.</t>
  </si>
  <si>
    <t>ABASTECIMENTOS DE ÁGUA, COLETA DE ESGOTO</t>
  </si>
  <si>
    <t>FORNECIMENTO DE MATERIAIS E EQUIPAMENTOS</t>
  </si>
  <si>
    <t>CONSTRUÇÃO E MANUTENÇÃO DE ESTAÇÕES E RESDES DE DISTRIBUIÇÃO</t>
  </si>
  <si>
    <t>PONTUÁRIAS, MARÍTIMAS E FLUVIAÍS</t>
  </si>
  <si>
    <t>OBSERVAÇÕES</t>
  </si>
  <si>
    <t>2)OS TRIBUTOS NORMALMENTE APLICÁVEIS SÃO: PIS (0,65%), COFINS (3,00%). ISS (VARIÁVEL ATÉ 6,00% CONFORME O MUNICIPIO), FAZER NEGÓCIO (1,5%) E CPRB (4,5%)</t>
  </si>
  <si>
    <t>1)PREENCHER APENAS A COLUNA % INFORMADO (COLUNA B)</t>
  </si>
  <si>
    <t>3)O CÁLCULO DO BDI SE BASEIA NA FÓRMULA ABAIXO PELO ACORDÃO 2622/13 DO TCU, CONFORME CE GEPAD 354/2013 DE 17/10/2013</t>
  </si>
  <si>
    <t>CONFORME LEGISLAÇÃO ESPECÍFICA</t>
  </si>
  <si>
    <t>B.D.I = 22,54%</t>
  </si>
  <si>
    <t>BDI= {[(1+AC+G+R)*(1+DF)*(1+L)]-1}*100</t>
  </si>
  <si>
    <r>
      <t>1-</t>
    </r>
    <r>
      <rPr>
        <i/>
        <sz val="11"/>
        <rFont val="Courier New"/>
        <family val="3"/>
      </rPr>
      <t>I</t>
    </r>
  </si>
  <si>
    <t>VALORES DE BDI POR TIPO DE OBRA</t>
  </si>
  <si>
    <t>TIPO DE OBRA</t>
  </si>
  <si>
    <t>CONSTRUÇÃO DE RODOVIAS</t>
  </si>
  <si>
    <t>REDE DE ABASTECIMENTO DE ÁGUA, COLETA DE ESGOSTOS</t>
  </si>
  <si>
    <t>ESTAÇÕES E REDES DE DISTRIBUIÇÃO DE ENERGIA ELÉTRICA</t>
  </si>
  <si>
    <t>OBRAS PORTUÁRIAS, MARÍTIMAS E FLUVIAIS</t>
  </si>
  <si>
    <t>FORNECIMENTO DE MATÉRIAIS E EQUIPAMENTOS</t>
  </si>
  <si>
    <t>FÓRMULA UTILIZADA:</t>
  </si>
  <si>
    <t>OBSERVAÇÕES SOBRE OS % INFORMADORES NO CÁLCULO DO BDI, NESTE CASO:</t>
  </si>
  <si>
    <t>OBRAS DE CONSTRUÇÃO DA CASA DE SOUZA - CASAS, ETC.</t>
  </si>
  <si>
    <t>OS VALORES % INFORMADO ENQUADRAM-SE NOS LIMITES DO ACÓRDÃO 2622/2013- TCU - PLENÁRIO</t>
  </si>
  <si>
    <t>OS VALORES % INFORMADO DE AC, DF E L ESTÃO NOS VALORES MÁXIMOS DOS LIMITES DO ACORDÃO 2622/2013 - TCU - PLENÁRIO</t>
  </si>
  <si>
    <t>OS VALORES % INFORMADO DE S+G E R FORAM CONSIDERADOS ZERADOS OU SEJA, ABAIXO DO MÍNIMO DOS LIMITES DO ACORDÃO 2622/2013 - TCU - PLENÁRIO</t>
  </si>
  <si>
    <t>GUINDAUTO HIDRÁULICO, CAPACIDADE MÁXIMA DE CARGA 6200 KG, MOMENTO MÁXIMO DE CARGA 11,7 TM, ALCANCE MÁXIMO HORIZONTAL 9,70 M, INCLUSIVE CAMINHÃO TOCO PBT 16.000 KG, POTÊNCIA DE 189 CV - CHP DIURNO. AF_06/2014</t>
  </si>
  <si>
    <t>ALCA PREFORMADA DE DISTRIBUICAO, EM ACO GALVANIZADO, PARA CONDUTORES DE ALUMINIO AWG 2 (CAA 6/1 OU CA 7 FIOS)</t>
  </si>
  <si>
    <t>PORCA ZINCADA, QUADRADA, DIAMETRO 5/8"</t>
  </si>
  <si>
    <t>ISOLADOR DE PORCELANA SUSPENSO, DISCO TIPO GARFO OLHAL, DIAMETRO DE 152 MM, PARA TENSAO DE *15* KV</t>
  </si>
  <si>
    <t>Manilha sapatilha preformada</t>
  </si>
  <si>
    <t>Porca olhal furo 16mm</t>
  </si>
  <si>
    <t>GANCHO OLHAL EM ACO GALVANIZADO, ESPESSURA 16MM, ABERTURA 21MM</t>
  </si>
  <si>
    <t>Parafuso cabeça quadrada 16 x 450mm</t>
  </si>
  <si>
    <t>Parafuso cabeça quadrada 16 x 350mm</t>
  </si>
  <si>
    <t>Cruzeta em concreto armado, tipo "t", 1900mm Cruzeta tipo "t" concreto 1900mm</t>
  </si>
  <si>
    <t>PREPARO DE FUNDO DE VALA COM LARGURA MENOR QUE 1,5 M, COM CAMADA DE AREIA, LANÇAMENTO MANUAL. AF_08/2020</t>
  </si>
  <si>
    <t>CAIXA DE INSPECAO PARA ATERRAMENTO E PARA RAIOS, EM POLIPROPILENO, DIAMETRO = 300 MM X ALTURA = 400 MM</t>
  </si>
  <si>
    <t>Conector amp cinza - 880557-1 CONECTOR AMP CINZA - 880557-1</t>
  </si>
  <si>
    <t>CABO DE COBRE, FLEXIVEL, CLASSE 4 OU 5, ISOLACAO EM PVC/A, ANTICHAMA BWF-B, COBERTURA PVC-ST1, ANTICHAMA BWF-B, 1 CONDUTOR, 0,6/1 KV, SECAO NOMINAL 70 MM2</t>
  </si>
  <si>
    <t>FITA ISOLANTE ADESIVA ANTICHAMA, USO ATE 750 V, EM ROLO DE 19 MM X 5 M</t>
  </si>
  <si>
    <t>CABO DE COBRE, FLEXIVEL, CLASSE 4 OU 5, ISOLACAO EM PVC/A, ANTICHAMA BWF-B, COBERTURA PVC-ST1, ANTICHAMA BWF-B, 1 CONDUTOR, 0,6/1 KV, SECAO NOMINAL 35 MM2</t>
  </si>
  <si>
    <t>Caixa de medição direta até 200A confeccionada em chapa galvanizada e pintada eletrostaticamente d=100 x 60 x 15cm</t>
  </si>
  <si>
    <t>Disjuntor termomagnético tripolar 175 A com caixa moldada 10 kA</t>
  </si>
  <si>
    <t>ELETRICISTA</t>
  </si>
  <si>
    <t>Alicate de compressão para terminais de compressão de cabos com seção até 120mm2</t>
  </si>
  <si>
    <t>TERMINAL A COMPRESSAO EM COBRE ESTANHADO PARA CABO 70 MM2, 1 FURO E 1 COMPRESSAO, PARA PARAFUSO DE FIXACAO M10</t>
  </si>
  <si>
    <t>Bucha em liga zamak para eletroduto 85mm, d= 3"</t>
  </si>
  <si>
    <t>Arruela em liga zamak para eletroduto 85mm, d= 3"</t>
  </si>
  <si>
    <t>Bucha alumínio p/eletroduto d=4" (100mm)</t>
  </si>
  <si>
    <t>Cabeçote de alumínio de 4"</t>
  </si>
  <si>
    <t>Eletroduto ferro galvanizado eletrolitico - leve, d= 3"</t>
  </si>
  <si>
    <t>Fita em aço inox Fusimec ou similar</t>
  </si>
  <si>
    <t>Fita isolante de alta fusão 19 mm x 10 m</t>
  </si>
  <si>
    <t>ELETRODUTO DE PVC RIGIDO ROSCAVEL DE 2 1/2 ", SEM LUVA</t>
  </si>
  <si>
    <t>CURVA 90 GRAUS, LONGA, DE PVC RIGIDO ROSCAVEL, DE 2 1/2", PARA ELETRODUTO</t>
  </si>
  <si>
    <t>LUVA EM PVC RIGIDO ROSCAVEL, DE 2 1/2", PARA ELETRODUTO</t>
  </si>
  <si>
    <t>Porca sextavada 3/8", bicromatizada</t>
  </si>
  <si>
    <t>Arruela lisa de 3/8"</t>
  </si>
  <si>
    <t>Arruela de pressão 3/8"</t>
  </si>
  <si>
    <t>Conector p/ haste de aterramento 5/8"</t>
  </si>
  <si>
    <t>Conector de terra duplo</t>
  </si>
  <si>
    <t>ELETRODUTO DE PVC RIGIDO ROSCAVEL DE 3/4 ", SEM LUVA</t>
  </si>
  <si>
    <t>kg</t>
  </si>
  <si>
    <t>Massa 3M p/calafetação</t>
  </si>
  <si>
    <t>Cabeçote de alumínio de 2 1/2"</t>
  </si>
  <si>
    <t>Encargos Complementares - Encanador</t>
  </si>
  <si>
    <t>Fita veda rosca 18mm</t>
  </si>
  <si>
    <t>ENCANADOR OU BOMBEIRO HIDRAULICO (HORISTA)</t>
  </si>
  <si>
    <t>LUVA PVC, ROSCAVEL, 2 1/2", AGUA FRIA PREDIAL</t>
  </si>
  <si>
    <t>Conector split bolt para cabo de cobre nu #35 mm2</t>
  </si>
  <si>
    <t>Forma plana para fundações, em compensado resinado 12mm, 03 usos</t>
  </si>
  <si>
    <t>Concreto simples fabricado na obra, fck=15 mpa, lançado e adensado</t>
  </si>
  <si>
    <t>Aço CA - 50 Ø 6,3 a 12,5mm, inclusive corte, dobragem, montagem e colocacao de ferragens nas formas, para superestruturas e fundações - R1</t>
  </si>
  <si>
    <t>Alvenaria tijolo cerâmico maciço (5x9x19), esp = 0,09m (singela), com argamassa traço t5 - 1:2:8 (cimento / cal / areia) c/ junta de 2,0cm - R1</t>
  </si>
  <si>
    <t>Reboco ou emboço externo, de parede, com argamassa traço t5 - 1:2:8 (cimento / cal / areia), espessura 2,0 cm</t>
  </si>
  <si>
    <t>Escavação manual de vala ou cava em material de 1ª categoria, profundidade até 1,50m</t>
  </si>
  <si>
    <t>Chapisco em parede com argamassa traço t1 - 1:3 (cimento / areia) - Revisado 08/2015</t>
  </si>
  <si>
    <t>m²</t>
  </si>
  <si>
    <t>m³</t>
  </si>
  <si>
    <t>CABO DE COBRE, FLEXIVEL, CLASSE 4 OU 5, ISOLACAO EM PVC/A, ANTICHAMA BWF-B, COBERTURA PVC-ST1, ANTICHAMA BWF-B, 1 CONDUTOR, 0,6/1 KV, SECAO NOMINAL 6 MM2</t>
  </si>
  <si>
    <t>CABO DE COBRE, FLEXIVEL, CLASSE 4 OU 5, ISOLACAO EM PVC/A, ANTICHAMA BWF-B, 1 CONDUTOR, 450/750 V, SECAO NOMINAL 10 MM2</t>
  </si>
  <si>
    <t>CABO DE COBRE, FLEXIVEL, CLASSE 4 OU 5, ISOLACAO EM PVC/A, ANTICHAMA BWF-B, COBERTURA PVC-ST1, ANTICHAMA BWF-B, 1 CONDUTOR, 0,6/1 KV, SECAO NOMINAL 10 MM2</t>
  </si>
  <si>
    <t>CABO DE COBRE, FLEXIVEL, CLASSE 4 OU 5, ISOLACAO EM PVC/A, ANTICHAMA BWF-B, 1 CONDUTOR, 450/750 V, SECAO NOMINAL 16 MM2</t>
  </si>
  <si>
    <t>Quadro de comando em chapa de ferro, 80x60x20cm, para bombas, constando de disjuntores, comutadores e outros, da estação elevatória EE01 do Parque da Cidade, Aracaju- Fornecimento e montagem</t>
  </si>
  <si>
    <t>TERMINAL A COMPRESSAO EM COBRE ESTANHADO PARA CABO 6 MM2, 1 FURO E 1 COMPRESSAO, PARA PARAFUSO DE FIXACAO M6</t>
  </si>
  <si>
    <t>DISJUNTOR TIPO DIN/IEC, MONOPOLAR DE 6 ATE 32A</t>
  </si>
  <si>
    <t>TERMINAL A COMPRESSAO EM COBRE ESTANHADO PARA CABO 25 MM2, 1 FURO E 1 COMPRESSAO, PARA PARAFUSO DE FIXACAO M8</t>
  </si>
  <si>
    <t>DISJUNTOR TIPO NEMA, TRIPOLAR 60 ATE 100 A, TENSAO MAXIMA DE 415 V</t>
  </si>
  <si>
    <t>TERMINAL A COMPRESSAO EM COBRE ESTANHADO PARA CABO 50 MM2, 1 FURO E 1 COMPRESSAO, PARA PARAFUSO DE FIXACAO M8</t>
  </si>
  <si>
    <t>DISJUNTOR TERMOMAGNETICO TRIPOLAR 125A</t>
  </si>
  <si>
    <t>Para raios tipo polimérico 15kv - 12ka</t>
  </si>
  <si>
    <t>Mão-obra para implantação de pára-raio 12kv</t>
  </si>
  <si>
    <t>Conector de pressão para cabo nu de 35mm²</t>
  </si>
  <si>
    <t>FORNCIMENTO E INSTALAÇÃO DE HASTE DE ATERRAMENTO 5/8"X3,00M COM CONECTOR</t>
  </si>
  <si>
    <t>COTAÇÃO</t>
  </si>
  <si>
    <t>DOC. 00314/2022 – BCZB</t>
  </si>
  <si>
    <t>DOC. 00315/2022 – BCZB</t>
  </si>
  <si>
    <t>DOC. 00316/2022 – BCZB</t>
  </si>
  <si>
    <t>DOC. 00318/2022 – BCZB</t>
  </si>
  <si>
    <t>SINAPI-PB - 02/2022               ORSE-SE - 02/2022             SEINFRA-CE V.027.1</t>
  </si>
  <si>
    <t>DATA DE SESSÃO PÚBLICA: 29/09/2022 ÀS 10:00 HORAS</t>
  </si>
  <si>
    <t>TOMADA DE PREÇOS 015/2022</t>
  </si>
  <si>
    <t>TERMINAL A COMPRESSÃO PARA CABO DE 70 MM² -FORNECIMENTO E INSTALAÇÃO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</si>
</sst>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\ #,##0.00"/>
    <numFmt numFmtId="165" formatCode="#,##0.0000000"/>
  </numFmts>
  <fonts count="14" x14ac:knownFonts="1">
    <font>
      <sz val="11"/>
      <name val="Arial"/>
      <family val="1"/>
    </font>
    <font>
      <sz val="11"/>
      <name val="Courier New"/>
      <family val="3"/>
    </font>
    <font>
      <b/>
      <sz val="11"/>
      <name val="Courier New"/>
      <family val="3"/>
    </font>
    <font>
      <b/>
      <sz val="11"/>
      <color rgb="FF000000"/>
      <name val="Courier New"/>
      <family val="3"/>
    </font>
    <font>
      <sz val="11"/>
      <color rgb="FF000000"/>
      <name val="Courier New"/>
      <family val="3"/>
    </font>
    <font>
      <sz val="11"/>
      <color theme="0"/>
      <name val="Courier New"/>
      <family val="3"/>
    </font>
    <font>
      <sz val="10"/>
      <color theme="1"/>
      <name val="Courier New"/>
      <family val="3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ourier New"/>
      <family val="3"/>
    </font>
    <font>
      <sz val="10"/>
      <color theme="0"/>
      <name val="Calibri"/>
      <family val="2"/>
      <scheme val="minor"/>
    </font>
    <font>
      <b/>
      <u/>
      <sz val="11"/>
      <name val="Courier New"/>
      <family val="3"/>
    </font>
    <font>
      <sz val="11"/>
      <color theme="1"/>
      <name val="Courier New"/>
      <family val="3"/>
    </font>
    <font>
      <i/>
      <sz val="11"/>
      <name val="Courier New"/>
      <family val="3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1" fillId="0" borderId="0" xfId="0" applyFont="1"/>
    <xf numFmtId="0" fontId="2" fillId="5" borderId="1" xfId="0" applyFont="1" applyFill="1" applyBorder="1" applyAlignment="1">
      <alignment horizontal="center" vertical="center" wrapText="1"/>
    </xf>
    <xf numFmtId="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left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2" fontId="3" fillId="7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8" fillId="0" borderId="0" xfId="0" applyFont="1"/>
    <xf numFmtId="0" fontId="9" fillId="8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/>
    </xf>
    <xf numFmtId="10" fontId="9" fillId="6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4" fontId="3" fillId="6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165" fontId="4" fillId="7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4" fillId="7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wrapText="1"/>
    </xf>
    <xf numFmtId="164" fontId="2" fillId="10" borderId="1" xfId="0" applyNumberFormat="1" applyFont="1" applyFill="1" applyBorder="1" applyAlignment="1">
      <alignment horizontal="center" vertical="center"/>
    </xf>
    <xf numFmtId="164" fontId="2" fillId="10" borderId="0" xfId="0" applyNumberFormat="1" applyFont="1" applyFill="1"/>
    <xf numFmtId="10" fontId="2" fillId="10" borderId="1" xfId="0" applyNumberFormat="1" applyFont="1" applyFill="1" applyBorder="1" applyAlignment="1">
      <alignment horizontal="center" vertical="center"/>
    </xf>
    <xf numFmtId="10" fontId="2" fillId="10" borderId="1" xfId="0" applyNumberFormat="1" applyFont="1" applyFill="1" applyBorder="1" applyAlignment="1">
      <alignment horizontal="center"/>
    </xf>
    <xf numFmtId="10" fontId="3" fillId="8" borderId="1" xfId="0" applyNumberFormat="1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10" fontId="2" fillId="5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/>
    </xf>
    <xf numFmtId="10" fontId="2" fillId="8" borderId="1" xfId="0" applyNumberFormat="1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164" fontId="2" fillId="0" borderId="1" xfId="0" applyNumberFormat="1" applyFont="1" applyBorder="1"/>
    <xf numFmtId="0" fontId="2" fillId="0" borderId="0" xfId="0" applyFont="1"/>
    <xf numFmtId="0" fontId="1" fillId="0" borderId="0" xfId="0" applyFont="1" applyBorder="1"/>
    <xf numFmtId="2" fontId="1" fillId="0" borderId="6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165" fontId="4" fillId="7" borderId="2" xfId="0" applyNumberFormat="1" applyFont="1" applyFill="1" applyBorder="1" applyAlignment="1">
      <alignment horizontal="center" vertical="center" wrapText="1"/>
    </xf>
    <xf numFmtId="4" fontId="3" fillId="6" borderId="2" xfId="0" applyNumberFormat="1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right" vertical="center" wrapText="1"/>
    </xf>
    <xf numFmtId="2" fontId="3" fillId="7" borderId="3" xfId="0" applyNumberFormat="1" applyFont="1" applyFill="1" applyBorder="1" applyAlignment="1">
      <alignment horizontal="center" vertical="center" wrapText="1"/>
    </xf>
    <xf numFmtId="164" fontId="3" fillId="7" borderId="3" xfId="0" applyNumberFormat="1" applyFont="1" applyFill="1" applyBorder="1" applyAlignment="1">
      <alignment horizontal="right" vertical="center" wrapText="1"/>
    </xf>
    <xf numFmtId="164" fontId="3" fillId="7" borderId="3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right" vertical="center" wrapText="1"/>
    </xf>
    <xf numFmtId="2" fontId="3" fillId="7" borderId="0" xfId="0" applyNumberFormat="1" applyFont="1" applyFill="1" applyBorder="1" applyAlignment="1">
      <alignment horizontal="center" vertical="center" wrapText="1"/>
    </xf>
    <xf numFmtId="164" fontId="3" fillId="7" borderId="0" xfId="0" applyNumberFormat="1" applyFont="1" applyFill="1" applyBorder="1" applyAlignment="1">
      <alignment horizontal="right" vertical="center" wrapText="1"/>
    </xf>
    <xf numFmtId="164" fontId="3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3" fontId="1" fillId="0" borderId="0" xfId="0" applyNumberFormat="1" applyFont="1"/>
    <xf numFmtId="164" fontId="2" fillId="6" borderId="11" xfId="0" applyNumberFormat="1" applyFont="1" applyFill="1" applyBorder="1" applyAlignment="1">
      <alignment horizontal="center" vertical="center" wrapText="1"/>
    </xf>
    <xf numFmtId="164" fontId="2" fillId="6" borderId="12" xfId="0" applyNumberFormat="1" applyFont="1" applyFill="1" applyBorder="1" applyAlignment="1">
      <alignment horizontal="center" vertical="center" wrapText="1"/>
    </xf>
    <xf numFmtId="164" fontId="2" fillId="6" borderId="10" xfId="0" applyNumberFormat="1" applyFont="1" applyFill="1" applyBorder="1" applyAlignment="1">
      <alignment horizontal="center" vertical="center" wrapText="1"/>
    </xf>
    <xf numFmtId="164" fontId="2" fillId="6" borderId="14" xfId="0" applyNumberFormat="1" applyFont="1" applyFill="1" applyBorder="1" applyAlignment="1">
      <alignment horizontal="center" vertical="center" wrapText="1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6" borderId="13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2" fillId="0" borderId="9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wrapText="1"/>
    </xf>
    <xf numFmtId="0" fontId="1" fillId="8" borderId="1" xfId="0" applyFont="1" applyFill="1" applyBorder="1"/>
    <xf numFmtId="0" fontId="2" fillId="6" borderId="1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2" fillId="10" borderId="2" xfId="0" applyFont="1" applyFill="1" applyBorder="1" applyAlignment="1">
      <alignment horizontal="right" vertical="center"/>
    </xf>
    <xf numFmtId="0" fontId="2" fillId="10" borderId="3" xfId="0" applyFont="1" applyFill="1" applyBorder="1" applyAlignment="1">
      <alignment horizontal="right" vertical="center"/>
    </xf>
    <xf numFmtId="0" fontId="2" fillId="10" borderId="4" xfId="0" applyFont="1" applyFill="1" applyBorder="1" applyAlignment="1">
      <alignment horizontal="right" vertical="center"/>
    </xf>
    <xf numFmtId="0" fontId="2" fillId="10" borderId="2" xfId="0" applyFont="1" applyFill="1" applyBorder="1" applyAlignment="1">
      <alignment horizontal="right"/>
    </xf>
    <xf numFmtId="0" fontId="2" fillId="10" borderId="3" xfId="0" applyFont="1" applyFill="1" applyBorder="1" applyAlignment="1">
      <alignment horizontal="right"/>
    </xf>
    <xf numFmtId="0" fontId="2" fillId="10" borderId="4" xfId="0" applyFont="1" applyFill="1" applyBorder="1" applyAlignment="1">
      <alignment horizontal="right"/>
    </xf>
    <xf numFmtId="0" fontId="2" fillId="10" borderId="2" xfId="0" applyFont="1" applyFill="1" applyBorder="1" applyAlignment="1">
      <alignment horizontal="left" wrapText="1"/>
    </xf>
    <xf numFmtId="0" fontId="2" fillId="10" borderId="3" xfId="0" applyFont="1" applyFill="1" applyBorder="1" applyAlignment="1">
      <alignment horizontal="left" wrapText="1"/>
    </xf>
    <xf numFmtId="0" fontId="2" fillId="10" borderId="4" xfId="0" applyFont="1" applyFill="1" applyBorder="1" applyAlignment="1">
      <alignment horizontal="left" wrapText="1"/>
    </xf>
    <xf numFmtId="0" fontId="2" fillId="10" borderId="2" xfId="0" applyFont="1" applyFill="1" applyBorder="1" applyAlignment="1">
      <alignment horizontal="left"/>
    </xf>
    <xf numFmtId="0" fontId="2" fillId="10" borderId="3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8" borderId="5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10" fontId="2" fillId="5" borderId="5" xfId="0" applyNumberFormat="1" applyFont="1" applyFill="1" applyBorder="1" applyAlignment="1">
      <alignment horizontal="center" vertical="center" wrapText="1"/>
    </xf>
    <xf numFmtId="10" fontId="2" fillId="5" borderId="6" xfId="0" applyNumberFormat="1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2" fillId="4" borderId="15" xfId="0" applyNumberFormat="1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164" fontId="3" fillId="8" borderId="5" xfId="0" applyNumberFormat="1" applyFont="1" applyFill="1" applyBorder="1" applyAlignment="1">
      <alignment horizontal="center" vertical="center" wrapText="1"/>
    </xf>
    <xf numFmtId="164" fontId="3" fillId="8" borderId="15" xfId="0" applyNumberFormat="1" applyFont="1" applyFill="1" applyBorder="1" applyAlignment="1">
      <alignment horizontal="center" vertical="center" wrapText="1"/>
    </xf>
    <xf numFmtId="164" fontId="3" fillId="8" borderId="6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wrapText="1"/>
    </xf>
    <xf numFmtId="14" fontId="2" fillId="6" borderId="1" xfId="0" applyNumberFormat="1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wrapText="1"/>
    </xf>
    <xf numFmtId="0" fontId="2" fillId="6" borderId="2" xfId="0" applyFont="1" applyFill="1" applyBorder="1" applyAlignment="1">
      <alignment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2" fillId="8" borderId="2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 wrapText="1"/>
    </xf>
    <xf numFmtId="0" fontId="2" fillId="8" borderId="4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2" fillId="8" borderId="24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 vertical="center"/>
    </xf>
    <xf numFmtId="0" fontId="2" fillId="8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8" borderId="16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8" borderId="2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1" fillId="8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3" fillId="7" borderId="1" xfId="0" applyNumberFormat="1" applyFont="1" applyFill="1" applyBorder="1" applyAlignment="1">
      <alignment horizontal="right" vertical="center" wrapText="1"/>
    </xf>
    <xf numFmtId="164" fontId="3" fillId="7" borderId="2" xfId="0" applyNumberFormat="1" applyFont="1" applyFill="1" applyBorder="1" applyAlignment="1">
      <alignment horizontal="right" vertical="center" wrapText="1"/>
    </xf>
    <xf numFmtId="164" fontId="3" fillId="7" borderId="4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0" fillId="9" borderId="8" xfId="0" applyFont="1" applyFill="1" applyBorder="1" applyAlignment="1">
      <alignment horizontal="center"/>
    </xf>
    <xf numFmtId="0" fontId="10" fillId="9" borderId="9" xfId="0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showOutlineSymbols="0" showWhiteSpace="0" topLeftCell="A55" zoomScaleNormal="100" workbookViewId="0">
      <selection activeCell="D18" sqref="D18"/>
    </sheetView>
  </sheetViews>
  <sheetFormatPr defaultRowHeight="15" x14ac:dyDescent="0.25"/>
  <cols>
    <col min="1" max="1" width="8.75" style="1" customWidth="1"/>
    <col min="2" max="2" width="51.25" style="1" customWidth="1"/>
    <col min="3" max="3" width="5.625" style="1" bestFit="1" customWidth="1"/>
    <col min="4" max="4" width="10.125" style="1" bestFit="1" customWidth="1"/>
    <col min="5" max="5" width="15.125" style="1" customWidth="1"/>
    <col min="6" max="6" width="14.75" style="1" bestFit="1" customWidth="1"/>
    <col min="7" max="8" width="7.875" style="1" bestFit="1" customWidth="1"/>
    <col min="9" max="10" width="15.875" style="1" bestFit="1" customWidth="1"/>
    <col min="11" max="16384" width="9" style="1"/>
  </cols>
  <sheetData>
    <row r="1" spans="1:1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10"/>
      <c r="K1" s="10"/>
    </row>
    <row r="2" spans="1:11" x14ac:dyDescent="0.25">
      <c r="A2" s="8" t="s">
        <v>383</v>
      </c>
      <c r="B2" s="9"/>
      <c r="C2" s="9"/>
      <c r="D2" s="9"/>
      <c r="E2" s="9"/>
      <c r="F2" s="9"/>
      <c r="G2" s="9"/>
      <c r="H2" s="9"/>
      <c r="I2" s="9"/>
      <c r="J2" s="10"/>
      <c r="K2" s="10"/>
    </row>
    <row r="3" spans="1:11" x14ac:dyDescent="0.25">
      <c r="A3" s="11" t="s">
        <v>19</v>
      </c>
      <c r="B3" s="9"/>
      <c r="C3" s="9"/>
      <c r="D3" s="9"/>
      <c r="E3" s="9"/>
      <c r="F3" s="9"/>
      <c r="G3" s="9"/>
      <c r="H3" s="9"/>
      <c r="I3" s="9"/>
      <c r="J3" s="10"/>
      <c r="K3" s="10"/>
    </row>
    <row r="4" spans="1:11" x14ac:dyDescent="0.25">
      <c r="A4" s="11" t="s">
        <v>106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25">
      <c r="A5" s="8" t="s">
        <v>20</v>
      </c>
      <c r="B5" s="9"/>
      <c r="C5" s="9"/>
      <c r="D5" s="9"/>
      <c r="E5" s="9"/>
      <c r="F5" s="9"/>
      <c r="G5" s="9"/>
      <c r="H5" s="9"/>
      <c r="I5" s="9"/>
      <c r="J5" s="10"/>
      <c r="K5" s="10"/>
    </row>
    <row r="6" spans="1:11" x14ac:dyDescent="0.25">
      <c r="A6" s="8" t="s">
        <v>389</v>
      </c>
      <c r="B6" s="9"/>
      <c r="C6" s="9"/>
      <c r="D6" s="9"/>
      <c r="E6" s="9"/>
      <c r="F6" s="9"/>
      <c r="G6" s="9"/>
      <c r="H6" s="9"/>
      <c r="I6" s="9"/>
      <c r="J6" s="10"/>
      <c r="K6" s="10"/>
    </row>
    <row r="7" spans="1:11" x14ac:dyDescent="0.25">
      <c r="A7" s="8" t="s">
        <v>388</v>
      </c>
      <c r="B7" s="9"/>
      <c r="C7" s="9"/>
      <c r="D7" s="9"/>
      <c r="E7" s="9"/>
      <c r="F7" s="9"/>
      <c r="G7" s="9"/>
      <c r="H7" s="9"/>
      <c r="I7" s="9"/>
      <c r="J7" s="10"/>
      <c r="K7" s="10"/>
    </row>
    <row r="8" spans="1:11" ht="48" customHeight="1" x14ac:dyDescent="0.25">
      <c r="A8" s="117" t="s">
        <v>107</v>
      </c>
      <c r="B8" s="117"/>
      <c r="C8" s="117"/>
      <c r="D8" s="117"/>
      <c r="E8" s="117"/>
      <c r="F8" s="117"/>
      <c r="G8" s="117"/>
      <c r="H8" s="117"/>
      <c r="I8" s="117"/>
      <c r="J8" s="117"/>
      <c r="K8" s="12"/>
    </row>
    <row r="9" spans="1:11" x14ac:dyDescent="0.25">
      <c r="A9" s="118"/>
      <c r="B9" s="119"/>
      <c r="C9" s="119"/>
      <c r="D9" s="119"/>
      <c r="E9" s="119"/>
      <c r="F9" s="119"/>
      <c r="G9" s="119"/>
      <c r="H9" s="119"/>
      <c r="I9" s="119"/>
      <c r="J9" s="120"/>
    </row>
    <row r="10" spans="1:11" ht="15.75" x14ac:dyDescent="0.3">
      <c r="A10" s="121" t="s">
        <v>4</v>
      </c>
      <c r="B10" s="122"/>
      <c r="C10" s="122"/>
      <c r="D10" s="122"/>
      <c r="E10" s="122"/>
      <c r="F10" s="122"/>
      <c r="G10" s="122"/>
      <c r="H10" s="122"/>
      <c r="I10" s="122"/>
      <c r="J10" s="122"/>
    </row>
    <row r="11" spans="1:11" ht="15.75" customHeight="1" x14ac:dyDescent="0.3">
      <c r="A11" s="103" t="s">
        <v>108</v>
      </c>
      <c r="B11" s="103"/>
      <c r="C11" s="103"/>
      <c r="D11" s="103"/>
      <c r="E11" s="123" t="s">
        <v>112</v>
      </c>
      <c r="F11" s="123"/>
      <c r="G11" s="124" t="s">
        <v>114</v>
      </c>
      <c r="H11" s="125"/>
      <c r="I11" s="123" t="s">
        <v>113</v>
      </c>
      <c r="J11" s="123"/>
    </row>
    <row r="12" spans="1:11" ht="22.5" customHeight="1" x14ac:dyDescent="0.25">
      <c r="A12" s="104" t="s">
        <v>109</v>
      </c>
      <c r="B12" s="104"/>
      <c r="C12" s="104"/>
      <c r="D12" s="104"/>
      <c r="E12" s="105" t="s">
        <v>387</v>
      </c>
      <c r="F12" s="106"/>
      <c r="G12" s="111"/>
      <c r="H12" s="112"/>
      <c r="I12" s="97">
        <v>782405.26</v>
      </c>
      <c r="J12" s="98"/>
    </row>
    <row r="13" spans="1:11" ht="23.25" customHeight="1" x14ac:dyDescent="0.25">
      <c r="A13" s="104" t="s">
        <v>110</v>
      </c>
      <c r="B13" s="104"/>
      <c r="C13" s="104"/>
      <c r="D13" s="104"/>
      <c r="E13" s="107"/>
      <c r="F13" s="108"/>
      <c r="G13" s="113"/>
      <c r="H13" s="114"/>
      <c r="I13" s="99"/>
      <c r="J13" s="100"/>
    </row>
    <row r="14" spans="1:11" ht="15.75" customHeight="1" x14ac:dyDescent="0.3">
      <c r="A14" s="103" t="s">
        <v>111</v>
      </c>
      <c r="B14" s="103"/>
      <c r="C14" s="103"/>
      <c r="D14" s="103"/>
      <c r="E14" s="109"/>
      <c r="F14" s="110"/>
      <c r="G14" s="115"/>
      <c r="H14" s="116"/>
      <c r="I14" s="101"/>
      <c r="J14" s="102"/>
    </row>
    <row r="15" spans="1:11" ht="31.5" x14ac:dyDescent="0.25">
      <c r="A15" s="21" t="s">
        <v>5</v>
      </c>
      <c r="B15" s="21" t="s">
        <v>115</v>
      </c>
      <c r="C15" s="22" t="s">
        <v>21</v>
      </c>
      <c r="D15" s="23" t="s">
        <v>6</v>
      </c>
      <c r="E15" s="23" t="s">
        <v>116</v>
      </c>
      <c r="F15" s="23" t="s">
        <v>117</v>
      </c>
      <c r="G15" s="23" t="s">
        <v>22</v>
      </c>
      <c r="H15" s="23" t="s">
        <v>118</v>
      </c>
      <c r="I15" s="23" t="s">
        <v>119</v>
      </c>
      <c r="J15" s="2" t="s">
        <v>120</v>
      </c>
    </row>
    <row r="16" spans="1:11" ht="15.75" x14ac:dyDescent="0.25">
      <c r="A16" s="25" t="s">
        <v>0</v>
      </c>
      <c r="B16" s="26" t="s">
        <v>121</v>
      </c>
      <c r="C16" s="25"/>
      <c r="D16" s="25"/>
      <c r="E16" s="25"/>
      <c r="F16" s="25"/>
      <c r="G16" s="30"/>
      <c r="H16" s="30"/>
      <c r="I16" s="30">
        <f>I87</f>
        <v>548525.91</v>
      </c>
      <c r="J16" s="30">
        <f>J87</f>
        <v>672163.55811400001</v>
      </c>
    </row>
    <row r="17" spans="1:10" ht="15.75" x14ac:dyDescent="0.25">
      <c r="A17" s="46" t="s">
        <v>86</v>
      </c>
      <c r="B17" s="47" t="s">
        <v>122</v>
      </c>
      <c r="C17" s="46"/>
      <c r="D17" s="46"/>
      <c r="E17" s="46"/>
      <c r="F17" s="46"/>
      <c r="G17" s="34"/>
      <c r="H17" s="34"/>
      <c r="I17" s="34"/>
      <c r="J17" s="34"/>
    </row>
    <row r="18" spans="1:10" ht="75" x14ac:dyDescent="0.25">
      <c r="A18" s="24" t="s">
        <v>87</v>
      </c>
      <c r="B18" s="4" t="s">
        <v>92</v>
      </c>
      <c r="C18" s="24" t="s">
        <v>10</v>
      </c>
      <c r="D18" s="5">
        <v>1</v>
      </c>
      <c r="E18" s="32">
        <f>Composição!H16</f>
        <v>17084.38</v>
      </c>
      <c r="F18" s="32">
        <f>Composição!H21</f>
        <v>20935.199252000002</v>
      </c>
      <c r="G18" s="48">
        <v>102105</v>
      </c>
      <c r="H18" s="48" t="s">
        <v>1</v>
      </c>
      <c r="I18" s="32">
        <f t="shared" ref="I18:I62" si="0">E18*D18</f>
        <v>17084.38</v>
      </c>
      <c r="J18" s="32">
        <f>F18*D18</f>
        <v>20935.199252000002</v>
      </c>
    </row>
    <row r="19" spans="1:10" ht="45" x14ac:dyDescent="0.25">
      <c r="A19" s="24" t="s">
        <v>88</v>
      </c>
      <c r="B19" s="4" t="s">
        <v>123</v>
      </c>
      <c r="C19" s="24" t="s">
        <v>10</v>
      </c>
      <c r="D19" s="5">
        <v>1</v>
      </c>
      <c r="E19" s="32">
        <v>1634.94</v>
      </c>
      <c r="F19" s="32">
        <f t="shared" ref="F19:F63" si="1">E19*(1+22.54%)</f>
        <v>2003.4554760000001</v>
      </c>
      <c r="G19" s="48">
        <v>41204</v>
      </c>
      <c r="H19" s="48" t="s">
        <v>1</v>
      </c>
      <c r="I19" s="32">
        <f t="shared" si="0"/>
        <v>1634.94</v>
      </c>
      <c r="J19" s="32">
        <f>F19*D19</f>
        <v>2003.4554760000001</v>
      </c>
    </row>
    <row r="20" spans="1:10" ht="45" x14ac:dyDescent="0.25">
      <c r="A20" s="24" t="s">
        <v>124</v>
      </c>
      <c r="B20" s="4" t="s">
        <v>126</v>
      </c>
      <c r="C20" s="24" t="s">
        <v>10</v>
      </c>
      <c r="D20" s="5">
        <v>3</v>
      </c>
      <c r="E20" s="32">
        <f>Composição!H24</f>
        <v>11.420000000000002</v>
      </c>
      <c r="F20" s="32">
        <f>Composição!H28</f>
        <v>13.994068000000002</v>
      </c>
      <c r="G20" s="48">
        <v>101554</v>
      </c>
      <c r="H20" s="48" t="s">
        <v>1</v>
      </c>
      <c r="I20" s="32">
        <f t="shared" si="0"/>
        <v>34.260000000000005</v>
      </c>
      <c r="J20" s="32">
        <f t="shared" ref="J20:J66" si="2">TRUNC(F20*D20,2)</f>
        <v>41.98</v>
      </c>
    </row>
    <row r="21" spans="1:10" ht="30" x14ac:dyDescent="0.25">
      <c r="A21" s="24" t="s">
        <v>125</v>
      </c>
      <c r="B21" s="4" t="s">
        <v>127</v>
      </c>
      <c r="C21" s="24" t="s">
        <v>10</v>
      </c>
      <c r="D21" s="5">
        <v>100</v>
      </c>
      <c r="E21" s="32">
        <v>26.59</v>
      </c>
      <c r="F21" s="32">
        <f t="shared" si="1"/>
        <v>32.583386000000004</v>
      </c>
      <c r="G21" s="48">
        <v>25002</v>
      </c>
      <c r="H21" s="48" t="s">
        <v>1</v>
      </c>
      <c r="I21" s="32">
        <f t="shared" si="0"/>
        <v>2659</v>
      </c>
      <c r="J21" s="32">
        <f>F21*D21</f>
        <v>3258.3386000000005</v>
      </c>
    </row>
    <row r="22" spans="1:10" ht="45" x14ac:dyDescent="0.25">
      <c r="A22" s="24" t="s">
        <v>128</v>
      </c>
      <c r="B22" s="4" t="s">
        <v>129</v>
      </c>
      <c r="C22" s="24" t="s">
        <v>10</v>
      </c>
      <c r="D22" s="5">
        <v>24</v>
      </c>
      <c r="E22" s="32">
        <v>0.81</v>
      </c>
      <c r="F22" s="32">
        <f t="shared" si="1"/>
        <v>0.99257400000000007</v>
      </c>
      <c r="G22" s="48">
        <v>379</v>
      </c>
      <c r="H22" s="48" t="s">
        <v>1</v>
      </c>
      <c r="I22" s="32">
        <f t="shared" si="0"/>
        <v>19.440000000000001</v>
      </c>
      <c r="J22" s="32">
        <f t="shared" si="2"/>
        <v>23.82</v>
      </c>
    </row>
    <row r="23" spans="1:10" x14ac:dyDescent="0.25">
      <c r="A23" s="24" t="s">
        <v>130</v>
      </c>
      <c r="B23" s="4" t="s">
        <v>131</v>
      </c>
      <c r="C23" s="24" t="s">
        <v>10</v>
      </c>
      <c r="D23" s="5">
        <v>24</v>
      </c>
      <c r="E23" s="32">
        <f>Composição!H31</f>
        <v>2.92</v>
      </c>
      <c r="F23" s="32">
        <f>Composição!H33</f>
        <v>3.5781679999999998</v>
      </c>
      <c r="G23" s="48">
        <v>4130</v>
      </c>
      <c r="H23" s="48" t="s">
        <v>91</v>
      </c>
      <c r="I23" s="32">
        <f t="shared" si="0"/>
        <v>70.08</v>
      </c>
      <c r="J23" s="32">
        <f>F23*D23</f>
        <v>85.876031999999995</v>
      </c>
    </row>
    <row r="24" spans="1:10" ht="30" x14ac:dyDescent="0.25">
      <c r="A24" s="24" t="s">
        <v>132</v>
      </c>
      <c r="B24" s="4" t="s">
        <v>133</v>
      </c>
      <c r="C24" s="24" t="s">
        <v>10</v>
      </c>
      <c r="D24" s="5">
        <v>3</v>
      </c>
      <c r="E24" s="32">
        <f>Composição!H36</f>
        <v>45.49</v>
      </c>
      <c r="F24" s="32">
        <f>Composição!H40</f>
        <v>55.743446000000006</v>
      </c>
      <c r="G24" s="48">
        <v>101547</v>
      </c>
      <c r="H24" s="48" t="s">
        <v>1</v>
      </c>
      <c r="I24" s="32">
        <f t="shared" si="0"/>
        <v>136.47</v>
      </c>
      <c r="J24" s="32">
        <f t="shared" si="2"/>
        <v>167.23</v>
      </c>
    </row>
    <row r="25" spans="1:10" x14ac:dyDescent="0.25">
      <c r="A25" s="24" t="s">
        <v>134</v>
      </c>
      <c r="B25" s="4" t="s">
        <v>144</v>
      </c>
      <c r="C25" s="24" t="s">
        <v>10</v>
      </c>
      <c r="D25" s="5">
        <v>3</v>
      </c>
      <c r="E25" s="32">
        <f>Composição!H43</f>
        <v>23.15</v>
      </c>
      <c r="F25" s="32">
        <f>Composição!H45</f>
        <v>28.368009999999998</v>
      </c>
      <c r="G25" s="48">
        <v>4136</v>
      </c>
      <c r="H25" s="48" t="s">
        <v>91</v>
      </c>
      <c r="I25" s="32">
        <f>E25*D25</f>
        <v>69.449999999999989</v>
      </c>
      <c r="J25" s="32">
        <f t="shared" si="2"/>
        <v>85.1</v>
      </c>
    </row>
    <row r="26" spans="1:10" x14ac:dyDescent="0.25">
      <c r="A26" s="24" t="s">
        <v>135</v>
      </c>
      <c r="B26" s="4" t="s">
        <v>145</v>
      </c>
      <c r="C26" s="24" t="s">
        <v>10</v>
      </c>
      <c r="D26" s="5">
        <v>3</v>
      </c>
      <c r="E26" s="32">
        <f>Composição!H48</f>
        <v>11.93</v>
      </c>
      <c r="F26" s="32">
        <f>Composição!H50</f>
        <v>14.619021999999999</v>
      </c>
      <c r="G26" s="48">
        <v>2934</v>
      </c>
      <c r="H26" s="48" t="s">
        <v>91</v>
      </c>
      <c r="I26" s="32">
        <f t="shared" si="0"/>
        <v>35.79</v>
      </c>
      <c r="J26" s="32">
        <f>F26*D26</f>
        <v>43.857065999999996</v>
      </c>
    </row>
    <row r="27" spans="1:10" x14ac:dyDescent="0.25">
      <c r="A27" s="24" t="s">
        <v>136</v>
      </c>
      <c r="B27" s="4" t="s">
        <v>146</v>
      </c>
      <c r="C27" s="24" t="s">
        <v>10</v>
      </c>
      <c r="D27" s="5">
        <v>3</v>
      </c>
      <c r="E27" s="32">
        <f>Composição!H53</f>
        <v>17.399999999999999</v>
      </c>
      <c r="F27" s="32">
        <f>Composição!H55</f>
        <v>21.321959999999997</v>
      </c>
      <c r="G27" s="48">
        <v>4135</v>
      </c>
      <c r="H27" s="48" t="s">
        <v>91</v>
      </c>
      <c r="I27" s="32">
        <f t="shared" si="0"/>
        <v>52.199999999999996</v>
      </c>
      <c r="J27" s="32">
        <f>F27*D27</f>
        <v>63.965879999999991</v>
      </c>
    </row>
    <row r="28" spans="1:10" ht="30" x14ac:dyDescent="0.25">
      <c r="A28" s="24" t="s">
        <v>137</v>
      </c>
      <c r="B28" s="4" t="s">
        <v>147</v>
      </c>
      <c r="C28" s="24" t="s">
        <v>10</v>
      </c>
      <c r="D28" s="5">
        <v>4</v>
      </c>
      <c r="E28" s="32">
        <f>Composição!H58</f>
        <v>28.5</v>
      </c>
      <c r="F28" s="32">
        <f>Composição!H60</f>
        <v>34.923900000000003</v>
      </c>
      <c r="G28" s="48">
        <v>2918</v>
      </c>
      <c r="H28" s="48" t="s">
        <v>91</v>
      </c>
      <c r="I28" s="32">
        <f t="shared" si="0"/>
        <v>114</v>
      </c>
      <c r="J28" s="32">
        <f>F28*D28</f>
        <v>139.69560000000001</v>
      </c>
    </row>
    <row r="29" spans="1:10" ht="30" x14ac:dyDescent="0.25">
      <c r="A29" s="24" t="s">
        <v>138</v>
      </c>
      <c r="B29" s="4" t="s">
        <v>148</v>
      </c>
      <c r="C29" s="24" t="s">
        <v>10</v>
      </c>
      <c r="D29" s="5">
        <v>2</v>
      </c>
      <c r="E29" s="32">
        <f>Composição!H63</f>
        <v>21.8</v>
      </c>
      <c r="F29" s="32">
        <f>Composição!H65</f>
        <v>26.713720000000002</v>
      </c>
      <c r="G29" s="48">
        <v>2916</v>
      </c>
      <c r="H29" s="48" t="s">
        <v>91</v>
      </c>
      <c r="I29" s="32">
        <f t="shared" si="0"/>
        <v>43.6</v>
      </c>
      <c r="J29" s="32">
        <f>F29*D29</f>
        <v>53.427440000000004</v>
      </c>
    </row>
    <row r="30" spans="1:10" ht="30" x14ac:dyDescent="0.25">
      <c r="A30" s="24" t="s">
        <v>139</v>
      </c>
      <c r="B30" s="4" t="s">
        <v>149</v>
      </c>
      <c r="C30" s="24" t="s">
        <v>10</v>
      </c>
      <c r="D30" s="5">
        <v>3</v>
      </c>
      <c r="E30" s="32">
        <f>Composição!H68</f>
        <v>150.95000000000002</v>
      </c>
      <c r="F30" s="32">
        <f>Composição!H71</f>
        <v>184.97413</v>
      </c>
      <c r="G30" s="48">
        <v>12876</v>
      </c>
      <c r="H30" s="48" t="s">
        <v>91</v>
      </c>
      <c r="I30" s="32">
        <f t="shared" si="0"/>
        <v>452.85</v>
      </c>
      <c r="J30" s="32">
        <f t="shared" si="2"/>
        <v>554.91999999999996</v>
      </c>
    </row>
    <row r="31" spans="1:10" ht="30" x14ac:dyDescent="0.25">
      <c r="A31" s="24" t="s">
        <v>140</v>
      </c>
      <c r="B31" s="4" t="s">
        <v>150</v>
      </c>
      <c r="C31" s="24" t="s">
        <v>10</v>
      </c>
      <c r="D31" s="5">
        <v>2</v>
      </c>
      <c r="E31" s="32">
        <f>Composição!H74</f>
        <v>170</v>
      </c>
      <c r="F31" s="32">
        <f>Composição!H76</f>
        <v>208.31799999999998</v>
      </c>
      <c r="G31" s="48">
        <v>4025</v>
      </c>
      <c r="H31" s="48" t="s">
        <v>91</v>
      </c>
      <c r="I31" s="32">
        <f t="shared" si="0"/>
        <v>340</v>
      </c>
      <c r="J31" s="32">
        <f>F31*D31</f>
        <v>416.63599999999997</v>
      </c>
    </row>
    <row r="32" spans="1:10" ht="45" x14ac:dyDescent="0.25">
      <c r="A32" s="24" t="s">
        <v>141</v>
      </c>
      <c r="B32" s="4" t="s">
        <v>151</v>
      </c>
      <c r="C32" s="24" t="s">
        <v>10</v>
      </c>
      <c r="D32" s="5">
        <v>3</v>
      </c>
      <c r="E32" s="32">
        <f>Composição!H79</f>
        <v>45.06</v>
      </c>
      <c r="F32" s="32">
        <f>Composição!H84</f>
        <v>55.216524</v>
      </c>
      <c r="G32" s="48">
        <v>98111</v>
      </c>
      <c r="H32" s="48" t="s">
        <v>1</v>
      </c>
      <c r="I32" s="32">
        <f t="shared" si="0"/>
        <v>135.18</v>
      </c>
      <c r="J32" s="32">
        <f>F32*D32</f>
        <v>165.64957200000001</v>
      </c>
    </row>
    <row r="33" spans="1:10" ht="45" x14ac:dyDescent="0.25">
      <c r="A33" s="24" t="s">
        <v>142</v>
      </c>
      <c r="B33" s="4" t="s">
        <v>152</v>
      </c>
      <c r="C33" s="24" t="s">
        <v>10</v>
      </c>
      <c r="D33" s="5">
        <v>10</v>
      </c>
      <c r="E33" s="32">
        <v>2.0299999999999998</v>
      </c>
      <c r="F33" s="32">
        <f t="shared" si="1"/>
        <v>2.4875620000000001</v>
      </c>
      <c r="G33" s="48">
        <v>1577</v>
      </c>
      <c r="H33" s="48" t="s">
        <v>1</v>
      </c>
      <c r="I33" s="32">
        <f t="shared" si="0"/>
        <v>20.299999999999997</v>
      </c>
      <c r="J33" s="32">
        <f>F33*D33</f>
        <v>24.875620000000001</v>
      </c>
    </row>
    <row r="34" spans="1:10" ht="30" x14ac:dyDescent="0.25">
      <c r="A34" s="24" t="s">
        <v>143</v>
      </c>
      <c r="B34" s="4" t="s">
        <v>153</v>
      </c>
      <c r="C34" s="24" t="s">
        <v>10</v>
      </c>
      <c r="D34" s="5">
        <v>3</v>
      </c>
      <c r="E34" s="32">
        <f>Composição!H87</f>
        <v>6.45</v>
      </c>
      <c r="F34" s="32">
        <f>Composição!H89</f>
        <v>7.9038300000000001</v>
      </c>
      <c r="G34" s="48">
        <v>2967</v>
      </c>
      <c r="H34" s="48" t="s">
        <v>91</v>
      </c>
      <c r="I34" s="32">
        <f t="shared" si="0"/>
        <v>19.350000000000001</v>
      </c>
      <c r="J34" s="32">
        <f>TRUNC(F34*D34,2)</f>
        <v>23.71</v>
      </c>
    </row>
    <row r="35" spans="1:10" ht="60" x14ac:dyDescent="0.25">
      <c r="A35" s="24" t="s">
        <v>154</v>
      </c>
      <c r="B35" s="4" t="s">
        <v>155</v>
      </c>
      <c r="C35" s="24" t="s">
        <v>3</v>
      </c>
      <c r="D35" s="5">
        <v>150</v>
      </c>
      <c r="E35" s="32">
        <f>Composição!H92</f>
        <v>71.69</v>
      </c>
      <c r="F35" s="32">
        <f>Composição!H97</f>
        <v>87.848925999999992</v>
      </c>
      <c r="G35" s="48">
        <v>92990</v>
      </c>
      <c r="H35" s="48" t="s">
        <v>1</v>
      </c>
      <c r="I35" s="32">
        <f t="shared" si="0"/>
        <v>10753.5</v>
      </c>
      <c r="J35" s="32">
        <f>F35*D35</f>
        <v>13177.338899999999</v>
      </c>
    </row>
    <row r="36" spans="1:10" ht="60" x14ac:dyDescent="0.25">
      <c r="A36" s="24" t="s">
        <v>156</v>
      </c>
      <c r="B36" s="4" t="s">
        <v>167</v>
      </c>
      <c r="C36" s="24" t="s">
        <v>3</v>
      </c>
      <c r="D36" s="5">
        <v>50</v>
      </c>
      <c r="E36" s="32">
        <f>Composição!H100</f>
        <v>37</v>
      </c>
      <c r="F36" s="32">
        <f>Composição!H105</f>
        <v>45.339799999999997</v>
      </c>
      <c r="G36" s="48">
        <v>92986</v>
      </c>
      <c r="H36" s="48" t="s">
        <v>1</v>
      </c>
      <c r="I36" s="32">
        <f t="shared" si="0"/>
        <v>1850</v>
      </c>
      <c r="J36" s="32">
        <f t="shared" si="2"/>
        <v>2266.9899999999998</v>
      </c>
    </row>
    <row r="37" spans="1:10" ht="45" x14ac:dyDescent="0.25">
      <c r="A37" s="24" t="s">
        <v>157</v>
      </c>
      <c r="B37" s="4" t="s">
        <v>168</v>
      </c>
      <c r="C37" s="24" t="s">
        <v>10</v>
      </c>
      <c r="D37" s="5">
        <v>1</v>
      </c>
      <c r="E37" s="32">
        <f>Composição!H108</f>
        <v>1998.43</v>
      </c>
      <c r="F37" s="32">
        <f>Composição!H114</f>
        <v>2448.8761220000001</v>
      </c>
      <c r="G37" s="48">
        <v>10311</v>
      </c>
      <c r="H37" s="48" t="s">
        <v>91</v>
      </c>
      <c r="I37" s="32">
        <f t="shared" si="0"/>
        <v>1998.43</v>
      </c>
      <c r="J37" s="32">
        <f>F37*D37</f>
        <v>2448.8761220000001</v>
      </c>
    </row>
    <row r="38" spans="1:10" ht="30" x14ac:dyDescent="0.25">
      <c r="A38" s="24" t="s">
        <v>158</v>
      </c>
      <c r="B38" s="4" t="s">
        <v>169</v>
      </c>
      <c r="C38" s="24" t="s">
        <v>10</v>
      </c>
      <c r="D38" s="5">
        <v>1</v>
      </c>
      <c r="E38" s="32">
        <f>Composição!H117</f>
        <v>720.01</v>
      </c>
      <c r="F38" s="32">
        <f>Composição!H123</f>
        <v>882.300254</v>
      </c>
      <c r="G38" s="48">
        <v>9689</v>
      </c>
      <c r="H38" s="48" t="s">
        <v>91</v>
      </c>
      <c r="I38" s="32">
        <f t="shared" si="0"/>
        <v>720.01</v>
      </c>
      <c r="J38" s="32">
        <f t="shared" si="2"/>
        <v>882.3</v>
      </c>
    </row>
    <row r="39" spans="1:10" ht="30" x14ac:dyDescent="0.25">
      <c r="A39" s="24" t="s">
        <v>159</v>
      </c>
      <c r="B39" s="4" t="s">
        <v>390</v>
      </c>
      <c r="C39" s="24" t="s">
        <v>10</v>
      </c>
      <c r="D39" s="5">
        <v>12</v>
      </c>
      <c r="E39" s="32">
        <f>Composição!H126</f>
        <v>5.8699999999999992</v>
      </c>
      <c r="F39" s="32">
        <f>Composição!H131</f>
        <v>7.1930979999999991</v>
      </c>
      <c r="G39" s="48">
        <v>7929</v>
      </c>
      <c r="H39" s="48" t="s">
        <v>91</v>
      </c>
      <c r="I39" s="32">
        <f t="shared" si="0"/>
        <v>70.44</v>
      </c>
      <c r="J39" s="32">
        <f>F39*D39</f>
        <v>86.317175999999989</v>
      </c>
    </row>
    <row r="40" spans="1:10" ht="30" x14ac:dyDescent="0.25">
      <c r="A40" s="24" t="s">
        <v>160</v>
      </c>
      <c r="B40" s="4" t="s">
        <v>170</v>
      </c>
      <c r="C40" s="24" t="s">
        <v>10</v>
      </c>
      <c r="D40" s="5">
        <v>6</v>
      </c>
      <c r="E40" s="32">
        <f>Composição!H126</f>
        <v>5.8699999999999992</v>
      </c>
      <c r="F40" s="32">
        <f>Composição!H131</f>
        <v>7.1930979999999991</v>
      </c>
      <c r="G40" s="48">
        <v>7929</v>
      </c>
      <c r="H40" s="48" t="s">
        <v>91</v>
      </c>
      <c r="I40" s="32">
        <f t="shared" si="0"/>
        <v>35.22</v>
      </c>
      <c r="J40" s="32">
        <f>F40*D40</f>
        <v>43.158587999999995</v>
      </c>
    </row>
    <row r="41" spans="1:10" ht="30" x14ac:dyDescent="0.25">
      <c r="A41" s="24" t="s">
        <v>161</v>
      </c>
      <c r="B41" s="4" t="s">
        <v>171</v>
      </c>
      <c r="C41" s="24" t="s">
        <v>10</v>
      </c>
      <c r="D41" s="5">
        <v>2</v>
      </c>
      <c r="E41" s="32">
        <f>Composição!H134</f>
        <v>8.81</v>
      </c>
      <c r="F41" s="32">
        <f>Composição!H141</f>
        <v>10.795774</v>
      </c>
      <c r="G41" s="48">
        <v>11276</v>
      </c>
      <c r="H41" s="48" t="s">
        <v>91</v>
      </c>
      <c r="I41" s="32">
        <f t="shared" si="0"/>
        <v>17.62</v>
      </c>
      <c r="J41" s="32">
        <f t="shared" si="2"/>
        <v>21.59</v>
      </c>
    </row>
    <row r="42" spans="1:10" x14ac:dyDescent="0.25">
      <c r="A42" s="24" t="s">
        <v>162</v>
      </c>
      <c r="B42" s="4" t="s">
        <v>172</v>
      </c>
      <c r="C42" s="24" t="s">
        <v>10</v>
      </c>
      <c r="D42" s="5">
        <v>2</v>
      </c>
      <c r="E42" s="32">
        <f>Composição!H144</f>
        <v>13.4</v>
      </c>
      <c r="F42" s="32">
        <f>Composição!H150</f>
        <v>16.420360000000002</v>
      </c>
      <c r="G42" s="48">
        <v>11766</v>
      </c>
      <c r="H42" s="48" t="s">
        <v>91</v>
      </c>
      <c r="I42" s="32">
        <f t="shared" si="0"/>
        <v>26.8</v>
      </c>
      <c r="J42" s="32">
        <f t="shared" si="2"/>
        <v>32.840000000000003</v>
      </c>
    </row>
    <row r="43" spans="1:10" x14ac:dyDescent="0.25">
      <c r="A43" s="24" t="s">
        <v>163</v>
      </c>
      <c r="B43" s="4" t="s">
        <v>173</v>
      </c>
      <c r="C43" s="24" t="s">
        <v>10</v>
      </c>
      <c r="D43" s="5">
        <v>1</v>
      </c>
      <c r="E43" s="32">
        <f>Composição!H153</f>
        <v>39.900000000000006</v>
      </c>
      <c r="F43" s="32">
        <f>Composição!H157</f>
        <v>48.893460000000005</v>
      </c>
      <c r="G43" s="48">
        <v>3998</v>
      </c>
      <c r="H43" s="48" t="s">
        <v>91</v>
      </c>
      <c r="I43" s="32">
        <f t="shared" si="0"/>
        <v>39.900000000000006</v>
      </c>
      <c r="J43" s="32">
        <f t="shared" si="2"/>
        <v>48.89</v>
      </c>
    </row>
    <row r="44" spans="1:10" ht="45" x14ac:dyDescent="0.25">
      <c r="A44" s="24" t="s">
        <v>164</v>
      </c>
      <c r="B44" s="4" t="s">
        <v>174</v>
      </c>
      <c r="C44" s="24" t="s">
        <v>10</v>
      </c>
      <c r="D44" s="5">
        <v>1</v>
      </c>
      <c r="E44" s="32">
        <v>124.37</v>
      </c>
      <c r="F44" s="32">
        <f t="shared" si="1"/>
        <v>152.40299800000003</v>
      </c>
      <c r="G44" s="48">
        <v>2629</v>
      </c>
      <c r="H44" s="48" t="s">
        <v>1</v>
      </c>
      <c r="I44" s="32">
        <f t="shared" si="0"/>
        <v>124.37</v>
      </c>
      <c r="J44" s="32">
        <f t="shared" si="2"/>
        <v>152.4</v>
      </c>
    </row>
    <row r="45" spans="1:10" x14ac:dyDescent="0.25">
      <c r="A45" s="24" t="s">
        <v>165</v>
      </c>
      <c r="B45" s="4" t="s">
        <v>175</v>
      </c>
      <c r="C45" s="24" t="s">
        <v>10</v>
      </c>
      <c r="D45" s="5">
        <v>2</v>
      </c>
      <c r="E45" s="32">
        <f>Composição!H160</f>
        <v>191.13</v>
      </c>
      <c r="F45" s="32">
        <f>Composição!H166</f>
        <v>234.210702</v>
      </c>
      <c r="G45" s="48">
        <v>9037</v>
      </c>
      <c r="H45" s="48" t="s">
        <v>91</v>
      </c>
      <c r="I45" s="32">
        <f t="shared" si="0"/>
        <v>382.26</v>
      </c>
      <c r="J45" s="32">
        <f t="shared" si="2"/>
        <v>468.42</v>
      </c>
    </row>
    <row r="46" spans="1:10" ht="30" x14ac:dyDescent="0.25">
      <c r="A46" s="24" t="s">
        <v>166</v>
      </c>
      <c r="B46" s="4" t="s">
        <v>176</v>
      </c>
      <c r="C46" s="24" t="s">
        <v>3</v>
      </c>
      <c r="D46" s="5">
        <v>25</v>
      </c>
      <c r="E46" s="32">
        <f>Composição!H169</f>
        <v>5.2</v>
      </c>
      <c r="F46" s="32">
        <f>Composição!H171</f>
        <v>6.3720800000000004</v>
      </c>
      <c r="G46" s="48">
        <v>3999</v>
      </c>
      <c r="H46" s="48" t="s">
        <v>91</v>
      </c>
      <c r="I46" s="32">
        <f t="shared" si="0"/>
        <v>130</v>
      </c>
      <c r="J46" s="32">
        <f t="shared" si="2"/>
        <v>159.30000000000001</v>
      </c>
    </row>
    <row r="47" spans="1:10" x14ac:dyDescent="0.25">
      <c r="A47" s="24" t="s">
        <v>177</v>
      </c>
      <c r="B47" s="37" t="s">
        <v>197</v>
      </c>
      <c r="C47" s="44" t="s">
        <v>10</v>
      </c>
      <c r="D47" s="50">
        <v>10</v>
      </c>
      <c r="E47" s="51">
        <f>Composição!H174</f>
        <v>12.6</v>
      </c>
      <c r="F47" s="32">
        <f>Composição!H176</f>
        <v>15.44004</v>
      </c>
      <c r="G47" s="41">
        <v>4015</v>
      </c>
      <c r="H47" s="41" t="s">
        <v>91</v>
      </c>
      <c r="I47" s="32">
        <f t="shared" si="0"/>
        <v>126</v>
      </c>
      <c r="J47" s="32">
        <f t="shared" si="2"/>
        <v>154.4</v>
      </c>
    </row>
    <row r="48" spans="1:10" ht="30" x14ac:dyDescent="0.25">
      <c r="A48" s="24" t="s">
        <v>178</v>
      </c>
      <c r="B48" s="39" t="s">
        <v>198</v>
      </c>
      <c r="C48" s="44" t="s">
        <v>10</v>
      </c>
      <c r="D48" s="53">
        <v>2</v>
      </c>
      <c r="E48" s="54">
        <f>Composição!H179</f>
        <v>42.74</v>
      </c>
      <c r="F48" s="32">
        <f>Composição!H185</f>
        <v>52.373596000000006</v>
      </c>
      <c r="G48" s="40">
        <v>358</v>
      </c>
      <c r="H48" s="40" t="s">
        <v>91</v>
      </c>
      <c r="I48" s="32">
        <f t="shared" si="0"/>
        <v>85.48</v>
      </c>
      <c r="J48" s="32">
        <f>F48*D48</f>
        <v>104.74719200000001</v>
      </c>
    </row>
    <row r="49" spans="1:10" ht="60" x14ac:dyDescent="0.25">
      <c r="A49" s="24" t="s">
        <v>179</v>
      </c>
      <c r="B49" s="39" t="s">
        <v>199</v>
      </c>
      <c r="C49" s="44" t="s">
        <v>10</v>
      </c>
      <c r="D49" s="53">
        <v>1</v>
      </c>
      <c r="E49" s="54">
        <f>Composição!H188</f>
        <v>32.01</v>
      </c>
      <c r="F49" s="32">
        <f>Composição!H192</f>
        <v>39.225054</v>
      </c>
      <c r="G49" s="44">
        <v>93022</v>
      </c>
      <c r="H49" s="44" t="s">
        <v>1</v>
      </c>
      <c r="I49" s="32">
        <f t="shared" si="0"/>
        <v>32.01</v>
      </c>
      <c r="J49" s="32">
        <f>F49*D49</f>
        <v>39.225054</v>
      </c>
    </row>
    <row r="50" spans="1:10" ht="60" x14ac:dyDescent="0.25">
      <c r="A50" s="24" t="s">
        <v>180</v>
      </c>
      <c r="B50" s="52" t="s">
        <v>200</v>
      </c>
      <c r="C50" s="44" t="s">
        <v>10</v>
      </c>
      <c r="D50" s="53">
        <v>2</v>
      </c>
      <c r="E50" s="54">
        <f>Composição!H195</f>
        <v>18.240000000000002</v>
      </c>
      <c r="F50" s="32">
        <f>Composição!H199</f>
        <v>22.351296000000001</v>
      </c>
      <c r="G50" s="44">
        <v>93015</v>
      </c>
      <c r="H50" s="44" t="s">
        <v>1</v>
      </c>
      <c r="I50" s="32">
        <f t="shared" si="0"/>
        <v>36.480000000000004</v>
      </c>
      <c r="J50" s="32">
        <f t="shared" si="2"/>
        <v>44.7</v>
      </c>
    </row>
    <row r="51" spans="1:10" x14ac:dyDescent="0.25">
      <c r="A51" s="24" t="s">
        <v>181</v>
      </c>
      <c r="B51" s="52" t="s">
        <v>201</v>
      </c>
      <c r="C51" s="44" t="s">
        <v>10</v>
      </c>
      <c r="D51" s="53">
        <v>8</v>
      </c>
      <c r="E51" s="54">
        <f>Composição!H202</f>
        <v>3.6899999999999995</v>
      </c>
      <c r="F51" s="32">
        <f>Composição!H208</f>
        <v>4.5217259999999992</v>
      </c>
      <c r="G51" s="44">
        <v>12614</v>
      </c>
      <c r="H51" s="44" t="s">
        <v>91</v>
      </c>
      <c r="I51" s="32">
        <f t="shared" si="0"/>
        <v>29.519999999999996</v>
      </c>
      <c r="J51" s="32">
        <f>TRUNC(F51*D51,2)</f>
        <v>36.17</v>
      </c>
    </row>
    <row r="52" spans="1:10" ht="30" x14ac:dyDescent="0.25">
      <c r="A52" s="24" t="s">
        <v>182</v>
      </c>
      <c r="B52" s="52" t="s">
        <v>203</v>
      </c>
      <c r="C52" s="44" t="s">
        <v>10</v>
      </c>
      <c r="D52" s="53">
        <v>8</v>
      </c>
      <c r="E52" s="54">
        <v>1.24</v>
      </c>
      <c r="F52" s="32">
        <f t="shared" si="1"/>
        <v>1.519496</v>
      </c>
      <c r="G52" s="44">
        <v>4332</v>
      </c>
      <c r="H52" s="44" t="s">
        <v>1</v>
      </c>
      <c r="I52" s="32">
        <f t="shared" si="0"/>
        <v>9.92</v>
      </c>
      <c r="J52" s="32">
        <f>F52*D52</f>
        <v>12.155968</v>
      </c>
    </row>
    <row r="53" spans="1:10" x14ac:dyDescent="0.25">
      <c r="A53" s="24" t="s">
        <v>183</v>
      </c>
      <c r="B53" s="52" t="s">
        <v>201</v>
      </c>
      <c r="C53" s="44" t="s">
        <v>10</v>
      </c>
      <c r="D53" s="53">
        <v>8</v>
      </c>
      <c r="E53" s="54">
        <f>Composição!H202</f>
        <v>3.6899999999999995</v>
      </c>
      <c r="F53" s="32">
        <f>Composição!H208</f>
        <v>4.5217259999999992</v>
      </c>
      <c r="G53" s="44">
        <v>12614</v>
      </c>
      <c r="H53" s="44" t="s">
        <v>91</v>
      </c>
      <c r="I53" s="32">
        <f t="shared" si="0"/>
        <v>29.519999999999996</v>
      </c>
      <c r="J53" s="32">
        <f t="shared" si="2"/>
        <v>36.17</v>
      </c>
    </row>
    <row r="54" spans="1:10" x14ac:dyDescent="0.25">
      <c r="A54" s="24" t="s">
        <v>184</v>
      </c>
      <c r="B54" s="1" t="s">
        <v>202</v>
      </c>
      <c r="C54" s="44" t="s">
        <v>10</v>
      </c>
      <c r="D54" s="53">
        <v>8</v>
      </c>
      <c r="E54" s="54">
        <f>Composição!H211</f>
        <v>0.46</v>
      </c>
      <c r="F54" s="32">
        <f>Composição!H217</f>
        <v>0.56368400000000007</v>
      </c>
      <c r="G54" s="44">
        <v>12506</v>
      </c>
      <c r="H54" s="44" t="s">
        <v>91</v>
      </c>
      <c r="I54" s="32">
        <f t="shared" si="0"/>
        <v>3.68</v>
      </c>
      <c r="J54" s="32">
        <f>F54*D54</f>
        <v>4.5094720000000006</v>
      </c>
    </row>
    <row r="55" spans="1:10" x14ac:dyDescent="0.25">
      <c r="A55" s="24" t="s">
        <v>185</v>
      </c>
      <c r="B55" s="52" t="s">
        <v>204</v>
      </c>
      <c r="C55" s="44" t="s">
        <v>10</v>
      </c>
      <c r="D55" s="53">
        <v>8</v>
      </c>
      <c r="E55" s="54">
        <f>Composição!H220</f>
        <v>0.59000000000000008</v>
      </c>
      <c r="F55" s="32">
        <f>Composição!H226</f>
        <v>0.72298600000000013</v>
      </c>
      <c r="G55" s="44">
        <v>428</v>
      </c>
      <c r="H55" s="44" t="s">
        <v>91</v>
      </c>
      <c r="I55" s="32">
        <f t="shared" si="0"/>
        <v>4.7200000000000006</v>
      </c>
      <c r="J55" s="32">
        <f t="shared" si="2"/>
        <v>5.78</v>
      </c>
    </row>
    <row r="56" spans="1:10" ht="60" x14ac:dyDescent="0.25">
      <c r="A56" s="24" t="s">
        <v>186</v>
      </c>
      <c r="B56" s="52" t="s">
        <v>200</v>
      </c>
      <c r="C56" s="44" t="s">
        <v>10</v>
      </c>
      <c r="D56" s="53">
        <v>4</v>
      </c>
      <c r="E56" s="54">
        <f>Composição!H229</f>
        <v>18.240000000000002</v>
      </c>
      <c r="F56" s="32">
        <f>Composição!H233</f>
        <v>22.351296000000001</v>
      </c>
      <c r="G56" s="44">
        <v>93015</v>
      </c>
      <c r="H56" s="44" t="s">
        <v>1</v>
      </c>
      <c r="I56" s="32">
        <f t="shared" si="0"/>
        <v>72.960000000000008</v>
      </c>
      <c r="J56" s="32">
        <f>F56*D56</f>
        <v>89.405184000000006</v>
      </c>
    </row>
    <row r="57" spans="1:10" ht="30" x14ac:dyDescent="0.25">
      <c r="A57" s="24" t="s">
        <v>187</v>
      </c>
      <c r="B57" s="52" t="s">
        <v>205</v>
      </c>
      <c r="C57" s="44" t="s">
        <v>10</v>
      </c>
      <c r="D57" s="53">
        <v>6</v>
      </c>
      <c r="E57" s="54">
        <v>0.72</v>
      </c>
      <c r="F57" s="32">
        <f t="shared" si="1"/>
        <v>0.88228799999999996</v>
      </c>
      <c r="G57" s="44">
        <v>412</v>
      </c>
      <c r="H57" s="44" t="s">
        <v>1</v>
      </c>
      <c r="I57" s="32">
        <f t="shared" si="0"/>
        <v>4.32</v>
      </c>
      <c r="J57" s="32">
        <f t="shared" si="2"/>
        <v>5.29</v>
      </c>
    </row>
    <row r="58" spans="1:10" ht="30" x14ac:dyDescent="0.25">
      <c r="A58" s="24" t="s">
        <v>188</v>
      </c>
      <c r="B58" s="52" t="s">
        <v>206</v>
      </c>
      <c r="C58" s="44" t="s">
        <v>10</v>
      </c>
      <c r="D58" s="53">
        <v>1</v>
      </c>
      <c r="E58" s="54">
        <v>43.13</v>
      </c>
      <c r="F58" s="32">
        <f t="shared" si="1"/>
        <v>52.851502000000004</v>
      </c>
      <c r="G58" s="44">
        <v>1545</v>
      </c>
      <c r="H58" s="44" t="s">
        <v>1</v>
      </c>
      <c r="I58" s="32">
        <f t="shared" si="0"/>
        <v>43.13</v>
      </c>
      <c r="J58" s="32">
        <f t="shared" si="2"/>
        <v>52.85</v>
      </c>
    </row>
    <row r="59" spans="1:10" ht="30" x14ac:dyDescent="0.25">
      <c r="A59" s="24" t="s">
        <v>189</v>
      </c>
      <c r="B59" s="52" t="s">
        <v>381</v>
      </c>
      <c r="C59" s="44" t="s">
        <v>10</v>
      </c>
      <c r="D59" s="53">
        <v>4</v>
      </c>
      <c r="E59" s="54">
        <f>Composição!H236</f>
        <v>88.34</v>
      </c>
      <c r="F59" s="32">
        <f>Composição!H243</f>
        <v>108.251836</v>
      </c>
      <c r="G59" s="44">
        <v>3766</v>
      </c>
      <c r="H59" s="44" t="s">
        <v>91</v>
      </c>
      <c r="I59" s="32">
        <f t="shared" si="0"/>
        <v>353.36</v>
      </c>
      <c r="J59" s="32">
        <f t="shared" si="2"/>
        <v>433</v>
      </c>
    </row>
    <row r="60" spans="1:10" x14ac:dyDescent="0.25">
      <c r="A60" s="24" t="s">
        <v>190</v>
      </c>
      <c r="B60" s="52" t="s">
        <v>207</v>
      </c>
      <c r="C60" s="44" t="s">
        <v>10</v>
      </c>
      <c r="D60" s="53">
        <v>3</v>
      </c>
      <c r="E60" s="54">
        <f>Composição!H246</f>
        <v>16.850000000000001</v>
      </c>
      <c r="F60" s="32">
        <f>Composição!H248</f>
        <v>20.64799</v>
      </c>
      <c r="G60" s="44">
        <v>10270</v>
      </c>
      <c r="H60" s="44" t="s">
        <v>91</v>
      </c>
      <c r="I60" s="32">
        <f t="shared" si="0"/>
        <v>50.550000000000004</v>
      </c>
      <c r="J60" s="32">
        <f t="shared" si="2"/>
        <v>61.94</v>
      </c>
    </row>
    <row r="61" spans="1:10" x14ac:dyDescent="0.25">
      <c r="A61" s="24" t="s">
        <v>191</v>
      </c>
      <c r="B61" s="52" t="s">
        <v>208</v>
      </c>
      <c r="C61" s="44" t="s">
        <v>3</v>
      </c>
      <c r="D61" s="53">
        <v>30</v>
      </c>
      <c r="E61" s="54">
        <v>52</v>
      </c>
      <c r="F61" s="32">
        <f t="shared" si="1"/>
        <v>63.720800000000004</v>
      </c>
      <c r="G61" s="44">
        <v>867</v>
      </c>
      <c r="H61" s="44" t="s">
        <v>1</v>
      </c>
      <c r="I61" s="32">
        <f t="shared" si="0"/>
        <v>1560</v>
      </c>
      <c r="J61" s="32">
        <f t="shared" si="2"/>
        <v>1911.62</v>
      </c>
    </row>
    <row r="62" spans="1:10" ht="45" x14ac:dyDescent="0.25">
      <c r="A62" s="24" t="s">
        <v>192</v>
      </c>
      <c r="B62" s="43" t="s">
        <v>209</v>
      </c>
      <c r="C62" s="44" t="s">
        <v>10</v>
      </c>
      <c r="D62" s="53">
        <v>10</v>
      </c>
      <c r="E62" s="54">
        <v>9.59</v>
      </c>
      <c r="F62" s="32">
        <f t="shared" si="1"/>
        <v>11.751586</v>
      </c>
      <c r="G62" s="44">
        <v>416</v>
      </c>
      <c r="H62" s="44" t="s">
        <v>1</v>
      </c>
      <c r="I62" s="32">
        <f t="shared" si="0"/>
        <v>95.9</v>
      </c>
      <c r="J62" s="32">
        <f>F62*D62</f>
        <v>117.51586</v>
      </c>
    </row>
    <row r="63" spans="1:10" ht="45" x14ac:dyDescent="0.25">
      <c r="A63" s="24" t="s">
        <v>193</v>
      </c>
      <c r="B63" s="43" t="s">
        <v>209</v>
      </c>
      <c r="C63" s="44" t="s">
        <v>10</v>
      </c>
      <c r="D63" s="53">
        <v>10</v>
      </c>
      <c r="E63" s="54">
        <v>9.59</v>
      </c>
      <c r="F63" s="32">
        <f t="shared" si="1"/>
        <v>11.751586</v>
      </c>
      <c r="G63" s="44">
        <v>416</v>
      </c>
      <c r="H63" s="44" t="s">
        <v>1</v>
      </c>
      <c r="I63" s="32">
        <f t="shared" ref="I63" si="3">E63*D63</f>
        <v>95.9</v>
      </c>
      <c r="J63" s="32">
        <f>F63*D63</f>
        <v>117.51586</v>
      </c>
    </row>
    <row r="64" spans="1:10" ht="30" x14ac:dyDescent="0.25">
      <c r="A64" s="24" t="s">
        <v>194</v>
      </c>
      <c r="B64" s="52" t="s">
        <v>210</v>
      </c>
      <c r="C64" s="44" t="s">
        <v>10</v>
      </c>
      <c r="D64" s="53">
        <v>3</v>
      </c>
      <c r="E64" s="54">
        <f>Composição!H251</f>
        <v>13</v>
      </c>
      <c r="F64" s="32">
        <f>Composição!H255</f>
        <v>15.930199999999999</v>
      </c>
      <c r="G64" s="44">
        <v>9900</v>
      </c>
      <c r="H64" s="44" t="s">
        <v>91</v>
      </c>
      <c r="I64" s="32">
        <f>E64*D64</f>
        <v>39</v>
      </c>
      <c r="J64" s="32">
        <f t="shared" si="2"/>
        <v>47.79</v>
      </c>
    </row>
    <row r="65" spans="1:10" ht="30" x14ac:dyDescent="0.25">
      <c r="A65" s="24" t="s">
        <v>195</v>
      </c>
      <c r="B65" s="52" t="s">
        <v>211</v>
      </c>
      <c r="C65" s="44" t="s">
        <v>3</v>
      </c>
      <c r="D65" s="53">
        <v>9</v>
      </c>
      <c r="E65" s="54">
        <f>Composição!H258</f>
        <v>12.12</v>
      </c>
      <c r="F65" s="32">
        <f>Composição!H264</f>
        <v>14.851847999999999</v>
      </c>
      <c r="G65" s="44">
        <v>353</v>
      </c>
      <c r="H65" s="44" t="s">
        <v>91</v>
      </c>
      <c r="I65" s="32">
        <f>E65*D65</f>
        <v>109.08</v>
      </c>
      <c r="J65" s="32">
        <f>F65*D65</f>
        <v>133.66663199999999</v>
      </c>
    </row>
    <row r="66" spans="1:10" x14ac:dyDescent="0.25">
      <c r="A66" s="24" t="s">
        <v>196</v>
      </c>
      <c r="B66" s="52" t="s">
        <v>212</v>
      </c>
      <c r="C66" s="44" t="s">
        <v>11</v>
      </c>
      <c r="D66" s="53">
        <v>1</v>
      </c>
      <c r="E66" s="54">
        <f>Composição!H267</f>
        <v>26.37</v>
      </c>
      <c r="F66" s="32">
        <f>Composição!H269</f>
        <v>32.313797999999998</v>
      </c>
      <c r="G66" s="44">
        <v>9824</v>
      </c>
      <c r="H66" s="44" t="s">
        <v>91</v>
      </c>
      <c r="I66" s="32">
        <f>E66*D66</f>
        <v>26.37</v>
      </c>
      <c r="J66" s="32">
        <f t="shared" si="2"/>
        <v>32.31</v>
      </c>
    </row>
    <row r="67" spans="1:10" ht="15.75" x14ac:dyDescent="0.3">
      <c r="A67" s="56" t="s">
        <v>214</v>
      </c>
      <c r="B67" s="132" t="s">
        <v>215</v>
      </c>
      <c r="C67" s="133"/>
      <c r="D67" s="133"/>
      <c r="E67" s="133"/>
      <c r="F67" s="133"/>
      <c r="G67" s="133"/>
      <c r="H67" s="133"/>
      <c r="I67" s="133"/>
      <c r="J67" s="134"/>
    </row>
    <row r="68" spans="1:10" ht="30" x14ac:dyDescent="0.25">
      <c r="A68" s="24" t="s">
        <v>216</v>
      </c>
      <c r="B68" s="43" t="s">
        <v>222</v>
      </c>
      <c r="C68" s="44" t="s">
        <v>3</v>
      </c>
      <c r="D68" s="53">
        <v>450</v>
      </c>
      <c r="E68" s="54">
        <f>Composição!H272</f>
        <v>42.74</v>
      </c>
      <c r="F68" s="54">
        <f>Composição!H278</f>
        <v>52.373596000000006</v>
      </c>
      <c r="G68" s="44">
        <v>358</v>
      </c>
      <c r="H68" s="44" t="s">
        <v>91</v>
      </c>
      <c r="I68" s="54">
        <f>E68*D68</f>
        <v>19233</v>
      </c>
      <c r="J68" s="54">
        <f>F68*D68</f>
        <v>23568.118200000004</v>
      </c>
    </row>
    <row r="69" spans="1:10" x14ac:dyDescent="0.25">
      <c r="A69" s="24" t="s">
        <v>217</v>
      </c>
      <c r="B69" s="43" t="s">
        <v>223</v>
      </c>
      <c r="C69" s="44" t="s">
        <v>3</v>
      </c>
      <c r="D69" s="53">
        <v>4</v>
      </c>
      <c r="E69" s="54">
        <f>Composição!H281</f>
        <v>21.400000000000002</v>
      </c>
      <c r="F69" s="54">
        <f>Composição!H285</f>
        <v>26.223560000000003</v>
      </c>
      <c r="G69" s="44">
        <v>7894</v>
      </c>
      <c r="H69" s="44" t="s">
        <v>91</v>
      </c>
      <c r="I69" s="54">
        <f t="shared" ref="I69:I73" si="4">E69*D69</f>
        <v>85.600000000000009</v>
      </c>
      <c r="J69" s="54">
        <f t="shared" ref="J69:J73" si="5">TRUNC(F69*D69,2)</f>
        <v>104.89</v>
      </c>
    </row>
    <row r="70" spans="1:10" x14ac:dyDescent="0.25">
      <c r="A70" s="24" t="s">
        <v>218</v>
      </c>
      <c r="B70" s="59" t="s">
        <v>224</v>
      </c>
      <c r="C70" s="44" t="s">
        <v>10</v>
      </c>
      <c r="D70" s="53">
        <v>120</v>
      </c>
      <c r="E70" s="54">
        <f>Composição!H288</f>
        <v>36.64</v>
      </c>
      <c r="F70" s="54">
        <f>Composição!H295</f>
        <v>44.898656000000003</v>
      </c>
      <c r="G70" s="44">
        <v>13.08</v>
      </c>
      <c r="H70" s="44" t="s">
        <v>91</v>
      </c>
      <c r="I70" s="54">
        <f t="shared" si="4"/>
        <v>4396.8</v>
      </c>
      <c r="J70" s="54">
        <f>F70*D70</f>
        <v>5387.8387200000006</v>
      </c>
    </row>
    <row r="71" spans="1:10" x14ac:dyDescent="0.25">
      <c r="A71" s="24" t="s">
        <v>219</v>
      </c>
      <c r="B71" s="59" t="s">
        <v>176</v>
      </c>
      <c r="C71" s="44" t="s">
        <v>3</v>
      </c>
      <c r="D71" s="53">
        <v>100</v>
      </c>
      <c r="E71" s="54">
        <f>Composição!H298</f>
        <v>5.2</v>
      </c>
      <c r="F71" s="54">
        <f>Composição!H300</f>
        <v>6.3720800000000004</v>
      </c>
      <c r="G71" s="44">
        <v>3999</v>
      </c>
      <c r="H71" s="44" t="s">
        <v>91</v>
      </c>
      <c r="I71" s="54">
        <f t="shared" si="4"/>
        <v>520</v>
      </c>
      <c r="J71" s="54">
        <f>F71*D71</f>
        <v>637.20800000000008</v>
      </c>
    </row>
    <row r="72" spans="1:10" ht="30" x14ac:dyDescent="0.25">
      <c r="A72" s="24" t="s">
        <v>220</v>
      </c>
      <c r="B72" s="43" t="s">
        <v>225</v>
      </c>
      <c r="C72" s="44" t="s">
        <v>10</v>
      </c>
      <c r="D72" s="53">
        <v>20</v>
      </c>
      <c r="E72" s="54">
        <f>Composição!H303</f>
        <v>15.330000000000002</v>
      </c>
      <c r="F72" s="54">
        <f>Composição!H309</f>
        <v>18.785382000000002</v>
      </c>
      <c r="G72" s="44">
        <v>8440</v>
      </c>
      <c r="H72" s="44" t="s">
        <v>91</v>
      </c>
      <c r="I72" s="54">
        <f t="shared" si="4"/>
        <v>306.60000000000002</v>
      </c>
      <c r="J72" s="54">
        <f>F72*D72</f>
        <v>375.70764000000003</v>
      </c>
    </row>
    <row r="73" spans="1:10" ht="45" x14ac:dyDescent="0.25">
      <c r="A73" s="24" t="s">
        <v>221</v>
      </c>
      <c r="B73" s="43" t="s">
        <v>226</v>
      </c>
      <c r="C73" s="44" t="s">
        <v>10</v>
      </c>
      <c r="D73" s="53">
        <v>16</v>
      </c>
      <c r="E73" s="54">
        <f>Composição!H312</f>
        <v>287.64000000000004</v>
      </c>
      <c r="F73" s="54">
        <f>Composição!H320</f>
        <v>352.47405600000002</v>
      </c>
      <c r="G73" s="44">
        <v>8076</v>
      </c>
      <c r="H73" s="44" t="s">
        <v>91</v>
      </c>
      <c r="I73" s="54">
        <f t="shared" si="4"/>
        <v>4602.2400000000007</v>
      </c>
      <c r="J73" s="54">
        <f t="shared" si="5"/>
        <v>5639.58</v>
      </c>
    </row>
    <row r="74" spans="1:10" ht="15.75" x14ac:dyDescent="0.3">
      <c r="A74" s="56" t="s">
        <v>213</v>
      </c>
      <c r="B74" s="135" t="s">
        <v>231</v>
      </c>
      <c r="C74" s="136"/>
      <c r="D74" s="136"/>
      <c r="E74" s="136"/>
      <c r="F74" s="136"/>
      <c r="G74" s="136"/>
      <c r="H74" s="136"/>
      <c r="I74" s="136"/>
      <c r="J74" s="137"/>
    </row>
    <row r="75" spans="1:10" ht="60" x14ac:dyDescent="0.25">
      <c r="A75" s="24" t="s">
        <v>227</v>
      </c>
      <c r="B75" s="43" t="s">
        <v>232</v>
      </c>
      <c r="C75" s="44" t="s">
        <v>3</v>
      </c>
      <c r="D75" s="57">
        <v>1450</v>
      </c>
      <c r="E75" s="54">
        <v>9.44</v>
      </c>
      <c r="F75" s="54">
        <f>Composição!H328</f>
        <v>11.567775999999999</v>
      </c>
      <c r="G75" s="44">
        <v>91931</v>
      </c>
      <c r="H75" s="44" t="s">
        <v>1</v>
      </c>
      <c r="I75" s="54">
        <f>E75*D75</f>
        <v>13688</v>
      </c>
      <c r="J75" s="54">
        <f>F75*D75</f>
        <v>16773.275199999996</v>
      </c>
    </row>
    <row r="76" spans="1:10" ht="60" x14ac:dyDescent="0.25">
      <c r="A76" s="24" t="s">
        <v>228</v>
      </c>
      <c r="B76" s="43" t="s">
        <v>233</v>
      </c>
      <c r="C76" s="44" t="s">
        <v>3</v>
      </c>
      <c r="D76" s="57">
        <v>1450</v>
      </c>
      <c r="E76" s="54">
        <f>Composição!G331</f>
        <v>9.44</v>
      </c>
      <c r="F76" s="54">
        <f>Composição!H336</f>
        <v>11.567775999999999</v>
      </c>
      <c r="G76" s="44">
        <v>91932</v>
      </c>
      <c r="H76" s="44" t="s">
        <v>1</v>
      </c>
      <c r="I76" s="54">
        <f t="shared" ref="I76:I78" si="6">E76*D76</f>
        <v>13688</v>
      </c>
      <c r="J76" s="54">
        <f t="shared" ref="J76:J77" si="7">F76*D76</f>
        <v>16773.275199999996</v>
      </c>
    </row>
    <row r="77" spans="1:10" ht="60" x14ac:dyDescent="0.25">
      <c r="A77" s="24" t="s">
        <v>229</v>
      </c>
      <c r="B77" s="43" t="s">
        <v>234</v>
      </c>
      <c r="C77" s="44" t="s">
        <v>3</v>
      </c>
      <c r="D77" s="57">
        <v>1450</v>
      </c>
      <c r="E77" s="54">
        <f>Composição!H339</f>
        <v>9.44</v>
      </c>
      <c r="F77" s="54">
        <f>Composição!H344</f>
        <v>11.567775999999999</v>
      </c>
      <c r="G77" s="44">
        <v>91933</v>
      </c>
      <c r="H77" s="44" t="s">
        <v>1</v>
      </c>
      <c r="I77" s="54">
        <f t="shared" si="6"/>
        <v>13688</v>
      </c>
      <c r="J77" s="54">
        <f t="shared" si="7"/>
        <v>16773.275199999996</v>
      </c>
    </row>
    <row r="78" spans="1:10" ht="60" x14ac:dyDescent="0.25">
      <c r="A78" s="24" t="s">
        <v>230</v>
      </c>
      <c r="B78" s="43" t="s">
        <v>235</v>
      </c>
      <c r="C78" s="44" t="s">
        <v>3</v>
      </c>
      <c r="D78" s="57">
        <v>1450</v>
      </c>
      <c r="E78" s="54">
        <f>Composição!H347</f>
        <v>36.340000000000003</v>
      </c>
      <c r="F78" s="54">
        <f>Composição!H352</f>
        <v>44.531036</v>
      </c>
      <c r="G78" s="44">
        <v>91934</v>
      </c>
      <c r="H78" s="44" t="s">
        <v>1</v>
      </c>
      <c r="I78" s="54">
        <f t="shared" si="6"/>
        <v>52693.000000000007</v>
      </c>
      <c r="J78" s="54">
        <f t="shared" ref="J78" si="8">TRUNC(F78*D78,2)</f>
        <v>64570</v>
      </c>
    </row>
    <row r="79" spans="1:10" ht="15.75" x14ac:dyDescent="0.3">
      <c r="A79" s="58" t="s">
        <v>236</v>
      </c>
      <c r="B79" s="135" t="s">
        <v>238</v>
      </c>
      <c r="C79" s="136"/>
      <c r="D79" s="136"/>
      <c r="E79" s="136"/>
      <c r="F79" s="136"/>
      <c r="G79" s="136"/>
      <c r="H79" s="136"/>
      <c r="I79" s="136"/>
      <c r="J79" s="137"/>
    </row>
    <row r="80" spans="1:10" ht="60" x14ac:dyDescent="0.25">
      <c r="A80" s="44" t="s">
        <v>237</v>
      </c>
      <c r="B80" s="43" t="s">
        <v>239</v>
      </c>
      <c r="C80" s="44" t="s">
        <v>10</v>
      </c>
      <c r="D80" s="53">
        <v>4</v>
      </c>
      <c r="E80" s="54">
        <f>Composição!G355</f>
        <v>5000</v>
      </c>
      <c r="F80" s="54">
        <f>Composição!H357</f>
        <v>6127</v>
      </c>
      <c r="G80" s="44">
        <v>12978</v>
      </c>
      <c r="H80" s="44" t="s">
        <v>1</v>
      </c>
      <c r="I80" s="54">
        <f>E80*D80</f>
        <v>20000</v>
      </c>
      <c r="J80" s="54">
        <f>F80*D80</f>
        <v>24508</v>
      </c>
    </row>
    <row r="81" spans="1:10" ht="60" x14ac:dyDescent="0.25">
      <c r="A81" s="44" t="s">
        <v>240</v>
      </c>
      <c r="B81" s="43" t="s">
        <v>239</v>
      </c>
      <c r="C81" s="44" t="s">
        <v>10</v>
      </c>
      <c r="D81" s="53">
        <v>1</v>
      </c>
      <c r="E81" s="54">
        <v>8999.74</v>
      </c>
      <c r="F81" s="54">
        <f>E81*(1+22.54%)</f>
        <v>11028.281396</v>
      </c>
      <c r="G81" s="44">
        <v>12978</v>
      </c>
      <c r="H81" s="44" t="s">
        <v>1</v>
      </c>
      <c r="I81" s="54">
        <f>E81*D81</f>
        <v>8999.74</v>
      </c>
      <c r="J81" s="54">
        <f t="shared" ref="J81:J84" si="9">TRUNC(F81*D81,2)</f>
        <v>11028.28</v>
      </c>
    </row>
    <row r="82" spans="1:10" ht="45" x14ac:dyDescent="0.25">
      <c r="A82" s="44" t="s">
        <v>241</v>
      </c>
      <c r="B82" s="43" t="s">
        <v>246</v>
      </c>
      <c r="C82" s="44" t="s">
        <v>10</v>
      </c>
      <c r="D82" s="53">
        <v>64</v>
      </c>
      <c r="E82" s="54">
        <f>Composição!H360</f>
        <v>12.27</v>
      </c>
      <c r="F82" s="54">
        <f>Composição!H365</f>
        <v>15.035658</v>
      </c>
      <c r="G82" s="44">
        <v>93657</v>
      </c>
      <c r="H82" s="44" t="s">
        <v>1</v>
      </c>
      <c r="I82" s="54">
        <f t="shared" ref="I82:I86" si="10">E82*D82</f>
        <v>785.28</v>
      </c>
      <c r="J82" s="54">
        <f t="shared" si="9"/>
        <v>962.28</v>
      </c>
    </row>
    <row r="83" spans="1:10" ht="45" x14ac:dyDescent="0.25">
      <c r="A83" s="44" t="s">
        <v>242</v>
      </c>
      <c r="B83" s="43" t="s">
        <v>247</v>
      </c>
      <c r="C83" s="44" t="s">
        <v>10</v>
      </c>
      <c r="D83" s="53">
        <v>4</v>
      </c>
      <c r="E83" s="54">
        <f>Composição!H369</f>
        <v>132.57</v>
      </c>
      <c r="F83" s="54">
        <f>Composição!H374</f>
        <v>162.451278</v>
      </c>
      <c r="G83" s="44">
        <v>101894</v>
      </c>
      <c r="H83" s="44" t="s">
        <v>1</v>
      </c>
      <c r="I83" s="54">
        <f t="shared" si="10"/>
        <v>530.28</v>
      </c>
      <c r="J83" s="54">
        <f>F83*D83</f>
        <v>649.80511200000001</v>
      </c>
    </row>
    <row r="84" spans="1:10" ht="30" x14ac:dyDescent="0.25">
      <c r="A84" s="44" t="s">
        <v>243</v>
      </c>
      <c r="B84" s="60" t="s">
        <v>249</v>
      </c>
      <c r="C84" s="44" t="s">
        <v>10</v>
      </c>
      <c r="D84" s="53">
        <v>1</v>
      </c>
      <c r="E84" s="54">
        <v>360.71</v>
      </c>
      <c r="F84" s="54">
        <f t="shared" ref="F84" si="11">E84*(1+22.54%)</f>
        <v>442.01403399999998</v>
      </c>
      <c r="G84" s="44">
        <v>2374</v>
      </c>
      <c r="H84" s="44" t="s">
        <v>1</v>
      </c>
      <c r="I84" s="54">
        <f t="shared" si="10"/>
        <v>360.71</v>
      </c>
      <c r="J84" s="54">
        <f t="shared" si="9"/>
        <v>442.01</v>
      </c>
    </row>
    <row r="85" spans="1:10" ht="45" x14ac:dyDescent="0.25">
      <c r="A85" s="44" t="s">
        <v>244</v>
      </c>
      <c r="B85" s="43" t="s">
        <v>248</v>
      </c>
      <c r="C85" s="44" t="s">
        <v>10</v>
      </c>
      <c r="D85" s="53">
        <v>2</v>
      </c>
      <c r="E85" s="54">
        <f>Composição!H377</f>
        <v>371.62</v>
      </c>
      <c r="F85" s="54">
        <f>Composição!H382</f>
        <v>455.38314800000001</v>
      </c>
      <c r="G85" s="44">
        <v>101895</v>
      </c>
      <c r="H85" s="44" t="s">
        <v>1</v>
      </c>
      <c r="I85" s="54">
        <f t="shared" si="10"/>
        <v>743.24</v>
      </c>
      <c r="J85" s="54">
        <f>F85*D85</f>
        <v>910.76629600000001</v>
      </c>
    </row>
    <row r="86" spans="1:10" x14ac:dyDescent="0.25">
      <c r="A86" s="44" t="s">
        <v>245</v>
      </c>
      <c r="B86" s="59" t="s">
        <v>250</v>
      </c>
      <c r="C86" s="44" t="s">
        <v>10</v>
      </c>
      <c r="D86" s="53">
        <v>64</v>
      </c>
      <c r="E86" s="54">
        <f>Composição!H385</f>
        <v>5505.12</v>
      </c>
      <c r="F86" s="54">
        <f>Composição!H389</f>
        <v>6745.974048</v>
      </c>
      <c r="G86" s="138" t="s">
        <v>251</v>
      </c>
      <c r="H86" s="139"/>
      <c r="I86" s="54">
        <f t="shared" si="10"/>
        <v>352327.67999999999</v>
      </c>
      <c r="J86" s="54">
        <f>TRUNC(F86*D86,2)</f>
        <v>431742.33</v>
      </c>
    </row>
    <row r="87" spans="1:10" ht="15.75" x14ac:dyDescent="0.3">
      <c r="A87" s="129" t="s">
        <v>9</v>
      </c>
      <c r="B87" s="130"/>
      <c r="C87" s="130"/>
      <c r="D87" s="130"/>
      <c r="E87" s="130"/>
      <c r="F87" s="130"/>
      <c r="G87" s="130"/>
      <c r="H87" s="131"/>
      <c r="I87" s="62">
        <f>SUM(I18:I86)</f>
        <v>548525.91</v>
      </c>
      <c r="J87" s="61">
        <f>SUM(J18:J86)</f>
        <v>672163.55811400001</v>
      </c>
    </row>
    <row r="88" spans="1:10" ht="15.75" x14ac:dyDescent="0.25">
      <c r="A88" s="126" t="s">
        <v>252</v>
      </c>
      <c r="B88" s="127"/>
      <c r="C88" s="127"/>
      <c r="D88" s="127"/>
      <c r="E88" s="127"/>
      <c r="F88" s="127"/>
      <c r="G88" s="127"/>
      <c r="H88" s="127"/>
      <c r="I88" s="127"/>
      <c r="J88" s="128"/>
    </row>
    <row r="89" spans="1:10" ht="15.75" x14ac:dyDescent="0.25">
      <c r="A89" s="126" t="s">
        <v>253</v>
      </c>
      <c r="B89" s="127"/>
      <c r="C89" s="127"/>
      <c r="D89" s="127"/>
      <c r="E89" s="127"/>
      <c r="F89" s="127"/>
      <c r="G89" s="127"/>
      <c r="H89" s="127"/>
      <c r="I89" s="128"/>
      <c r="J89" s="63">
        <v>0.85699999999999998</v>
      </c>
    </row>
    <row r="90" spans="1:10" ht="15.75" x14ac:dyDescent="0.3">
      <c r="A90" s="129" t="s">
        <v>254</v>
      </c>
      <c r="B90" s="130"/>
      <c r="C90" s="130"/>
      <c r="D90" s="130"/>
      <c r="E90" s="130"/>
      <c r="F90" s="130"/>
      <c r="G90" s="130"/>
      <c r="H90" s="130"/>
      <c r="I90" s="131"/>
      <c r="J90" s="64">
        <v>0.22539999999999999</v>
      </c>
    </row>
  </sheetData>
  <mergeCells count="21">
    <mergeCell ref="A88:J88"/>
    <mergeCell ref="A89:I89"/>
    <mergeCell ref="A90:I90"/>
    <mergeCell ref="B67:J67"/>
    <mergeCell ref="B74:J74"/>
    <mergeCell ref="B79:J79"/>
    <mergeCell ref="G86:H86"/>
    <mergeCell ref="A87:H87"/>
    <mergeCell ref="A8:J8"/>
    <mergeCell ref="A9:J9"/>
    <mergeCell ref="A10:J10"/>
    <mergeCell ref="E11:F11"/>
    <mergeCell ref="I11:J11"/>
    <mergeCell ref="G11:H11"/>
    <mergeCell ref="I12:J14"/>
    <mergeCell ref="A11:D11"/>
    <mergeCell ref="A12:D12"/>
    <mergeCell ref="A13:D13"/>
    <mergeCell ref="A14:D14"/>
    <mergeCell ref="E12:F14"/>
    <mergeCell ref="G12:H14"/>
  </mergeCells>
  <pageMargins left="0.51181102362204722" right="0.51181102362204722" top="1.5748031496062993" bottom="0.98425196850393704" header="0.51181102362204722" footer="0.51181102362204722"/>
  <pageSetup paperSize="9" scale="8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opLeftCell="C1" workbookViewId="0">
      <selection activeCell="M21" sqref="M21"/>
    </sheetView>
  </sheetViews>
  <sheetFormatPr defaultRowHeight="15" x14ac:dyDescent="0.25"/>
  <cols>
    <col min="1" max="1" width="12.625" style="1" customWidth="1"/>
    <col min="2" max="2" width="18.375" style="1" customWidth="1"/>
    <col min="3" max="3" width="15.875" style="1" bestFit="1" customWidth="1"/>
    <col min="4" max="4" width="12.375" style="1" bestFit="1" customWidth="1"/>
    <col min="5" max="5" width="5.875" style="1" customWidth="1"/>
    <col min="6" max="6" width="14.75" style="1" bestFit="1" customWidth="1"/>
    <col min="7" max="15" width="15.875" style="1" bestFit="1" customWidth="1"/>
    <col min="16" max="16384" width="9" style="1"/>
  </cols>
  <sheetData>
    <row r="1" spans="1:15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10"/>
    </row>
    <row r="2" spans="1:15" x14ac:dyDescent="0.25">
      <c r="A2" s="8" t="s">
        <v>384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</row>
    <row r="3" spans="1:15" x14ac:dyDescent="0.25">
      <c r="A3" s="11" t="s">
        <v>19</v>
      </c>
      <c r="B3" s="9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5" x14ac:dyDescent="0.25">
      <c r="A4" s="11" t="s">
        <v>106</v>
      </c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1:15" x14ac:dyDescent="0.25">
      <c r="A5" s="8" t="s">
        <v>20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5" x14ac:dyDescent="0.25">
      <c r="A6" s="8" t="s">
        <v>389</v>
      </c>
      <c r="B6" s="9"/>
      <c r="C6" s="9"/>
      <c r="D6" s="9"/>
      <c r="E6" s="9"/>
      <c r="F6" s="9"/>
      <c r="G6" s="9"/>
      <c r="H6" s="9"/>
      <c r="I6" s="9"/>
      <c r="J6" s="9"/>
      <c r="K6" s="9"/>
      <c r="L6" s="10"/>
    </row>
    <row r="7" spans="1:15" x14ac:dyDescent="0.25">
      <c r="A7" s="8" t="s">
        <v>388</v>
      </c>
      <c r="B7" s="9"/>
      <c r="C7" s="9"/>
      <c r="D7" s="9"/>
      <c r="E7" s="9"/>
      <c r="F7" s="9"/>
      <c r="G7" s="9"/>
      <c r="H7" s="9"/>
      <c r="I7" s="9"/>
      <c r="J7" s="9"/>
      <c r="K7" s="9"/>
      <c r="L7" s="10"/>
    </row>
    <row r="8" spans="1:15" ht="38.25" customHeight="1" x14ac:dyDescent="0.25">
      <c r="A8" s="117" t="s">
        <v>107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</row>
    <row r="9" spans="1:15" x14ac:dyDescent="0.25">
      <c r="A9" s="143"/>
      <c r="B9" s="144"/>
      <c r="C9" s="144"/>
      <c r="D9" s="144"/>
      <c r="E9" s="67"/>
    </row>
    <row r="10" spans="1:15" ht="15.75" customHeight="1" x14ac:dyDescent="0.3">
      <c r="A10" s="121" t="s">
        <v>7</v>
      </c>
      <c r="B10" s="121"/>
      <c r="C10" s="121"/>
      <c r="D10" s="121"/>
      <c r="E10" s="140"/>
      <c r="F10" s="121"/>
      <c r="G10" s="121"/>
      <c r="H10" s="121"/>
      <c r="I10" s="121"/>
      <c r="J10" s="121"/>
      <c r="K10" s="121"/>
      <c r="L10" s="121"/>
      <c r="M10" s="121"/>
      <c r="N10" s="121"/>
      <c r="O10" s="121"/>
    </row>
    <row r="11" spans="1:15" ht="15.75" customHeight="1" x14ac:dyDescent="0.3">
      <c r="A11" s="103" t="s">
        <v>108</v>
      </c>
      <c r="B11" s="103"/>
      <c r="C11" s="103"/>
      <c r="D11" s="169"/>
      <c r="E11" s="45"/>
      <c r="F11" s="162" t="s">
        <v>110</v>
      </c>
      <c r="G11" s="162"/>
      <c r="H11" s="162"/>
      <c r="I11" s="162"/>
      <c r="J11" s="162"/>
      <c r="K11" s="162"/>
      <c r="L11" s="162"/>
      <c r="M11" s="162"/>
      <c r="N11" s="162"/>
      <c r="O11" s="164">
        <v>44670</v>
      </c>
    </row>
    <row r="12" spans="1:15" ht="15.75" customHeight="1" x14ac:dyDescent="0.3">
      <c r="A12" s="104" t="s">
        <v>109</v>
      </c>
      <c r="B12" s="104"/>
      <c r="C12" s="104"/>
      <c r="D12" s="170"/>
      <c r="E12" s="45"/>
      <c r="F12" s="163" t="s">
        <v>111</v>
      </c>
      <c r="G12" s="163"/>
      <c r="H12" s="163"/>
      <c r="I12" s="163"/>
      <c r="J12" s="163"/>
      <c r="K12" s="163"/>
      <c r="L12" s="163"/>
      <c r="M12" s="163"/>
      <c r="N12" s="163"/>
      <c r="O12" s="164"/>
    </row>
    <row r="13" spans="1:15" ht="15.75" customHeight="1" x14ac:dyDescent="0.3">
      <c r="A13" s="107" t="s">
        <v>261</v>
      </c>
      <c r="B13" s="108"/>
      <c r="C13" s="165" t="s">
        <v>262</v>
      </c>
      <c r="D13" s="167" t="s">
        <v>263</v>
      </c>
      <c r="E13" s="123"/>
      <c r="F13" s="123" t="s">
        <v>267</v>
      </c>
      <c r="G13" s="123"/>
      <c r="H13" s="123" t="s">
        <v>268</v>
      </c>
      <c r="I13" s="123"/>
      <c r="J13" s="123" t="s">
        <v>269</v>
      </c>
      <c r="K13" s="123"/>
      <c r="L13" s="123" t="s">
        <v>270</v>
      </c>
      <c r="M13" s="123"/>
      <c r="N13" s="123" t="s">
        <v>271</v>
      </c>
      <c r="O13" s="123"/>
    </row>
    <row r="14" spans="1:15" ht="15.75" customHeight="1" x14ac:dyDescent="0.25">
      <c r="A14" s="109"/>
      <c r="B14" s="110"/>
      <c r="C14" s="166"/>
      <c r="D14" s="168"/>
      <c r="E14" s="123"/>
      <c r="F14" s="74" t="s">
        <v>272</v>
      </c>
      <c r="G14" s="74" t="s">
        <v>273</v>
      </c>
      <c r="H14" s="74" t="s">
        <v>272</v>
      </c>
      <c r="I14" s="74" t="s">
        <v>273</v>
      </c>
      <c r="J14" s="74" t="s">
        <v>272</v>
      </c>
      <c r="K14" s="74" t="s">
        <v>273</v>
      </c>
      <c r="L14" s="74" t="s">
        <v>272</v>
      </c>
      <c r="M14" s="74" t="s">
        <v>273</v>
      </c>
      <c r="N14" s="74" t="s">
        <v>272</v>
      </c>
      <c r="O14" s="74" t="s">
        <v>273</v>
      </c>
    </row>
    <row r="15" spans="1:15" ht="15.75" x14ac:dyDescent="0.3">
      <c r="A15" s="147" t="s">
        <v>121</v>
      </c>
      <c r="B15" s="148"/>
      <c r="C15" s="151">
        <f>Orçarmento!J16</f>
        <v>672163.55811400001</v>
      </c>
      <c r="D15" s="145">
        <f>C15*100%/Orçarmento!J87</f>
        <v>1</v>
      </c>
      <c r="E15" s="69" t="s">
        <v>263</v>
      </c>
      <c r="F15" s="70">
        <v>0.1</v>
      </c>
      <c r="G15" s="70">
        <v>0.1</v>
      </c>
      <c r="H15" s="70">
        <v>0.1</v>
      </c>
      <c r="I15" s="70">
        <v>0.1</v>
      </c>
      <c r="J15" s="70">
        <v>0.1</v>
      </c>
      <c r="K15" s="70">
        <v>0.1</v>
      </c>
      <c r="L15" s="70">
        <v>0.1</v>
      </c>
      <c r="M15" s="70">
        <v>0.1</v>
      </c>
      <c r="N15" s="70">
        <v>0.1</v>
      </c>
      <c r="O15" s="70">
        <v>0.1</v>
      </c>
    </row>
    <row r="16" spans="1:15" ht="15.75" x14ac:dyDescent="0.25">
      <c r="A16" s="149"/>
      <c r="B16" s="150"/>
      <c r="C16" s="152"/>
      <c r="D16" s="146"/>
      <c r="E16" s="69" t="s">
        <v>266</v>
      </c>
      <c r="F16" s="49">
        <f t="shared" ref="F16:G16" si="0">$C$15*F15</f>
        <v>67216.355811400004</v>
      </c>
      <c r="G16" s="49">
        <f t="shared" si="0"/>
        <v>67216.355811400004</v>
      </c>
      <c r="H16" s="49">
        <f>$C$15*H15</f>
        <v>67216.355811400004</v>
      </c>
      <c r="I16" s="49">
        <f t="shared" ref="I16:O16" si="1">$C$15*I15</f>
        <v>67216.355811400004</v>
      </c>
      <c r="J16" s="49">
        <f t="shared" si="1"/>
        <v>67216.355811400004</v>
      </c>
      <c r="K16" s="49">
        <f t="shared" si="1"/>
        <v>67216.355811400004</v>
      </c>
      <c r="L16" s="49">
        <f t="shared" si="1"/>
        <v>67216.355811400004</v>
      </c>
      <c r="M16" s="49">
        <f t="shared" si="1"/>
        <v>67216.355811400004</v>
      </c>
      <c r="N16" s="49">
        <f t="shared" si="1"/>
        <v>67216.355811400004</v>
      </c>
      <c r="O16" s="49">
        <f t="shared" si="1"/>
        <v>67216.355811400004</v>
      </c>
    </row>
    <row r="17" spans="1:15" ht="15.75" x14ac:dyDescent="0.3">
      <c r="A17" s="153" t="s">
        <v>264</v>
      </c>
      <c r="B17" s="154"/>
      <c r="C17" s="159">
        <f>Orçarmento!J87</f>
        <v>672163.55811400001</v>
      </c>
      <c r="D17" s="71">
        <f>C17*100%/Orçarmento!J87</f>
        <v>1</v>
      </c>
      <c r="E17" s="73" t="s">
        <v>263</v>
      </c>
      <c r="F17" s="72">
        <v>0.1</v>
      </c>
      <c r="G17" s="72">
        <v>0.1</v>
      </c>
      <c r="H17" s="72">
        <v>0.1</v>
      </c>
      <c r="I17" s="72">
        <v>0.1</v>
      </c>
      <c r="J17" s="72">
        <v>0.1</v>
      </c>
      <c r="K17" s="72">
        <v>0.1</v>
      </c>
      <c r="L17" s="72">
        <v>0.1</v>
      </c>
      <c r="M17" s="72">
        <v>0.1</v>
      </c>
      <c r="N17" s="72">
        <v>0.1</v>
      </c>
      <c r="O17" s="72">
        <v>0.1</v>
      </c>
    </row>
    <row r="18" spans="1:15" ht="15.75" x14ac:dyDescent="0.25">
      <c r="A18" s="155"/>
      <c r="B18" s="156"/>
      <c r="C18" s="160"/>
      <c r="D18" s="65" t="s">
        <v>9</v>
      </c>
      <c r="E18" s="65" t="s">
        <v>266</v>
      </c>
      <c r="F18" s="49">
        <f>$C$17*F17</f>
        <v>67216.355811400004</v>
      </c>
      <c r="G18" s="49">
        <f t="shared" ref="G18:M18" si="2">$C$17*G17</f>
        <v>67216.355811400004</v>
      </c>
      <c r="H18" s="49">
        <f t="shared" si="2"/>
        <v>67216.355811400004</v>
      </c>
      <c r="I18" s="49">
        <f t="shared" si="2"/>
        <v>67216.355811400004</v>
      </c>
      <c r="J18" s="49">
        <f t="shared" si="2"/>
        <v>67216.355811400004</v>
      </c>
      <c r="K18" s="49">
        <f t="shared" si="2"/>
        <v>67216.355811400004</v>
      </c>
      <c r="L18" s="49">
        <f t="shared" si="2"/>
        <v>67216.355811400004</v>
      </c>
      <c r="M18" s="49">
        <f t="shared" si="2"/>
        <v>67216.355811400004</v>
      </c>
      <c r="N18" s="49">
        <f>$C$17*N17</f>
        <v>67216.355811400004</v>
      </c>
      <c r="O18" s="49">
        <f t="shared" ref="O18" si="3">$C$17*O17</f>
        <v>67216.355811400004</v>
      </c>
    </row>
    <row r="19" spans="1:15" ht="15.75" x14ac:dyDescent="0.3">
      <c r="A19" s="157"/>
      <c r="B19" s="158"/>
      <c r="C19" s="161"/>
      <c r="D19" s="66" t="s">
        <v>265</v>
      </c>
      <c r="E19" s="66" t="s">
        <v>266</v>
      </c>
      <c r="F19" s="49">
        <f>C17*F17</f>
        <v>67216.355811400004</v>
      </c>
      <c r="G19" s="49">
        <f t="shared" ref="G19:M19" si="4">F19+G18</f>
        <v>134432.71162280001</v>
      </c>
      <c r="H19" s="49">
        <f t="shared" si="4"/>
        <v>201649.06743420003</v>
      </c>
      <c r="I19" s="49">
        <f t="shared" si="4"/>
        <v>268865.42324560002</v>
      </c>
      <c r="J19" s="49">
        <f t="shared" si="4"/>
        <v>336081.77905700001</v>
      </c>
      <c r="K19" s="49">
        <f t="shared" si="4"/>
        <v>403298.1348684</v>
      </c>
      <c r="L19" s="49">
        <f t="shared" si="4"/>
        <v>470514.49067979999</v>
      </c>
      <c r="M19" s="49">
        <f t="shared" si="4"/>
        <v>537730.84649120003</v>
      </c>
      <c r="N19" s="49">
        <f>N18+M19</f>
        <v>604947.20230260002</v>
      </c>
      <c r="O19" s="75">
        <f>N19+O18</f>
        <v>672163.55811400001</v>
      </c>
    </row>
    <row r="20" spans="1:15" x14ac:dyDescent="0.25">
      <c r="A20" s="141"/>
      <c r="B20" s="141"/>
      <c r="C20" s="141"/>
      <c r="D20" s="141"/>
      <c r="E20" s="42"/>
    </row>
    <row r="21" spans="1:15" x14ac:dyDescent="0.25">
      <c r="A21" s="142"/>
      <c r="B21" s="142"/>
      <c r="C21" s="142"/>
      <c r="D21" s="142"/>
      <c r="E21" s="68"/>
    </row>
    <row r="22" spans="1:15" x14ac:dyDescent="0.25">
      <c r="C22" s="7">
        <f>Orçarmento!J33</f>
        <v>24.875620000000001</v>
      </c>
    </row>
  </sheetData>
  <mergeCells count="24">
    <mergeCell ref="A11:D11"/>
    <mergeCell ref="A12:D12"/>
    <mergeCell ref="E13:E14"/>
    <mergeCell ref="N13:O13"/>
    <mergeCell ref="L13:M13"/>
    <mergeCell ref="J13:K13"/>
    <mergeCell ref="H13:I13"/>
    <mergeCell ref="F13:G13"/>
    <mergeCell ref="A10:O10"/>
    <mergeCell ref="A8:O8"/>
    <mergeCell ref="A20:D20"/>
    <mergeCell ref="A21:D21"/>
    <mergeCell ref="A9:D9"/>
    <mergeCell ref="D15:D16"/>
    <mergeCell ref="A15:B16"/>
    <mergeCell ref="C15:C16"/>
    <mergeCell ref="A17:B19"/>
    <mergeCell ref="C17:C19"/>
    <mergeCell ref="F11:N11"/>
    <mergeCell ref="F12:N12"/>
    <mergeCell ref="O11:O12"/>
    <mergeCell ref="A13:B14"/>
    <mergeCell ref="C13:C14"/>
    <mergeCell ref="D13:D14"/>
  </mergeCells>
  <pageMargins left="0.51181102362204722" right="0.51181102362204722" top="1.5748031496062993" bottom="0.78740157480314965" header="0.31496062992125984" footer="0.31496062992125984"/>
  <pageSetup paperSize="9" scale="55" fitToWidth="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zoomScaleNormal="100" workbookViewId="0">
      <selection activeCell="F33" sqref="F33"/>
    </sheetView>
  </sheetViews>
  <sheetFormatPr defaultRowHeight="15" x14ac:dyDescent="0.25"/>
  <cols>
    <col min="1" max="1" width="38.625" style="1" customWidth="1"/>
    <col min="2" max="2" width="13.625" style="1" bestFit="1" customWidth="1"/>
    <col min="3" max="3" width="9.125" style="1" customWidth="1"/>
    <col min="4" max="4" width="8.125" style="1" customWidth="1"/>
    <col min="5" max="5" width="8.75" style="1" customWidth="1"/>
    <col min="6" max="6" width="10.375" style="1" customWidth="1"/>
    <col min="7" max="7" width="9.625" style="1" customWidth="1"/>
    <col min="8" max="8" width="9.25" style="1" customWidth="1"/>
    <col min="9" max="9" width="8.625" style="1" customWidth="1"/>
    <col min="10" max="10" width="8.75" style="1" customWidth="1"/>
    <col min="11" max="11" width="9" style="1" customWidth="1"/>
    <col min="12" max="13" width="9.875" style="1" customWidth="1"/>
    <col min="14" max="14" width="9.125" style="1" customWidth="1"/>
    <col min="15" max="15" width="10.75" style="1" customWidth="1"/>
    <col min="16" max="16" width="9.875" style="1" customWidth="1"/>
    <col min="17" max="17" width="10.75" style="1" customWidth="1"/>
    <col min="18" max="18" width="10.125" style="1" customWidth="1"/>
    <col min="19" max="19" width="9.125" style="1" customWidth="1"/>
    <col min="20" max="20" width="9.375" style="1" customWidth="1"/>
    <col min="21" max="16384" width="9" style="1"/>
  </cols>
  <sheetData>
    <row r="1" spans="1:20" x14ac:dyDescent="0.25">
      <c r="A1" s="189" t="s">
        <v>105</v>
      </c>
      <c r="B1" s="189"/>
      <c r="C1" s="189"/>
      <c r="D1" s="189"/>
      <c r="E1" s="189"/>
      <c r="F1" s="189"/>
      <c r="G1" s="189"/>
      <c r="H1" s="189"/>
    </row>
    <row r="2" spans="1:20" x14ac:dyDescent="0.25">
      <c r="A2" s="189" t="s">
        <v>385</v>
      </c>
      <c r="B2" s="189"/>
      <c r="C2" s="189"/>
      <c r="D2" s="189"/>
      <c r="E2" s="189"/>
      <c r="F2" s="189"/>
      <c r="G2" s="189"/>
    </row>
    <row r="3" spans="1:20" x14ac:dyDescent="0.25">
      <c r="A3" s="11" t="s">
        <v>19</v>
      </c>
      <c r="B3" s="9"/>
      <c r="C3" s="9"/>
      <c r="D3" s="9"/>
      <c r="E3" s="9"/>
      <c r="F3" s="9"/>
      <c r="G3" s="9"/>
      <c r="H3" s="9"/>
    </row>
    <row r="4" spans="1:20" x14ac:dyDescent="0.25">
      <c r="A4" s="189" t="s">
        <v>106</v>
      </c>
      <c r="B4" s="189"/>
      <c r="C4" s="189"/>
      <c r="D4" s="189"/>
      <c r="E4" s="189"/>
      <c r="F4" s="189"/>
      <c r="G4" s="189"/>
      <c r="H4" s="9"/>
    </row>
    <row r="5" spans="1:20" x14ac:dyDescent="0.25">
      <c r="A5" s="189" t="s">
        <v>20</v>
      </c>
      <c r="B5" s="189"/>
      <c r="C5" s="189"/>
      <c r="D5" s="189"/>
      <c r="E5" s="189"/>
      <c r="F5" s="189"/>
      <c r="G5" s="189"/>
      <c r="H5" s="189"/>
    </row>
    <row r="6" spans="1:20" x14ac:dyDescent="0.25">
      <c r="A6" s="189" t="s">
        <v>389</v>
      </c>
      <c r="B6" s="189"/>
      <c r="C6" s="189"/>
      <c r="D6" s="189"/>
      <c r="E6" s="189"/>
      <c r="F6" s="189"/>
      <c r="G6" s="9"/>
      <c r="H6" s="9"/>
    </row>
    <row r="7" spans="1:20" x14ac:dyDescent="0.25">
      <c r="A7" s="189" t="s">
        <v>388</v>
      </c>
      <c r="B7" s="189"/>
      <c r="C7" s="189"/>
      <c r="D7" s="189"/>
      <c r="E7" s="189"/>
      <c r="F7" s="189"/>
      <c r="G7" s="9"/>
      <c r="H7" s="9"/>
    </row>
    <row r="8" spans="1:20" ht="36" customHeight="1" x14ac:dyDescent="0.25">
      <c r="A8" s="180" t="s">
        <v>107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</row>
    <row r="9" spans="1:20" x14ac:dyDescent="0.25">
      <c r="A9" s="184"/>
      <c r="B9" s="185"/>
      <c r="C9" s="185"/>
      <c r="D9" s="185"/>
      <c r="E9" s="185"/>
    </row>
    <row r="10" spans="1:20" ht="15.75" x14ac:dyDescent="0.3">
      <c r="A10" s="181" t="s">
        <v>274</v>
      </c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3"/>
    </row>
    <row r="11" spans="1:20" ht="15.75" customHeight="1" x14ac:dyDescent="0.3">
      <c r="A11" s="163" t="s">
        <v>108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</row>
    <row r="12" spans="1:20" ht="15.75" customHeight="1" x14ac:dyDescent="0.25">
      <c r="A12" s="162" t="s">
        <v>109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</row>
    <row r="13" spans="1:20" ht="15.75" thickBot="1" x14ac:dyDescent="0.3">
      <c r="A13" s="38"/>
      <c r="B13" s="38"/>
      <c r="C13" s="38"/>
    </row>
    <row r="14" spans="1:20" ht="47.25" customHeight="1" thickBot="1" x14ac:dyDescent="0.3">
      <c r="A14" s="186" t="s">
        <v>275</v>
      </c>
      <c r="B14" s="187"/>
      <c r="C14" s="177" t="s">
        <v>284</v>
      </c>
      <c r="D14" s="178"/>
      <c r="E14" s="188"/>
      <c r="F14" s="177" t="s">
        <v>287</v>
      </c>
      <c r="G14" s="178"/>
      <c r="H14" s="188"/>
      <c r="I14" s="208" t="s">
        <v>288</v>
      </c>
      <c r="J14" s="208"/>
      <c r="K14" s="208"/>
      <c r="L14" s="177" t="s">
        <v>289</v>
      </c>
      <c r="M14" s="178"/>
      <c r="N14" s="188"/>
      <c r="O14" s="177" t="s">
        <v>290</v>
      </c>
      <c r="P14" s="178"/>
      <c r="Q14" s="188"/>
      <c r="R14" s="177" t="s">
        <v>291</v>
      </c>
      <c r="S14" s="178"/>
      <c r="T14" s="179"/>
    </row>
    <row r="15" spans="1:20" ht="15.75" x14ac:dyDescent="0.3">
      <c r="A15" s="81" t="s">
        <v>276</v>
      </c>
      <c r="B15" s="82" t="s">
        <v>277</v>
      </c>
      <c r="C15" s="82" t="s">
        <v>285</v>
      </c>
      <c r="D15" s="82" t="s">
        <v>104</v>
      </c>
      <c r="E15" s="82" t="s">
        <v>286</v>
      </c>
      <c r="F15" s="82" t="s">
        <v>285</v>
      </c>
      <c r="G15" s="82" t="s">
        <v>104</v>
      </c>
      <c r="H15" s="82" t="s">
        <v>286</v>
      </c>
      <c r="I15" s="82" t="s">
        <v>285</v>
      </c>
      <c r="J15" s="82" t="s">
        <v>104</v>
      </c>
      <c r="K15" s="82" t="s">
        <v>286</v>
      </c>
      <c r="L15" s="82" t="s">
        <v>285</v>
      </c>
      <c r="M15" s="82" t="s">
        <v>104</v>
      </c>
      <c r="N15" s="82" t="s">
        <v>286</v>
      </c>
      <c r="O15" s="82" t="s">
        <v>285</v>
      </c>
      <c r="P15" s="82" t="s">
        <v>104</v>
      </c>
      <c r="Q15" s="82" t="s">
        <v>286</v>
      </c>
      <c r="R15" s="82" t="s">
        <v>285</v>
      </c>
      <c r="S15" s="82" t="s">
        <v>104</v>
      </c>
      <c r="T15" s="82" t="s">
        <v>286</v>
      </c>
    </row>
    <row r="16" spans="1:20" x14ac:dyDescent="0.25">
      <c r="A16" s="37" t="s">
        <v>278</v>
      </c>
      <c r="B16" s="50">
        <v>5.29</v>
      </c>
      <c r="C16" s="53">
        <v>3</v>
      </c>
      <c r="D16" s="53">
        <v>4</v>
      </c>
      <c r="E16" s="53">
        <v>5.5</v>
      </c>
      <c r="F16" s="53">
        <v>3.8</v>
      </c>
      <c r="G16" s="53">
        <v>4.01</v>
      </c>
      <c r="H16" s="53">
        <v>4.67</v>
      </c>
      <c r="I16" s="50">
        <v>3.43</v>
      </c>
      <c r="J16" s="50">
        <v>4.93</v>
      </c>
      <c r="K16" s="50">
        <v>6.71</v>
      </c>
      <c r="L16" s="53">
        <v>1.5</v>
      </c>
      <c r="M16" s="53">
        <v>3.45</v>
      </c>
      <c r="N16" s="53">
        <v>4.49</v>
      </c>
      <c r="O16" s="53">
        <v>5.29</v>
      </c>
      <c r="P16" s="53">
        <v>5.92</v>
      </c>
      <c r="Q16" s="53">
        <v>7.93</v>
      </c>
      <c r="R16" s="53">
        <v>4</v>
      </c>
      <c r="S16" s="53">
        <v>5.52</v>
      </c>
      <c r="T16" s="53">
        <v>7.85</v>
      </c>
    </row>
    <row r="17" spans="1:20" x14ac:dyDescent="0.25">
      <c r="A17" s="37" t="s">
        <v>279</v>
      </c>
      <c r="B17" s="50">
        <v>0.25</v>
      </c>
      <c r="C17" s="53">
        <v>0.8</v>
      </c>
      <c r="D17" s="53">
        <v>0.8</v>
      </c>
      <c r="E17" s="53">
        <v>1</v>
      </c>
      <c r="F17" s="53">
        <v>0.32</v>
      </c>
      <c r="G17" s="53">
        <v>0.4</v>
      </c>
      <c r="H17" s="53">
        <v>0.74</v>
      </c>
      <c r="I17" s="50">
        <v>0.28000000000000003</v>
      </c>
      <c r="J17" s="50">
        <v>0.49</v>
      </c>
      <c r="K17" s="50">
        <v>0.75</v>
      </c>
      <c r="L17" s="53">
        <v>0.3</v>
      </c>
      <c r="M17" s="53">
        <v>0.48</v>
      </c>
      <c r="N17" s="53">
        <v>0.82</v>
      </c>
      <c r="O17" s="53">
        <v>0.25</v>
      </c>
      <c r="P17" s="53">
        <v>0.51</v>
      </c>
      <c r="Q17" s="53">
        <v>0.56000000000000005</v>
      </c>
      <c r="R17" s="53">
        <v>0.81</v>
      </c>
      <c r="S17" s="53">
        <v>1.22</v>
      </c>
      <c r="T17" s="53">
        <v>1.99</v>
      </c>
    </row>
    <row r="18" spans="1:20" x14ac:dyDescent="0.25">
      <c r="A18" s="37" t="s">
        <v>280</v>
      </c>
      <c r="B18" s="50">
        <v>1</v>
      </c>
      <c r="C18" s="53">
        <v>0.97</v>
      </c>
      <c r="D18" s="53">
        <v>1.27</v>
      </c>
      <c r="E18" s="53">
        <v>1.27</v>
      </c>
      <c r="F18" s="53">
        <v>0.5</v>
      </c>
      <c r="G18" s="53">
        <v>0.56000000000000005</v>
      </c>
      <c r="H18" s="53">
        <v>0.97</v>
      </c>
      <c r="I18" s="50">
        <v>1</v>
      </c>
      <c r="J18" s="50">
        <v>1.39</v>
      </c>
      <c r="K18" s="50">
        <v>1.74</v>
      </c>
      <c r="L18" s="53">
        <v>0.56000000000000005</v>
      </c>
      <c r="M18" s="53">
        <v>0.85</v>
      </c>
      <c r="N18" s="53">
        <v>0.89</v>
      </c>
      <c r="O18" s="53">
        <v>1</v>
      </c>
      <c r="P18" s="53">
        <v>1.48</v>
      </c>
      <c r="Q18" s="53">
        <v>1.97</v>
      </c>
      <c r="R18" s="53">
        <v>1.46</v>
      </c>
      <c r="S18" s="53">
        <v>2.3199999999999998</v>
      </c>
      <c r="T18" s="53">
        <v>3.16</v>
      </c>
    </row>
    <row r="19" spans="1:20" x14ac:dyDescent="0.25">
      <c r="A19" s="37" t="s">
        <v>281</v>
      </c>
      <c r="B19" s="50">
        <v>1.01</v>
      </c>
      <c r="C19" s="53">
        <v>0.59</v>
      </c>
      <c r="D19" s="53">
        <v>1.23</v>
      </c>
      <c r="E19" s="53">
        <v>1.39</v>
      </c>
      <c r="F19" s="53">
        <v>1.02</v>
      </c>
      <c r="G19" s="53">
        <v>1.1100000000000001</v>
      </c>
      <c r="H19" s="53">
        <v>1.21</v>
      </c>
      <c r="I19" s="50">
        <v>0.94</v>
      </c>
      <c r="J19" s="50">
        <v>0.99</v>
      </c>
      <c r="K19" s="50">
        <v>1.17</v>
      </c>
      <c r="L19" s="53">
        <v>0.85</v>
      </c>
      <c r="M19" s="53">
        <v>0.85</v>
      </c>
      <c r="N19" s="53">
        <v>1.1100000000000001</v>
      </c>
      <c r="O19" s="53">
        <v>1.01</v>
      </c>
      <c r="P19" s="53">
        <v>1.07</v>
      </c>
      <c r="Q19" s="53">
        <v>1.1100000000000001</v>
      </c>
      <c r="R19" s="53">
        <v>0.94</v>
      </c>
      <c r="S19" s="53">
        <v>1.02</v>
      </c>
      <c r="T19" s="53">
        <v>1.33</v>
      </c>
    </row>
    <row r="20" spans="1:20" x14ac:dyDescent="0.25">
      <c r="A20" s="37" t="s">
        <v>282</v>
      </c>
      <c r="B20" s="50">
        <v>8</v>
      </c>
      <c r="C20" s="53">
        <v>6.16</v>
      </c>
      <c r="D20" s="53">
        <v>7.4</v>
      </c>
      <c r="E20" s="53">
        <v>8.9600000000000009</v>
      </c>
      <c r="F20" s="53">
        <v>6.64</v>
      </c>
      <c r="G20" s="53">
        <v>7.3</v>
      </c>
      <c r="H20" s="53">
        <v>8.69</v>
      </c>
      <c r="I20" s="50">
        <v>6.74</v>
      </c>
      <c r="J20" s="50">
        <v>8.0399999999999991</v>
      </c>
      <c r="K20" s="50">
        <v>9.4</v>
      </c>
      <c r="L20" s="53">
        <v>3.5</v>
      </c>
      <c r="M20" s="53">
        <v>5.1100000000000003</v>
      </c>
      <c r="N20" s="53">
        <v>6.22</v>
      </c>
      <c r="O20" s="53">
        <v>8</v>
      </c>
      <c r="P20" s="53">
        <v>8.31</v>
      </c>
      <c r="Q20" s="53">
        <v>9.51</v>
      </c>
      <c r="R20" s="53">
        <v>7.14</v>
      </c>
      <c r="S20" s="53">
        <v>8.4</v>
      </c>
      <c r="T20" s="53">
        <v>10.43</v>
      </c>
    </row>
    <row r="21" spans="1:20" ht="15.75" x14ac:dyDescent="0.25">
      <c r="A21" s="37" t="s">
        <v>283</v>
      </c>
      <c r="B21" s="50">
        <v>5.15</v>
      </c>
      <c r="C21" s="197" t="s">
        <v>296</v>
      </c>
      <c r="D21" s="198"/>
      <c r="E21" s="198"/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9"/>
    </row>
    <row r="23" spans="1:20" ht="15.75" thickBot="1" x14ac:dyDescent="0.3"/>
    <row r="24" spans="1:20" ht="15.75" x14ac:dyDescent="0.3">
      <c r="A24" s="191" t="s">
        <v>292</v>
      </c>
      <c r="B24" s="192"/>
      <c r="C24" s="192"/>
      <c r="D24" s="193"/>
      <c r="H24" s="200" t="s">
        <v>300</v>
      </c>
      <c r="I24" s="201"/>
      <c r="J24" s="201"/>
      <c r="K24" s="201"/>
      <c r="L24" s="201"/>
      <c r="M24" s="201"/>
      <c r="N24" s="202"/>
    </row>
    <row r="25" spans="1:20" ht="16.5" thickBot="1" x14ac:dyDescent="0.35">
      <c r="A25" s="194" t="s">
        <v>294</v>
      </c>
      <c r="B25" s="195"/>
      <c r="C25" s="195"/>
      <c r="D25" s="196"/>
      <c r="H25" s="203" t="s">
        <v>301</v>
      </c>
      <c r="I25" s="204"/>
      <c r="J25" s="204"/>
      <c r="K25" s="205"/>
      <c r="L25" s="79" t="s">
        <v>285</v>
      </c>
      <c r="M25" s="79" t="s">
        <v>104</v>
      </c>
      <c r="N25" s="80" t="s">
        <v>286</v>
      </c>
    </row>
    <row r="26" spans="1:20" ht="47.25" customHeight="1" x14ac:dyDescent="0.25">
      <c r="A26" s="190" t="s">
        <v>293</v>
      </c>
      <c r="B26" s="190"/>
      <c r="C26" s="190"/>
      <c r="D26" s="190"/>
      <c r="H26" s="206" t="s">
        <v>284</v>
      </c>
      <c r="I26" s="206"/>
      <c r="J26" s="206"/>
      <c r="K26" s="206"/>
      <c r="L26" s="78">
        <v>20.34</v>
      </c>
      <c r="M26" s="78">
        <v>22.12</v>
      </c>
      <c r="N26" s="78">
        <v>25</v>
      </c>
    </row>
    <row r="27" spans="1:20" ht="37.5" customHeight="1" x14ac:dyDescent="0.25">
      <c r="A27" s="190" t="s">
        <v>295</v>
      </c>
      <c r="B27" s="190"/>
      <c r="C27" s="190"/>
      <c r="D27" s="190"/>
      <c r="H27" s="207" t="s">
        <v>302</v>
      </c>
      <c r="I27" s="207"/>
      <c r="J27" s="207"/>
      <c r="K27" s="207"/>
      <c r="L27" s="53">
        <v>19.600000000000001</v>
      </c>
      <c r="M27" s="53">
        <v>20.97</v>
      </c>
      <c r="N27" s="53">
        <v>24.23</v>
      </c>
    </row>
    <row r="28" spans="1:20" ht="35.25" customHeight="1" x14ac:dyDescent="0.25">
      <c r="H28" s="190" t="s">
        <v>303</v>
      </c>
      <c r="I28" s="190"/>
      <c r="J28" s="190"/>
      <c r="K28" s="190"/>
      <c r="L28" s="53">
        <v>20.76</v>
      </c>
      <c r="M28" s="53">
        <v>24.18</v>
      </c>
      <c r="N28" s="53">
        <v>26.44</v>
      </c>
    </row>
    <row r="29" spans="1:20" ht="31.5" customHeight="1" x14ac:dyDescent="0.25">
      <c r="A29" s="209" t="s">
        <v>297</v>
      </c>
      <c r="B29" s="209"/>
      <c r="C29" s="209"/>
      <c r="D29" s="209"/>
      <c r="H29" s="190" t="s">
        <v>304</v>
      </c>
      <c r="I29" s="190"/>
      <c r="J29" s="190"/>
      <c r="K29" s="190"/>
      <c r="L29" s="53">
        <v>24</v>
      </c>
      <c r="M29" s="53">
        <v>25.84</v>
      </c>
      <c r="N29" s="53">
        <v>27.86</v>
      </c>
    </row>
    <row r="30" spans="1:20" ht="30" customHeight="1" x14ac:dyDescent="0.3">
      <c r="A30" s="210" t="s">
        <v>307</v>
      </c>
      <c r="B30" s="211"/>
      <c r="C30" s="211"/>
      <c r="D30" s="212"/>
      <c r="H30" s="190" t="s">
        <v>305</v>
      </c>
      <c r="I30" s="190"/>
      <c r="J30" s="190"/>
      <c r="K30" s="190"/>
      <c r="L30" s="53">
        <v>22.8</v>
      </c>
      <c r="M30" s="53">
        <v>27.48</v>
      </c>
      <c r="N30" s="53">
        <v>30.95</v>
      </c>
    </row>
    <row r="31" spans="1:20" ht="31.5" customHeight="1" x14ac:dyDescent="0.25">
      <c r="A31" s="213" t="s">
        <v>298</v>
      </c>
      <c r="B31" s="214"/>
      <c r="C31" s="214"/>
      <c r="D31" s="215"/>
      <c r="H31" s="190" t="s">
        <v>306</v>
      </c>
      <c r="I31" s="190"/>
      <c r="J31" s="190"/>
      <c r="K31" s="190"/>
      <c r="L31" s="53">
        <v>11.1</v>
      </c>
      <c r="M31" s="53">
        <v>14.02</v>
      </c>
      <c r="N31" s="53">
        <v>16.8</v>
      </c>
    </row>
    <row r="32" spans="1:20" ht="1.5" customHeight="1" x14ac:dyDescent="0.25">
      <c r="A32" s="216"/>
      <c r="B32" s="217"/>
      <c r="C32" s="217"/>
      <c r="D32" s="218"/>
      <c r="G32" s="77"/>
      <c r="H32" s="77"/>
      <c r="I32" s="77"/>
      <c r="J32" s="77"/>
      <c r="K32" s="77"/>
      <c r="L32" s="77"/>
      <c r="M32" s="77"/>
      <c r="N32" s="77"/>
    </row>
    <row r="33" spans="1:14" ht="15" customHeight="1" x14ac:dyDescent="0.25">
      <c r="A33" s="171" t="s">
        <v>299</v>
      </c>
      <c r="B33" s="172"/>
      <c r="C33" s="172"/>
      <c r="D33" s="173"/>
      <c r="G33" s="77"/>
      <c r="H33" s="77"/>
      <c r="I33" s="77"/>
      <c r="J33" s="77"/>
      <c r="K33" s="77"/>
      <c r="L33" s="77"/>
      <c r="M33" s="77"/>
      <c r="N33" s="77"/>
    </row>
    <row r="34" spans="1:14" ht="3" customHeight="1" x14ac:dyDescent="0.25">
      <c r="A34" s="174"/>
      <c r="B34" s="175"/>
      <c r="C34" s="175"/>
      <c r="D34" s="176"/>
      <c r="G34" s="77"/>
      <c r="H34" s="77"/>
      <c r="I34" s="77"/>
      <c r="J34" s="77"/>
      <c r="K34" s="77"/>
      <c r="L34" s="77"/>
      <c r="M34" s="77"/>
      <c r="N34" s="77"/>
    </row>
    <row r="35" spans="1:14" x14ac:dyDescent="0.25">
      <c r="F35" s="96"/>
    </row>
    <row r="37" spans="1:14" ht="15.75" x14ac:dyDescent="0.3">
      <c r="A37" s="219" t="s">
        <v>308</v>
      </c>
      <c r="B37" s="219"/>
      <c r="C37" s="219"/>
      <c r="D37" s="219"/>
    </row>
    <row r="38" spans="1:14" ht="24" customHeight="1" x14ac:dyDescent="0.3">
      <c r="A38" s="220" t="s">
        <v>309</v>
      </c>
      <c r="B38" s="220"/>
      <c r="C38" s="220"/>
    </row>
    <row r="39" spans="1:14" ht="15.75" x14ac:dyDescent="0.3">
      <c r="A39" s="221" t="s">
        <v>310</v>
      </c>
      <c r="B39" s="221"/>
      <c r="C39" s="221"/>
      <c r="D39" s="221"/>
      <c r="E39" s="221"/>
      <c r="F39" s="221"/>
      <c r="G39" s="76"/>
      <c r="H39" s="76"/>
      <c r="I39" s="76"/>
      <c r="J39" s="76"/>
      <c r="K39" s="76"/>
    </row>
    <row r="40" spans="1:14" ht="15.75" x14ac:dyDescent="0.3">
      <c r="A40" s="221" t="s">
        <v>311</v>
      </c>
      <c r="B40" s="221"/>
      <c r="C40" s="221"/>
      <c r="D40" s="221"/>
      <c r="E40" s="221"/>
      <c r="F40" s="221"/>
      <c r="G40" s="221"/>
      <c r="H40" s="221"/>
      <c r="I40" s="221"/>
      <c r="J40" s="76"/>
      <c r="K40" s="76"/>
    </row>
    <row r="41" spans="1:14" ht="15.75" x14ac:dyDescent="0.3">
      <c r="A41" s="221" t="s">
        <v>312</v>
      </c>
      <c r="B41" s="221"/>
      <c r="C41" s="221"/>
      <c r="D41" s="221"/>
      <c r="E41" s="221"/>
      <c r="F41" s="221"/>
      <c r="G41" s="221"/>
      <c r="H41" s="221"/>
      <c r="I41" s="221"/>
      <c r="J41" s="221"/>
      <c r="K41" s="221"/>
    </row>
  </sheetData>
  <mergeCells count="40">
    <mergeCell ref="A37:D37"/>
    <mergeCell ref="A38:C38"/>
    <mergeCell ref="A39:F39"/>
    <mergeCell ref="A40:I40"/>
    <mergeCell ref="A41:K41"/>
    <mergeCell ref="A7:F7"/>
    <mergeCell ref="A26:D26"/>
    <mergeCell ref="A27:D27"/>
    <mergeCell ref="A24:D24"/>
    <mergeCell ref="A25:D25"/>
    <mergeCell ref="C21:T21"/>
    <mergeCell ref="H24:N24"/>
    <mergeCell ref="H25:K25"/>
    <mergeCell ref="H26:K26"/>
    <mergeCell ref="H27:K27"/>
    <mergeCell ref="F14:H14"/>
    <mergeCell ref="I14:K14"/>
    <mergeCell ref="L14:N14"/>
    <mergeCell ref="O14:Q14"/>
    <mergeCell ref="A1:H1"/>
    <mergeCell ref="A2:G2"/>
    <mergeCell ref="A4:G4"/>
    <mergeCell ref="A5:H5"/>
    <mergeCell ref="A6:F6"/>
    <mergeCell ref="A33:D34"/>
    <mergeCell ref="R14:T14"/>
    <mergeCell ref="A8:T8"/>
    <mergeCell ref="A10:T10"/>
    <mergeCell ref="A11:T11"/>
    <mergeCell ref="A12:T12"/>
    <mergeCell ref="A9:E9"/>
    <mergeCell ref="A14:B14"/>
    <mergeCell ref="C14:E14"/>
    <mergeCell ref="H28:K28"/>
    <mergeCell ref="H29:K29"/>
    <mergeCell ref="H30:K30"/>
    <mergeCell ref="H31:K31"/>
    <mergeCell ref="A29:D29"/>
    <mergeCell ref="A30:D30"/>
    <mergeCell ref="A31:D32"/>
  </mergeCells>
  <pageMargins left="0.51181102362204722" right="0.51181102362204722" top="1.5748031496062993" bottom="0.78740157480314965" header="0.31496062992125984" footer="0.31496062992125984"/>
  <pageSetup paperSize="9" scale="55" fitToWidth="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9"/>
  <sheetViews>
    <sheetView zoomScaleNormal="100" workbookViewId="0">
      <selection activeCell="I388" sqref="I388"/>
    </sheetView>
  </sheetViews>
  <sheetFormatPr defaultRowHeight="15" x14ac:dyDescent="0.25"/>
  <cols>
    <col min="1" max="1" width="13.125" style="1" customWidth="1"/>
    <col min="2" max="2" width="9" style="1" bestFit="1" customWidth="1"/>
    <col min="3" max="3" width="7.875" style="1" bestFit="1" customWidth="1"/>
    <col min="4" max="4" width="47.125" style="1" customWidth="1"/>
    <col min="5" max="5" width="10.125" style="1" bestFit="1" customWidth="1"/>
    <col min="6" max="6" width="13.625" style="1" bestFit="1" customWidth="1"/>
    <col min="7" max="8" width="14.75" style="1" bestFit="1" customWidth="1"/>
    <col min="9" max="16384" width="9" style="1"/>
  </cols>
  <sheetData>
    <row r="1" spans="1:8" x14ac:dyDescent="0.25">
      <c r="A1" s="8" t="s">
        <v>105</v>
      </c>
      <c r="B1" s="9"/>
      <c r="C1" s="9"/>
      <c r="D1" s="9"/>
      <c r="E1" s="9"/>
      <c r="F1" s="9"/>
      <c r="G1" s="9"/>
      <c r="H1" s="9"/>
    </row>
    <row r="2" spans="1:8" x14ac:dyDescent="0.25">
      <c r="A2" s="8" t="s">
        <v>384</v>
      </c>
      <c r="B2" s="9"/>
      <c r="C2" s="9"/>
      <c r="D2" s="9"/>
      <c r="E2" s="9"/>
      <c r="F2" s="9"/>
      <c r="G2" s="9"/>
      <c r="H2" s="9"/>
    </row>
    <row r="3" spans="1:8" x14ac:dyDescent="0.25">
      <c r="A3" s="95" t="s">
        <v>19</v>
      </c>
      <c r="B3" s="9"/>
      <c r="C3" s="9"/>
      <c r="D3" s="9"/>
      <c r="E3" s="9"/>
      <c r="F3" s="9"/>
      <c r="G3" s="9"/>
      <c r="H3" s="9"/>
    </row>
    <row r="4" spans="1:8" x14ac:dyDescent="0.25">
      <c r="A4" s="95" t="s">
        <v>106</v>
      </c>
      <c r="B4" s="9"/>
      <c r="C4" s="9"/>
      <c r="D4" s="9"/>
      <c r="E4" s="9"/>
      <c r="F4" s="9"/>
      <c r="G4" s="9"/>
      <c r="H4" s="9"/>
    </row>
    <row r="5" spans="1:8" x14ac:dyDescent="0.25">
      <c r="A5" s="8" t="s">
        <v>20</v>
      </c>
      <c r="B5" s="9"/>
      <c r="C5" s="9"/>
      <c r="D5" s="9"/>
      <c r="E5" s="9"/>
      <c r="F5" s="9"/>
      <c r="G5" s="9"/>
      <c r="H5" s="9"/>
    </row>
    <row r="6" spans="1:8" x14ac:dyDescent="0.25">
      <c r="A6" s="8" t="s">
        <v>389</v>
      </c>
      <c r="B6" s="9"/>
      <c r="C6" s="9"/>
      <c r="D6" s="9"/>
      <c r="E6" s="9"/>
      <c r="F6" s="9"/>
      <c r="G6" s="9"/>
      <c r="H6" s="9"/>
    </row>
    <row r="7" spans="1:8" x14ac:dyDescent="0.25">
      <c r="A7" s="8" t="s">
        <v>388</v>
      </c>
      <c r="B7" s="9"/>
      <c r="C7" s="9"/>
      <c r="D7" s="9"/>
      <c r="E7" s="9"/>
      <c r="F7" s="9"/>
      <c r="G7" s="9"/>
      <c r="H7" s="9"/>
    </row>
    <row r="8" spans="1:8" ht="53.25" customHeight="1" x14ac:dyDescent="0.25">
      <c r="A8" s="117" t="s">
        <v>107</v>
      </c>
      <c r="B8" s="117"/>
      <c r="C8" s="117"/>
      <c r="D8" s="117"/>
      <c r="E8" s="117"/>
      <c r="F8" s="117"/>
      <c r="G8" s="117"/>
      <c r="H8" s="117"/>
    </row>
    <row r="9" spans="1:8" x14ac:dyDescent="0.25">
      <c r="A9" s="118"/>
      <c r="B9" s="119"/>
      <c r="C9" s="119"/>
      <c r="D9" s="119"/>
      <c r="E9" s="119"/>
      <c r="F9" s="119"/>
      <c r="G9" s="119"/>
      <c r="H9" s="120"/>
    </row>
    <row r="10" spans="1:8" ht="15.75" x14ac:dyDescent="0.3">
      <c r="A10" s="121" t="s">
        <v>8</v>
      </c>
      <c r="B10" s="122"/>
      <c r="C10" s="122"/>
      <c r="D10" s="122"/>
      <c r="E10" s="122"/>
      <c r="F10" s="122"/>
      <c r="G10" s="122"/>
      <c r="H10" s="122"/>
    </row>
    <row r="11" spans="1:8" ht="15.75" customHeight="1" x14ac:dyDescent="0.3">
      <c r="A11" s="103" t="s">
        <v>108</v>
      </c>
      <c r="B11" s="103"/>
      <c r="C11" s="103"/>
      <c r="D11" s="103"/>
      <c r="E11" s="123" t="s">
        <v>112</v>
      </c>
      <c r="F11" s="123"/>
      <c r="G11" s="123" t="s">
        <v>113</v>
      </c>
      <c r="H11" s="123"/>
    </row>
    <row r="12" spans="1:8" ht="15.75" x14ac:dyDescent="0.25">
      <c r="A12" s="104" t="s">
        <v>109</v>
      </c>
      <c r="B12" s="104"/>
      <c r="C12" s="104"/>
      <c r="D12" s="104"/>
      <c r="E12" s="105" t="s">
        <v>387</v>
      </c>
      <c r="F12" s="106"/>
      <c r="G12" s="97">
        <v>746656.06</v>
      </c>
      <c r="H12" s="98"/>
    </row>
    <row r="13" spans="1:8" ht="15.75" x14ac:dyDescent="0.25">
      <c r="A13" s="104" t="s">
        <v>110</v>
      </c>
      <c r="B13" s="104"/>
      <c r="C13" s="104"/>
      <c r="D13" s="104"/>
      <c r="E13" s="107"/>
      <c r="F13" s="108"/>
      <c r="G13" s="99"/>
      <c r="H13" s="100"/>
    </row>
    <row r="14" spans="1:8" ht="15.75" x14ac:dyDescent="0.3">
      <c r="A14" s="103" t="s">
        <v>111</v>
      </c>
      <c r="B14" s="103"/>
      <c r="C14" s="103"/>
      <c r="D14" s="103"/>
      <c r="E14" s="109"/>
      <c r="F14" s="110"/>
      <c r="G14" s="101"/>
      <c r="H14" s="102"/>
    </row>
    <row r="15" spans="1:8" ht="15.75" x14ac:dyDescent="0.25">
      <c r="A15" s="21" t="s">
        <v>87</v>
      </c>
      <c r="B15" s="23" t="s">
        <v>22</v>
      </c>
      <c r="C15" s="21" t="s">
        <v>85</v>
      </c>
      <c r="D15" s="21" t="s">
        <v>12</v>
      </c>
      <c r="E15" s="23" t="s">
        <v>10</v>
      </c>
      <c r="F15" s="23" t="s">
        <v>6</v>
      </c>
      <c r="G15" s="23" t="s">
        <v>93</v>
      </c>
      <c r="H15" s="2" t="s">
        <v>9</v>
      </c>
    </row>
    <row r="16" spans="1:8" ht="78.75" x14ac:dyDescent="0.25">
      <c r="A16" s="27" t="s">
        <v>94</v>
      </c>
      <c r="B16" s="27">
        <v>102105</v>
      </c>
      <c r="C16" s="27" t="s">
        <v>1</v>
      </c>
      <c r="D16" s="28" t="str">
        <f>Orçarmento!$B$18</f>
        <v>TRANSFORMADOR DE DISTRIBUIÇÃO, 112,5 KVA, TRIFÁSICO, 60 HZ, CLASSE 15 KV, IMERSO EM ÓLEO MINERAL, INSTALAÇÃO EM POSTE (NÃO INCLUSO SUPORTE) - FORNECIMENTO E INSTALAÇÃO. AF_12/2020</v>
      </c>
      <c r="E16" s="35" t="s">
        <v>10</v>
      </c>
      <c r="F16" s="29">
        <v>1</v>
      </c>
      <c r="G16" s="31">
        <f>TRUNC(H17+H18+H19+H20,2)</f>
        <v>17084.38</v>
      </c>
      <c r="H16" s="31">
        <f>F16*G16</f>
        <v>17084.38</v>
      </c>
    </row>
    <row r="17" spans="1:8" ht="90" x14ac:dyDescent="0.25">
      <c r="A17" s="24" t="s">
        <v>95</v>
      </c>
      <c r="B17" s="24">
        <v>5928</v>
      </c>
      <c r="C17" s="24" t="s">
        <v>1</v>
      </c>
      <c r="D17" s="4" t="s">
        <v>313</v>
      </c>
      <c r="E17" s="5" t="s">
        <v>14</v>
      </c>
      <c r="F17" s="36">
        <v>0.25331999999999999</v>
      </c>
      <c r="G17" s="32">
        <v>221.48</v>
      </c>
      <c r="H17" s="32">
        <f>TRUNC(F17*G17,2)</f>
        <v>56.1</v>
      </c>
    </row>
    <row r="18" spans="1:8" ht="30" x14ac:dyDescent="0.25">
      <c r="A18" s="24" t="s">
        <v>95</v>
      </c>
      <c r="B18" s="24">
        <v>88247</v>
      </c>
      <c r="C18" s="24" t="s">
        <v>1</v>
      </c>
      <c r="D18" s="4" t="s">
        <v>15</v>
      </c>
      <c r="E18" s="5" t="s">
        <v>2</v>
      </c>
      <c r="F18" s="36">
        <v>9.3335000000000008</v>
      </c>
      <c r="G18" s="32">
        <v>14.2</v>
      </c>
      <c r="H18" s="32">
        <f t="shared" ref="H18:H20" si="0">TRUNC(F18*G18,2)</f>
        <v>132.53</v>
      </c>
    </row>
    <row r="19" spans="1:8" ht="30" x14ac:dyDescent="0.25">
      <c r="A19" s="24" t="s">
        <v>95</v>
      </c>
      <c r="B19" s="24">
        <v>88264</v>
      </c>
      <c r="C19" s="24" t="s">
        <v>1</v>
      </c>
      <c r="D19" s="4" t="s">
        <v>16</v>
      </c>
      <c r="E19" s="5" t="s">
        <v>2</v>
      </c>
      <c r="F19" s="36">
        <v>9.3335000000000008</v>
      </c>
      <c r="G19" s="32">
        <v>18.38</v>
      </c>
      <c r="H19" s="32">
        <f t="shared" si="0"/>
        <v>171.54</v>
      </c>
    </row>
    <row r="20" spans="1:8" ht="75" x14ac:dyDescent="0.25">
      <c r="A20" s="24" t="s">
        <v>96</v>
      </c>
      <c r="B20" s="24">
        <v>7619</v>
      </c>
      <c r="C20" s="24" t="s">
        <v>1</v>
      </c>
      <c r="D20" s="4" t="s">
        <v>102</v>
      </c>
      <c r="E20" s="5" t="s">
        <v>10</v>
      </c>
      <c r="F20" s="36">
        <v>1</v>
      </c>
      <c r="G20" s="32">
        <v>16724.21</v>
      </c>
      <c r="H20" s="32">
        <f t="shared" si="0"/>
        <v>16724.21</v>
      </c>
    </row>
    <row r="21" spans="1:8" ht="15.75" customHeight="1" x14ac:dyDescent="0.25">
      <c r="A21" s="24"/>
      <c r="B21" s="24"/>
      <c r="C21" s="24"/>
      <c r="D21" s="33" t="s">
        <v>97</v>
      </c>
      <c r="E21" s="3">
        <f>H16*22.54%</f>
        <v>3850.8192520000002</v>
      </c>
      <c r="F21" s="223" t="s">
        <v>98</v>
      </c>
      <c r="G21" s="224"/>
      <c r="H21" s="34">
        <f>H16+E21</f>
        <v>20935.199252000002</v>
      </c>
    </row>
    <row r="22" spans="1:8" x14ac:dyDescent="0.25">
      <c r="A22" s="226"/>
      <c r="B22" s="227"/>
      <c r="C22" s="227"/>
      <c r="D22" s="227"/>
      <c r="E22" s="227"/>
      <c r="F22" s="227"/>
      <c r="G22" s="227"/>
      <c r="H22" s="228"/>
    </row>
    <row r="23" spans="1:8" ht="15.75" x14ac:dyDescent="0.25">
      <c r="A23" s="21" t="s">
        <v>124</v>
      </c>
      <c r="B23" s="23" t="s">
        <v>22</v>
      </c>
      <c r="C23" s="21" t="s">
        <v>85</v>
      </c>
      <c r="D23" s="21" t="s">
        <v>12</v>
      </c>
      <c r="E23" s="23" t="s">
        <v>10</v>
      </c>
      <c r="F23" s="23" t="s">
        <v>6</v>
      </c>
      <c r="G23" s="23" t="s">
        <v>93</v>
      </c>
      <c r="H23" s="2" t="s">
        <v>9</v>
      </c>
    </row>
    <row r="24" spans="1:8" ht="47.25" x14ac:dyDescent="0.25">
      <c r="A24" s="27" t="s">
        <v>94</v>
      </c>
      <c r="B24" s="27">
        <v>101554</v>
      </c>
      <c r="C24" s="27" t="s">
        <v>1</v>
      </c>
      <c r="D24" s="28" t="str">
        <f>Orçarmento!$B$20</f>
        <v>ALÇA PREFORMADA DE DISTRIBUIÇÃO, EM AÇO GALVANIZADO, AWG 2(KG)- FORNECIMENTO E INSTALAÇÃO</v>
      </c>
      <c r="E24" s="35" t="s">
        <v>10</v>
      </c>
      <c r="F24" s="29">
        <v>1</v>
      </c>
      <c r="G24" s="31">
        <f>H25+H26+H27</f>
        <v>11.420000000000002</v>
      </c>
      <c r="H24" s="31">
        <f>F24*G24</f>
        <v>11.420000000000002</v>
      </c>
    </row>
    <row r="25" spans="1:8" ht="30" x14ac:dyDescent="0.25">
      <c r="A25" s="24" t="s">
        <v>95</v>
      </c>
      <c r="B25" s="24">
        <v>88247</v>
      </c>
      <c r="C25" s="24" t="s">
        <v>1</v>
      </c>
      <c r="D25" s="4" t="s">
        <v>15</v>
      </c>
      <c r="E25" s="5" t="s">
        <v>2</v>
      </c>
      <c r="F25" s="36">
        <v>1.7442699999999998E-2</v>
      </c>
      <c r="G25" s="32">
        <v>14.2</v>
      </c>
      <c r="H25" s="32">
        <f>TRUNC(F25*G25,2)</f>
        <v>0.24</v>
      </c>
    </row>
    <row r="26" spans="1:8" ht="30" x14ac:dyDescent="0.25">
      <c r="A26" s="24" t="s">
        <v>95</v>
      </c>
      <c r="B26" s="24">
        <v>88264</v>
      </c>
      <c r="C26" s="24" t="s">
        <v>1</v>
      </c>
      <c r="D26" s="4" t="s">
        <v>16</v>
      </c>
      <c r="E26" s="5" t="s">
        <v>2</v>
      </c>
      <c r="F26" s="36">
        <v>0.157</v>
      </c>
      <c r="G26" s="32">
        <v>18.38</v>
      </c>
      <c r="H26" s="32">
        <f t="shared" ref="H26:H27" si="1">TRUNC(F26*G26,2)</f>
        <v>2.88</v>
      </c>
    </row>
    <row r="27" spans="1:8" ht="45" x14ac:dyDescent="0.25">
      <c r="A27" s="24" t="s">
        <v>96</v>
      </c>
      <c r="B27" s="24">
        <v>11272</v>
      </c>
      <c r="C27" s="24" t="s">
        <v>1</v>
      </c>
      <c r="D27" s="4" t="s">
        <v>314</v>
      </c>
      <c r="E27" s="5" t="s">
        <v>10</v>
      </c>
      <c r="F27" s="36">
        <v>1</v>
      </c>
      <c r="G27" s="32">
        <v>8.3000000000000007</v>
      </c>
      <c r="H27" s="32">
        <f t="shared" si="1"/>
        <v>8.3000000000000007</v>
      </c>
    </row>
    <row r="28" spans="1:8" ht="15.75" x14ac:dyDescent="0.25">
      <c r="A28" s="24"/>
      <c r="B28" s="24"/>
      <c r="C28" s="24"/>
      <c r="D28" s="33" t="s">
        <v>97</v>
      </c>
      <c r="E28" s="6">
        <f>H24*22.54%</f>
        <v>2.5740680000000005</v>
      </c>
      <c r="F28" s="223" t="s">
        <v>98</v>
      </c>
      <c r="G28" s="224"/>
      <c r="H28" s="34">
        <f>H24+E28</f>
        <v>13.994068000000002</v>
      </c>
    </row>
    <row r="29" spans="1:8" x14ac:dyDescent="0.25">
      <c r="A29" s="226"/>
      <c r="B29" s="227"/>
      <c r="C29" s="227"/>
      <c r="D29" s="227"/>
      <c r="E29" s="227"/>
      <c r="F29" s="227"/>
      <c r="G29" s="227"/>
      <c r="H29" s="228"/>
    </row>
    <row r="30" spans="1:8" ht="15.75" customHeight="1" x14ac:dyDescent="0.25">
      <c r="A30" s="21" t="s">
        <v>130</v>
      </c>
      <c r="B30" s="23" t="s">
        <v>22</v>
      </c>
      <c r="C30" s="21" t="s">
        <v>85</v>
      </c>
      <c r="D30" s="21" t="s">
        <v>12</v>
      </c>
      <c r="E30" s="23" t="s">
        <v>10</v>
      </c>
      <c r="F30" s="23" t="s">
        <v>6</v>
      </c>
      <c r="G30" s="23" t="s">
        <v>93</v>
      </c>
      <c r="H30" s="2" t="s">
        <v>9</v>
      </c>
    </row>
    <row r="31" spans="1:8" ht="15.75" x14ac:dyDescent="0.25">
      <c r="A31" s="27" t="s">
        <v>94</v>
      </c>
      <c r="B31" s="27">
        <v>4130</v>
      </c>
      <c r="C31" s="27" t="s">
        <v>91</v>
      </c>
      <c r="D31" s="28" t="str">
        <f>Orçarmento!$B$23</f>
        <v>PORCA QUADRADA ROSCA, FORNECIMENTO</v>
      </c>
      <c r="E31" s="35" t="s">
        <v>10</v>
      </c>
      <c r="F31" s="29">
        <v>1</v>
      </c>
      <c r="G31" s="31">
        <f>H32</f>
        <v>2.92</v>
      </c>
      <c r="H31" s="31">
        <f>F31*G31</f>
        <v>2.92</v>
      </c>
    </row>
    <row r="32" spans="1:8" x14ac:dyDescent="0.25">
      <c r="A32" s="24" t="s">
        <v>96</v>
      </c>
      <c r="B32" s="24">
        <v>4130</v>
      </c>
      <c r="C32" s="24" t="s">
        <v>1</v>
      </c>
      <c r="D32" s="4" t="s">
        <v>315</v>
      </c>
      <c r="E32" s="5" t="s">
        <v>10</v>
      </c>
      <c r="F32" s="36">
        <v>1</v>
      </c>
      <c r="G32" s="32">
        <v>2.92</v>
      </c>
      <c r="H32" s="32">
        <f t="shared" ref="H32" si="2">TRUNC(F32*G32,2)</f>
        <v>2.92</v>
      </c>
    </row>
    <row r="33" spans="1:8" ht="15.75" customHeight="1" x14ac:dyDescent="0.25">
      <c r="A33" s="24"/>
      <c r="B33" s="24"/>
      <c r="C33" s="24"/>
      <c r="D33" s="33" t="s">
        <v>97</v>
      </c>
      <c r="E33" s="6">
        <f>H31*22.54%</f>
        <v>0.65816799999999998</v>
      </c>
      <c r="F33" s="223" t="s">
        <v>98</v>
      </c>
      <c r="G33" s="224"/>
      <c r="H33" s="34">
        <f>H31+E33</f>
        <v>3.5781679999999998</v>
      </c>
    </row>
    <row r="34" spans="1:8" x14ac:dyDescent="0.25">
      <c r="A34" s="226"/>
      <c r="B34" s="227"/>
      <c r="C34" s="227"/>
      <c r="D34" s="227"/>
      <c r="E34" s="227"/>
      <c r="F34" s="227"/>
      <c r="G34" s="227"/>
      <c r="H34" s="228"/>
    </row>
    <row r="35" spans="1:8" ht="15.75" x14ac:dyDescent="0.25">
      <c r="A35" s="21" t="s">
        <v>132</v>
      </c>
      <c r="B35" s="23" t="s">
        <v>22</v>
      </c>
      <c r="C35" s="21" t="s">
        <v>85</v>
      </c>
      <c r="D35" s="21" t="s">
        <v>12</v>
      </c>
      <c r="E35" s="23" t="s">
        <v>10</v>
      </c>
      <c r="F35" s="23" t="s">
        <v>6</v>
      </c>
      <c r="G35" s="23" t="s">
        <v>93</v>
      </c>
      <c r="H35" s="2" t="s">
        <v>9</v>
      </c>
    </row>
    <row r="36" spans="1:8" ht="31.5" x14ac:dyDescent="0.25">
      <c r="A36" s="27" t="s">
        <v>94</v>
      </c>
      <c r="B36" s="27">
        <v>101547</v>
      </c>
      <c r="C36" s="27" t="s">
        <v>1</v>
      </c>
      <c r="D36" s="28" t="str">
        <f>Orçarmento!$B$24</f>
        <v>ISOLADOR, TIPO DISCO, PARA TENSAO 15KV - FORNECIMENTO E INSTALAÇÃO. AF_07/2020</v>
      </c>
      <c r="E36" s="35" t="s">
        <v>10</v>
      </c>
      <c r="F36" s="29">
        <v>1</v>
      </c>
      <c r="G36" s="31">
        <f>H37+H38+H39</f>
        <v>45.49</v>
      </c>
      <c r="H36" s="31">
        <f>F36*G36</f>
        <v>45.49</v>
      </c>
    </row>
    <row r="37" spans="1:8" ht="30" x14ac:dyDescent="0.25">
      <c r="A37" s="24" t="s">
        <v>95</v>
      </c>
      <c r="B37" s="24">
        <v>88247</v>
      </c>
      <c r="C37" s="24" t="s">
        <v>1</v>
      </c>
      <c r="D37" s="4" t="s">
        <v>15</v>
      </c>
      <c r="E37" s="5" t="s">
        <v>2</v>
      </c>
      <c r="F37" s="36">
        <v>6.8770999999999997E-3</v>
      </c>
      <c r="G37" s="32">
        <v>14.2</v>
      </c>
      <c r="H37" s="32">
        <f>TRUNC(F37*G37,2)</f>
        <v>0.09</v>
      </c>
    </row>
    <row r="38" spans="1:8" ht="30" x14ac:dyDescent="0.25">
      <c r="A38" s="24" t="s">
        <v>95</v>
      </c>
      <c r="B38" s="24">
        <v>88264</v>
      </c>
      <c r="C38" s="24" t="s">
        <v>1</v>
      </c>
      <c r="D38" s="4" t="s">
        <v>16</v>
      </c>
      <c r="E38" s="5" t="s">
        <v>2</v>
      </c>
      <c r="F38" s="36">
        <v>6.1899999999999997E-2</v>
      </c>
      <c r="G38" s="32">
        <v>18.38</v>
      </c>
      <c r="H38" s="32">
        <f t="shared" ref="H38:H39" si="3">TRUNC(F38*G38,2)</f>
        <v>1.1299999999999999</v>
      </c>
    </row>
    <row r="39" spans="1:8" ht="45" x14ac:dyDescent="0.25">
      <c r="A39" s="24" t="s">
        <v>96</v>
      </c>
      <c r="B39" s="24">
        <v>33051</v>
      </c>
      <c r="C39" s="24" t="s">
        <v>89</v>
      </c>
      <c r="D39" s="4" t="s">
        <v>316</v>
      </c>
      <c r="E39" s="5" t="s">
        <v>10</v>
      </c>
      <c r="F39" s="36">
        <v>1</v>
      </c>
      <c r="G39" s="32">
        <v>44.27</v>
      </c>
      <c r="H39" s="32">
        <f t="shared" si="3"/>
        <v>44.27</v>
      </c>
    </row>
    <row r="40" spans="1:8" ht="15.75" x14ac:dyDescent="0.25">
      <c r="A40" s="24"/>
      <c r="B40" s="24"/>
      <c r="C40" s="24"/>
      <c r="D40" s="33" t="s">
        <v>97</v>
      </c>
      <c r="E40" s="6">
        <f>H36*22.54%</f>
        <v>10.253446</v>
      </c>
      <c r="F40" s="223" t="s">
        <v>98</v>
      </c>
      <c r="G40" s="224"/>
      <c r="H40" s="34">
        <f>E40+H36</f>
        <v>55.743446000000006</v>
      </c>
    </row>
    <row r="41" spans="1:8" x14ac:dyDescent="0.25">
      <c r="A41" s="226"/>
      <c r="B41" s="227"/>
      <c r="C41" s="227"/>
      <c r="D41" s="227"/>
      <c r="E41" s="227"/>
      <c r="F41" s="227"/>
      <c r="G41" s="227"/>
      <c r="H41" s="228"/>
    </row>
    <row r="42" spans="1:8" ht="15.75" x14ac:dyDescent="0.25">
      <c r="A42" s="21" t="s">
        <v>134</v>
      </c>
      <c r="B42" s="23" t="s">
        <v>22</v>
      </c>
      <c r="C42" s="21" t="s">
        <v>85</v>
      </c>
      <c r="D42" s="21" t="s">
        <v>12</v>
      </c>
      <c r="E42" s="23" t="s">
        <v>10</v>
      </c>
      <c r="F42" s="23" t="s">
        <v>6</v>
      </c>
      <c r="G42" s="23" t="s">
        <v>93</v>
      </c>
      <c r="H42" s="2" t="s">
        <v>9</v>
      </c>
    </row>
    <row r="43" spans="1:8" ht="31.5" x14ac:dyDescent="0.25">
      <c r="A43" s="27" t="s">
        <v>94</v>
      </c>
      <c r="B43" s="27">
        <v>4136</v>
      </c>
      <c r="C43" s="27" t="s">
        <v>91</v>
      </c>
      <c r="D43" s="28" t="str">
        <f>Orçarmento!$B$25</f>
        <v>MANILHA SAPATILHA PREFORMADA, FORNECIMENTO</v>
      </c>
      <c r="E43" s="35" t="s">
        <v>10</v>
      </c>
      <c r="F43" s="29">
        <v>1</v>
      </c>
      <c r="G43" s="31">
        <f>H44</f>
        <v>23.15</v>
      </c>
      <c r="H43" s="31">
        <f>F43*G43</f>
        <v>23.15</v>
      </c>
    </row>
    <row r="44" spans="1:8" x14ac:dyDescent="0.25">
      <c r="A44" s="24" t="s">
        <v>96</v>
      </c>
      <c r="B44" s="24">
        <v>3243</v>
      </c>
      <c r="C44" s="24" t="s">
        <v>91</v>
      </c>
      <c r="D44" s="4" t="s">
        <v>317</v>
      </c>
      <c r="E44" s="5" t="s">
        <v>10</v>
      </c>
      <c r="F44" s="36">
        <v>1</v>
      </c>
      <c r="G44" s="32">
        <v>23.15</v>
      </c>
      <c r="H44" s="32">
        <f t="shared" ref="H44" si="4">TRUNC(F44*G44,2)</f>
        <v>23.15</v>
      </c>
    </row>
    <row r="45" spans="1:8" ht="15.75" x14ac:dyDescent="0.25">
      <c r="A45" s="24"/>
      <c r="B45" s="24"/>
      <c r="C45" s="24"/>
      <c r="D45" s="33" t="s">
        <v>97</v>
      </c>
      <c r="E45" s="6">
        <f>H43*22.54%</f>
        <v>5.2180099999999996</v>
      </c>
      <c r="F45" s="223" t="s">
        <v>98</v>
      </c>
      <c r="G45" s="224"/>
      <c r="H45" s="34">
        <f>H43+E45</f>
        <v>28.368009999999998</v>
      </c>
    </row>
    <row r="46" spans="1:8" ht="15.75" customHeight="1" x14ac:dyDescent="0.25">
      <c r="A46" s="225"/>
      <c r="B46" s="225"/>
      <c r="C46" s="225"/>
      <c r="D46" s="225"/>
      <c r="E46" s="225"/>
      <c r="F46" s="225"/>
      <c r="G46" s="225"/>
      <c r="H46" s="225"/>
    </row>
    <row r="47" spans="1:8" ht="15.75" x14ac:dyDescent="0.25">
      <c r="A47" s="21" t="s">
        <v>135</v>
      </c>
      <c r="B47" s="23" t="s">
        <v>22</v>
      </c>
      <c r="C47" s="21" t="s">
        <v>85</v>
      </c>
      <c r="D47" s="21" t="s">
        <v>12</v>
      </c>
      <c r="E47" s="23" t="s">
        <v>10</v>
      </c>
      <c r="F47" s="23" t="s">
        <v>6</v>
      </c>
      <c r="G47" s="23" t="s">
        <v>93</v>
      </c>
      <c r="H47" s="2" t="s">
        <v>9</v>
      </c>
    </row>
    <row r="48" spans="1:8" ht="15.75" x14ac:dyDescent="0.25">
      <c r="A48" s="27" t="s">
        <v>94</v>
      </c>
      <c r="B48" s="27">
        <v>2934</v>
      </c>
      <c r="C48" s="27" t="s">
        <v>91</v>
      </c>
      <c r="D48" s="28" t="str">
        <f>Orçarmento!$B$26</f>
        <v>FORNECIMENTO DE PORCA OLHAL</v>
      </c>
      <c r="E48" s="35" t="s">
        <v>10</v>
      </c>
      <c r="F48" s="29">
        <v>1</v>
      </c>
      <c r="G48" s="31">
        <f>H49</f>
        <v>11.93</v>
      </c>
      <c r="H48" s="31">
        <f>F48*G48</f>
        <v>11.93</v>
      </c>
    </row>
    <row r="49" spans="1:8" x14ac:dyDescent="0.25">
      <c r="A49" s="24" t="s">
        <v>96</v>
      </c>
      <c r="B49" s="24">
        <v>1793</v>
      </c>
      <c r="C49" s="24" t="s">
        <v>91</v>
      </c>
      <c r="D49" s="4" t="s">
        <v>318</v>
      </c>
      <c r="E49" s="5" t="s">
        <v>10</v>
      </c>
      <c r="F49" s="36">
        <v>1</v>
      </c>
      <c r="G49" s="32">
        <v>11.93</v>
      </c>
      <c r="H49" s="32">
        <f t="shared" ref="H49" si="5">TRUNC(F49*G49,2)</f>
        <v>11.93</v>
      </c>
    </row>
    <row r="50" spans="1:8" ht="15.75" customHeight="1" x14ac:dyDescent="0.25">
      <c r="A50" s="24"/>
      <c r="B50" s="24"/>
      <c r="C50" s="24"/>
      <c r="D50" s="33" t="s">
        <v>97</v>
      </c>
      <c r="E50" s="6">
        <f>H48*22.54%</f>
        <v>2.689022</v>
      </c>
      <c r="F50" s="223" t="s">
        <v>98</v>
      </c>
      <c r="G50" s="224"/>
      <c r="H50" s="34">
        <f>H48+E50</f>
        <v>14.619021999999999</v>
      </c>
    </row>
    <row r="51" spans="1:8" x14ac:dyDescent="0.25">
      <c r="A51" s="226"/>
      <c r="B51" s="227"/>
      <c r="C51" s="227"/>
      <c r="D51" s="227"/>
      <c r="E51" s="227"/>
      <c r="F51" s="227"/>
      <c r="G51" s="227"/>
      <c r="H51" s="228"/>
    </row>
    <row r="52" spans="1:8" ht="15.75" customHeight="1" x14ac:dyDescent="0.25">
      <c r="A52" s="21" t="s">
        <v>136</v>
      </c>
      <c r="B52" s="23" t="s">
        <v>22</v>
      </c>
      <c r="C52" s="21" t="s">
        <v>85</v>
      </c>
      <c r="D52" s="21" t="s">
        <v>12</v>
      </c>
      <c r="E52" s="23" t="s">
        <v>10</v>
      </c>
      <c r="F52" s="23" t="s">
        <v>6</v>
      </c>
      <c r="G52" s="23" t="s">
        <v>93</v>
      </c>
      <c r="H52" s="2" t="s">
        <v>9</v>
      </c>
    </row>
    <row r="53" spans="1:8" ht="31.5" x14ac:dyDescent="0.25">
      <c r="A53" s="27" t="s">
        <v>94</v>
      </c>
      <c r="B53" s="27">
        <v>4135</v>
      </c>
      <c r="C53" s="27" t="s">
        <v>91</v>
      </c>
      <c r="D53" s="28" t="str">
        <f>Orçarmento!$B$27</f>
        <v>GANCHO SUSPENSÃO COM OLHAL, FORNECIMENTO</v>
      </c>
      <c r="E53" s="35" t="s">
        <v>10</v>
      </c>
      <c r="F53" s="29">
        <v>1</v>
      </c>
      <c r="G53" s="31">
        <f>H54</f>
        <v>17.399999999999999</v>
      </c>
      <c r="H53" s="31">
        <f>F53*G53</f>
        <v>17.399999999999999</v>
      </c>
    </row>
    <row r="54" spans="1:8" ht="30" x14ac:dyDescent="0.25">
      <c r="A54" s="24" t="s">
        <v>96</v>
      </c>
      <c r="B54" s="24">
        <v>402</v>
      </c>
      <c r="C54" s="24" t="s">
        <v>1</v>
      </c>
      <c r="D54" s="4" t="s">
        <v>319</v>
      </c>
      <c r="E54" s="5" t="s">
        <v>10</v>
      </c>
      <c r="F54" s="36">
        <v>1</v>
      </c>
      <c r="G54" s="32">
        <v>17.399999999999999</v>
      </c>
      <c r="H54" s="32">
        <f t="shared" ref="H54" si="6">TRUNC(F54*G54,2)</f>
        <v>17.399999999999999</v>
      </c>
    </row>
    <row r="55" spans="1:8" ht="15.75" x14ac:dyDescent="0.25">
      <c r="A55" s="24"/>
      <c r="B55" s="24"/>
      <c r="C55" s="24"/>
      <c r="D55" s="33" t="s">
        <v>97</v>
      </c>
      <c r="E55" s="6">
        <f>H53*22.54%</f>
        <v>3.9219599999999994</v>
      </c>
      <c r="F55" s="223" t="s">
        <v>98</v>
      </c>
      <c r="G55" s="224"/>
      <c r="H55" s="34">
        <f>H53+E55</f>
        <v>21.321959999999997</v>
      </c>
    </row>
    <row r="56" spans="1:8" x14ac:dyDescent="0.25">
      <c r="A56" s="225"/>
      <c r="B56" s="225"/>
      <c r="C56" s="225"/>
      <c r="D56" s="225"/>
      <c r="E56" s="225"/>
      <c r="F56" s="225"/>
      <c r="G56" s="225"/>
      <c r="H56" s="225"/>
    </row>
    <row r="57" spans="1:8" ht="15.75" x14ac:dyDescent="0.25">
      <c r="A57" s="21" t="s">
        <v>137</v>
      </c>
      <c r="B57" s="23" t="s">
        <v>22</v>
      </c>
      <c r="C57" s="21" t="s">
        <v>85</v>
      </c>
      <c r="D57" s="21" t="s">
        <v>12</v>
      </c>
      <c r="E57" s="23" t="s">
        <v>10</v>
      </c>
      <c r="F57" s="23" t="s">
        <v>6</v>
      </c>
      <c r="G57" s="23" t="s">
        <v>93</v>
      </c>
      <c r="H57" s="2" t="s">
        <v>9</v>
      </c>
    </row>
    <row r="58" spans="1:8" ht="31.5" x14ac:dyDescent="0.25">
      <c r="A58" s="27" t="s">
        <v>94</v>
      </c>
      <c r="B58" s="27">
        <v>2918</v>
      </c>
      <c r="C58" s="27" t="s">
        <v>91</v>
      </c>
      <c r="D58" s="28" t="str">
        <f>Orçarmento!$B$28</f>
        <v>FORNECIMENTO DE PARAFUSO CABEÇA QUADRADA 16 X 450MM</v>
      </c>
      <c r="E58" s="35" t="s">
        <v>10</v>
      </c>
      <c r="F58" s="29">
        <v>1</v>
      </c>
      <c r="G58" s="31">
        <f>H59</f>
        <v>28.5</v>
      </c>
      <c r="H58" s="31">
        <f>F58*G58</f>
        <v>28.5</v>
      </c>
    </row>
    <row r="59" spans="1:8" x14ac:dyDescent="0.25">
      <c r="A59" s="24" t="s">
        <v>96</v>
      </c>
      <c r="B59" s="24">
        <v>1684</v>
      </c>
      <c r="C59" s="24" t="s">
        <v>91</v>
      </c>
      <c r="D59" s="4" t="s">
        <v>320</v>
      </c>
      <c r="E59" s="5" t="s">
        <v>10</v>
      </c>
      <c r="F59" s="36">
        <v>1</v>
      </c>
      <c r="G59" s="32">
        <v>28.5</v>
      </c>
      <c r="H59" s="32">
        <f t="shared" ref="H59" si="7">TRUNC(F59*G59,2)</f>
        <v>28.5</v>
      </c>
    </row>
    <row r="60" spans="1:8" ht="15.75" x14ac:dyDescent="0.25">
      <c r="A60" s="24"/>
      <c r="B60" s="24"/>
      <c r="C60" s="24"/>
      <c r="D60" s="33" t="s">
        <v>97</v>
      </c>
      <c r="E60" s="6">
        <f>H58*22.54%</f>
        <v>6.4238999999999997</v>
      </c>
      <c r="F60" s="223" t="s">
        <v>98</v>
      </c>
      <c r="G60" s="224"/>
      <c r="H60" s="34">
        <f>H58+E60</f>
        <v>34.923900000000003</v>
      </c>
    </row>
    <row r="61" spans="1:8" x14ac:dyDescent="0.25">
      <c r="A61" s="225"/>
      <c r="B61" s="225"/>
      <c r="C61" s="225"/>
      <c r="D61" s="225"/>
      <c r="E61" s="225"/>
      <c r="F61" s="225"/>
      <c r="G61" s="225"/>
      <c r="H61" s="225"/>
    </row>
    <row r="62" spans="1:8" ht="15.75" x14ac:dyDescent="0.25">
      <c r="A62" s="21" t="s">
        <v>138</v>
      </c>
      <c r="B62" s="23" t="s">
        <v>22</v>
      </c>
      <c r="C62" s="21" t="s">
        <v>85</v>
      </c>
      <c r="D62" s="21" t="s">
        <v>12</v>
      </c>
      <c r="E62" s="23" t="s">
        <v>10</v>
      </c>
      <c r="F62" s="23" t="s">
        <v>6</v>
      </c>
      <c r="G62" s="23" t="s">
        <v>93</v>
      </c>
      <c r="H62" s="2" t="s">
        <v>9</v>
      </c>
    </row>
    <row r="63" spans="1:8" ht="31.5" x14ac:dyDescent="0.25">
      <c r="A63" s="27" t="s">
        <v>94</v>
      </c>
      <c r="B63" s="27">
        <v>2916</v>
      </c>
      <c r="C63" s="27" t="s">
        <v>91</v>
      </c>
      <c r="D63" s="28" t="str">
        <f>Orçarmento!$B$29</f>
        <v>FORNECIMENTO DE PARAFUSO CABEÇA QUADRADA 16 X 350MM</v>
      </c>
      <c r="E63" s="35" t="s">
        <v>10</v>
      </c>
      <c r="F63" s="29">
        <v>1</v>
      </c>
      <c r="G63" s="31">
        <f>H64</f>
        <v>21.8</v>
      </c>
      <c r="H63" s="31">
        <f>F63*G63</f>
        <v>21.8</v>
      </c>
    </row>
    <row r="64" spans="1:8" x14ac:dyDescent="0.25">
      <c r="A64" s="24" t="s">
        <v>96</v>
      </c>
      <c r="B64" s="24">
        <v>1682</v>
      </c>
      <c r="C64" s="24" t="s">
        <v>91</v>
      </c>
      <c r="D64" s="4" t="s">
        <v>321</v>
      </c>
      <c r="E64" s="5" t="s">
        <v>10</v>
      </c>
      <c r="F64" s="36">
        <v>1</v>
      </c>
      <c r="G64" s="32">
        <v>21.8</v>
      </c>
      <c r="H64" s="32">
        <f t="shared" ref="H64" si="8">TRUNC(F64*G64,2)</f>
        <v>21.8</v>
      </c>
    </row>
    <row r="65" spans="1:8" ht="15.75" x14ac:dyDescent="0.25">
      <c r="A65" s="24"/>
      <c r="B65" s="24"/>
      <c r="C65" s="24"/>
      <c r="D65" s="33" t="s">
        <v>97</v>
      </c>
      <c r="E65" s="6">
        <f>H63*22.54%</f>
        <v>4.9137199999999996</v>
      </c>
      <c r="F65" s="223" t="s">
        <v>98</v>
      </c>
      <c r="G65" s="224"/>
      <c r="H65" s="34">
        <f>H63+E65</f>
        <v>26.713720000000002</v>
      </c>
    </row>
    <row r="66" spans="1:8" ht="15.75" x14ac:dyDescent="0.25">
      <c r="A66" s="55"/>
      <c r="B66" s="55"/>
      <c r="C66" s="55"/>
      <c r="D66" s="85"/>
      <c r="E66" s="86"/>
      <c r="F66" s="87"/>
      <c r="G66" s="87"/>
      <c r="H66" s="88"/>
    </row>
    <row r="67" spans="1:8" ht="15.75" x14ac:dyDescent="0.25">
      <c r="A67" s="21" t="s">
        <v>139</v>
      </c>
      <c r="B67" s="23" t="s">
        <v>22</v>
      </c>
      <c r="C67" s="21" t="s">
        <v>85</v>
      </c>
      <c r="D67" s="21" t="s">
        <v>12</v>
      </c>
      <c r="E67" s="23" t="s">
        <v>10</v>
      </c>
      <c r="F67" s="23" t="s">
        <v>6</v>
      </c>
      <c r="G67" s="23" t="s">
        <v>93</v>
      </c>
      <c r="H67" s="2" t="s">
        <v>9</v>
      </c>
    </row>
    <row r="68" spans="1:8" ht="31.5" x14ac:dyDescent="0.25">
      <c r="A68" s="27" t="s">
        <v>94</v>
      </c>
      <c r="B68" s="27">
        <v>12876</v>
      </c>
      <c r="C68" s="27" t="s">
        <v>91</v>
      </c>
      <c r="D68" s="28" t="str">
        <f>Orçarmento!$B$30</f>
        <v>FORNECIMENTO E INSTALAÇÃO DE PARA RAIOS TIPO POLIMÉRICO 15KV-12KA</v>
      </c>
      <c r="E68" s="35" t="s">
        <v>10</v>
      </c>
      <c r="F68" s="29">
        <v>1</v>
      </c>
      <c r="G68" s="31">
        <f>H69+H70</f>
        <v>150.95000000000002</v>
      </c>
      <c r="H68" s="31">
        <f>F68*G68</f>
        <v>150.95000000000002</v>
      </c>
    </row>
    <row r="69" spans="1:8" ht="30" x14ac:dyDescent="0.25">
      <c r="A69" s="24" t="s">
        <v>95</v>
      </c>
      <c r="B69" s="24">
        <v>2995</v>
      </c>
      <c r="C69" s="24" t="s">
        <v>91</v>
      </c>
      <c r="D69" s="4" t="s">
        <v>379</v>
      </c>
      <c r="E69" s="5" t="s">
        <v>10</v>
      </c>
      <c r="F69" s="89">
        <v>1</v>
      </c>
      <c r="G69" s="32">
        <v>16.96</v>
      </c>
      <c r="H69" s="32">
        <f t="shared" ref="H69:H70" si="9">TRUNC(F69*G69,2)</f>
        <v>16.96</v>
      </c>
    </row>
    <row r="70" spans="1:8" x14ac:dyDescent="0.25">
      <c r="A70" s="24" t="s">
        <v>96</v>
      </c>
      <c r="B70" s="24">
        <v>10692</v>
      </c>
      <c r="C70" s="24" t="s">
        <v>91</v>
      </c>
      <c r="D70" s="4" t="s">
        <v>378</v>
      </c>
      <c r="E70" s="5" t="s">
        <v>10</v>
      </c>
      <c r="F70" s="36">
        <v>1</v>
      </c>
      <c r="G70" s="32">
        <v>133.99</v>
      </c>
      <c r="H70" s="32">
        <f t="shared" si="9"/>
        <v>133.99</v>
      </c>
    </row>
    <row r="71" spans="1:8" ht="15.75" x14ac:dyDescent="0.25">
      <c r="A71" s="24"/>
      <c r="B71" s="24"/>
      <c r="C71" s="24"/>
      <c r="D71" s="33" t="s">
        <v>97</v>
      </c>
      <c r="E71" s="6">
        <f>H68*22.54%</f>
        <v>34.02413</v>
      </c>
      <c r="F71" s="223" t="s">
        <v>98</v>
      </c>
      <c r="G71" s="224"/>
      <c r="H71" s="34">
        <f>H68+E71</f>
        <v>184.97413</v>
      </c>
    </row>
    <row r="72" spans="1:8" x14ac:dyDescent="0.25">
      <c r="A72" s="225"/>
      <c r="B72" s="225"/>
      <c r="C72" s="225"/>
      <c r="D72" s="225"/>
      <c r="E72" s="225"/>
      <c r="F72" s="225"/>
      <c r="G72" s="225"/>
      <c r="H72" s="225"/>
    </row>
    <row r="73" spans="1:8" ht="15.75" customHeight="1" x14ac:dyDescent="0.25">
      <c r="A73" s="21" t="s">
        <v>140</v>
      </c>
      <c r="B73" s="23" t="s">
        <v>22</v>
      </c>
      <c r="C73" s="21" t="s">
        <v>85</v>
      </c>
      <c r="D73" s="21" t="s">
        <v>12</v>
      </c>
      <c r="E73" s="23" t="s">
        <v>10</v>
      </c>
      <c r="F73" s="23" t="s">
        <v>6</v>
      </c>
      <c r="G73" s="23" t="s">
        <v>93</v>
      </c>
      <c r="H73" s="2" t="s">
        <v>9</v>
      </c>
    </row>
    <row r="74" spans="1:8" ht="31.5" x14ac:dyDescent="0.25">
      <c r="A74" s="27" t="s">
        <v>94</v>
      </c>
      <c r="B74" s="27">
        <v>4025</v>
      </c>
      <c r="C74" s="27" t="s">
        <v>91</v>
      </c>
      <c r="D74" s="28" t="str">
        <f>Orçarmento!$B$31</f>
        <v>CRUZETA EM CONCRETO ARMADO, TIPO "T", 1900MM - FORNECIMENTO</v>
      </c>
      <c r="E74" s="35" t="s">
        <v>10</v>
      </c>
      <c r="F74" s="29">
        <v>1</v>
      </c>
      <c r="G74" s="31">
        <f>H75</f>
        <v>170</v>
      </c>
      <c r="H74" s="31">
        <f>F74*G74</f>
        <v>170</v>
      </c>
    </row>
    <row r="75" spans="1:8" ht="30" x14ac:dyDescent="0.25">
      <c r="A75" s="24" t="s">
        <v>96</v>
      </c>
      <c r="B75" s="24">
        <v>714</v>
      </c>
      <c r="C75" s="24" t="s">
        <v>91</v>
      </c>
      <c r="D75" s="4" t="s">
        <v>322</v>
      </c>
      <c r="E75" s="5" t="s">
        <v>10</v>
      </c>
      <c r="F75" s="36">
        <v>1</v>
      </c>
      <c r="G75" s="32">
        <v>170</v>
      </c>
      <c r="H75" s="32">
        <f t="shared" ref="H75" si="10">TRUNC(F75*G75,2)</f>
        <v>170</v>
      </c>
    </row>
    <row r="76" spans="1:8" ht="15.75" customHeight="1" x14ac:dyDescent="0.25">
      <c r="A76" s="24"/>
      <c r="B76" s="24"/>
      <c r="C76" s="24"/>
      <c r="D76" s="33" t="s">
        <v>97</v>
      </c>
      <c r="E76" s="6">
        <f>H74*22.54%</f>
        <v>38.317999999999998</v>
      </c>
      <c r="F76" s="223" t="s">
        <v>98</v>
      </c>
      <c r="G76" s="224"/>
      <c r="H76" s="34">
        <f>H74+E76</f>
        <v>208.31799999999998</v>
      </c>
    </row>
    <row r="77" spans="1:8" ht="15.75" customHeight="1" x14ac:dyDescent="0.25">
      <c r="A77" s="225"/>
      <c r="B77" s="225"/>
      <c r="C77" s="225"/>
      <c r="D77" s="225"/>
      <c r="E77" s="225"/>
      <c r="F77" s="225"/>
      <c r="G77" s="225"/>
      <c r="H77" s="225"/>
    </row>
    <row r="78" spans="1:8" ht="15.75" x14ac:dyDescent="0.25">
      <c r="A78" s="21" t="s">
        <v>141</v>
      </c>
      <c r="B78" s="23" t="s">
        <v>22</v>
      </c>
      <c r="C78" s="21" t="s">
        <v>85</v>
      </c>
      <c r="D78" s="21" t="s">
        <v>12</v>
      </c>
      <c r="E78" s="23" t="s">
        <v>10</v>
      </c>
      <c r="F78" s="23" t="s">
        <v>6</v>
      </c>
      <c r="G78" s="23" t="s">
        <v>93</v>
      </c>
      <c r="H78" s="2" t="s">
        <v>9</v>
      </c>
    </row>
    <row r="79" spans="1:8" ht="47.25" x14ac:dyDescent="0.25">
      <c r="A79" s="27" t="s">
        <v>94</v>
      </c>
      <c r="B79" s="27">
        <v>98111</v>
      </c>
      <c r="C79" s="27" t="s">
        <v>1</v>
      </c>
      <c r="D79" s="28" t="str">
        <f>Orçarmento!$B$32</f>
        <v>CAIXA DE INSPEÇÃO PARA ATERRAMENTO, CIRCULAR, EM POLIETILENO, DIÂMETRO INTERNO= 0,3 M. AF_12/2020 (UN)</v>
      </c>
      <c r="E79" s="35" t="s">
        <v>3</v>
      </c>
      <c r="F79" s="29">
        <v>1</v>
      </c>
      <c r="G79" s="31">
        <f>H80+H81+H82+H83</f>
        <v>45.06</v>
      </c>
      <c r="H79" s="31">
        <f>F79*G79</f>
        <v>45.06</v>
      </c>
    </row>
    <row r="80" spans="1:8" ht="30" x14ac:dyDescent="0.25">
      <c r="A80" s="24" t="s">
        <v>95</v>
      </c>
      <c r="B80" s="24">
        <v>88309</v>
      </c>
      <c r="C80" s="24" t="s">
        <v>1</v>
      </c>
      <c r="D80" s="4" t="s">
        <v>99</v>
      </c>
      <c r="E80" s="5" t="s">
        <v>2</v>
      </c>
      <c r="F80" s="36">
        <v>0.16930000000000001</v>
      </c>
      <c r="G80" s="32">
        <v>18.18</v>
      </c>
      <c r="H80" s="32">
        <f t="shared" ref="H80:H83" si="11">TRUNC(F80*G80,2)</f>
        <v>3.07</v>
      </c>
    </row>
    <row r="81" spans="1:8" ht="30" x14ac:dyDescent="0.25">
      <c r="A81" s="24" t="s">
        <v>95</v>
      </c>
      <c r="B81" s="24">
        <v>88316</v>
      </c>
      <c r="C81" s="24" t="s">
        <v>1</v>
      </c>
      <c r="D81" s="4" t="s">
        <v>13</v>
      </c>
      <c r="E81" s="5" t="s">
        <v>2</v>
      </c>
      <c r="F81" s="36">
        <v>0.16930000000000001</v>
      </c>
      <c r="G81" s="32">
        <v>14.6</v>
      </c>
      <c r="H81" s="32">
        <f t="shared" si="11"/>
        <v>2.4700000000000002</v>
      </c>
    </row>
    <row r="82" spans="1:8" ht="45" x14ac:dyDescent="0.25">
      <c r="A82" s="24" t="s">
        <v>95</v>
      </c>
      <c r="B82" s="24">
        <v>101618</v>
      </c>
      <c r="C82" s="24" t="s">
        <v>1</v>
      </c>
      <c r="D82" s="4" t="s">
        <v>323</v>
      </c>
      <c r="E82" s="5" t="s">
        <v>90</v>
      </c>
      <c r="F82" s="36">
        <v>1.41E-2</v>
      </c>
      <c r="G82" s="32">
        <v>183.15</v>
      </c>
      <c r="H82" s="32">
        <f t="shared" si="11"/>
        <v>2.58</v>
      </c>
    </row>
    <row r="83" spans="1:8" ht="45" x14ac:dyDescent="0.25">
      <c r="A83" s="24" t="s">
        <v>96</v>
      </c>
      <c r="B83" s="24">
        <v>34643</v>
      </c>
      <c r="C83" s="24" t="s">
        <v>1</v>
      </c>
      <c r="D83" s="4" t="s">
        <v>324</v>
      </c>
      <c r="E83" s="5" t="s">
        <v>10</v>
      </c>
      <c r="F83" s="36">
        <v>1</v>
      </c>
      <c r="G83" s="32">
        <v>36.94</v>
      </c>
      <c r="H83" s="32">
        <f t="shared" si="11"/>
        <v>36.94</v>
      </c>
    </row>
    <row r="84" spans="1:8" ht="15.75" customHeight="1" x14ac:dyDescent="0.25">
      <c r="A84" s="24"/>
      <c r="B84" s="24"/>
      <c r="C84" s="24"/>
      <c r="D84" s="33" t="s">
        <v>97</v>
      </c>
      <c r="E84" s="6">
        <f>H79*22.54%</f>
        <v>10.156523999999999</v>
      </c>
      <c r="F84" s="223" t="s">
        <v>98</v>
      </c>
      <c r="G84" s="224"/>
      <c r="H84" s="34">
        <f>H79+E84</f>
        <v>55.216524</v>
      </c>
    </row>
    <row r="85" spans="1:8" x14ac:dyDescent="0.25">
      <c r="A85" s="225"/>
      <c r="B85" s="225"/>
      <c r="C85" s="225"/>
      <c r="D85" s="225"/>
      <c r="E85" s="225"/>
      <c r="F85" s="225"/>
      <c r="G85" s="225"/>
      <c r="H85" s="225"/>
    </row>
    <row r="86" spans="1:8" ht="15.75" customHeight="1" x14ac:dyDescent="0.25">
      <c r="A86" s="21" t="s">
        <v>143</v>
      </c>
      <c r="B86" s="23" t="s">
        <v>22</v>
      </c>
      <c r="C86" s="21" t="s">
        <v>85</v>
      </c>
      <c r="D86" s="21" t="s">
        <v>12</v>
      </c>
      <c r="E86" s="23" t="s">
        <v>10</v>
      </c>
      <c r="F86" s="23" t="s">
        <v>6</v>
      </c>
      <c r="G86" s="23" t="s">
        <v>93</v>
      </c>
      <c r="H86" s="2" t="s">
        <v>9</v>
      </c>
    </row>
    <row r="87" spans="1:8" ht="31.5" x14ac:dyDescent="0.25">
      <c r="A87" s="27" t="s">
        <v>94</v>
      </c>
      <c r="B87" s="27">
        <v>2967</v>
      </c>
      <c r="C87" s="27" t="s">
        <v>91</v>
      </c>
      <c r="D87" s="28" t="str">
        <f>Orçarmento!$B$34</f>
        <v>FORNECIMENTO DE CONCTOR AMPACTINHO TIPO Í CINZA - 880.557-1</v>
      </c>
      <c r="E87" s="35" t="s">
        <v>10</v>
      </c>
      <c r="F87" s="29">
        <v>1</v>
      </c>
      <c r="G87" s="31">
        <f>H88</f>
        <v>6.45</v>
      </c>
      <c r="H87" s="31">
        <f>F87*G87</f>
        <v>6.45</v>
      </c>
    </row>
    <row r="88" spans="1:8" ht="30" x14ac:dyDescent="0.25">
      <c r="A88" s="24" t="s">
        <v>96</v>
      </c>
      <c r="B88" s="24">
        <v>2635</v>
      </c>
      <c r="C88" s="24" t="s">
        <v>91</v>
      </c>
      <c r="D88" s="4" t="s">
        <v>325</v>
      </c>
      <c r="E88" s="5" t="s">
        <v>10</v>
      </c>
      <c r="F88" s="36">
        <v>1</v>
      </c>
      <c r="G88" s="32">
        <v>6.45</v>
      </c>
      <c r="H88" s="32">
        <f t="shared" ref="H88" si="12">TRUNC(F88*G88,2)</f>
        <v>6.45</v>
      </c>
    </row>
    <row r="89" spans="1:8" ht="15.75" customHeight="1" x14ac:dyDescent="0.25">
      <c r="A89" s="24"/>
      <c r="B89" s="24"/>
      <c r="C89" s="24"/>
      <c r="D89" s="33" t="s">
        <v>97</v>
      </c>
      <c r="E89" s="6">
        <f>H87*22.54%</f>
        <v>1.45383</v>
      </c>
      <c r="F89" s="223" t="s">
        <v>98</v>
      </c>
      <c r="G89" s="224"/>
      <c r="H89" s="34">
        <f>H87+E89</f>
        <v>7.9038300000000001</v>
      </c>
    </row>
    <row r="90" spans="1:8" x14ac:dyDescent="0.25">
      <c r="A90" s="225"/>
      <c r="B90" s="225"/>
      <c r="C90" s="225"/>
      <c r="D90" s="225"/>
      <c r="E90" s="225"/>
      <c r="F90" s="225"/>
      <c r="G90" s="225"/>
      <c r="H90" s="225"/>
    </row>
    <row r="91" spans="1:8" ht="15.75" customHeight="1" x14ac:dyDescent="0.25">
      <c r="A91" s="21" t="s">
        <v>154</v>
      </c>
      <c r="B91" s="23" t="s">
        <v>22</v>
      </c>
      <c r="C91" s="21" t="s">
        <v>85</v>
      </c>
      <c r="D91" s="21" t="s">
        <v>12</v>
      </c>
      <c r="E91" s="23" t="s">
        <v>10</v>
      </c>
      <c r="F91" s="23" t="s">
        <v>6</v>
      </c>
      <c r="G91" s="23" t="s">
        <v>93</v>
      </c>
      <c r="H91" s="2" t="s">
        <v>9</v>
      </c>
    </row>
    <row r="92" spans="1:8" ht="78.75" x14ac:dyDescent="0.25">
      <c r="A92" s="27" t="s">
        <v>94</v>
      </c>
      <c r="B92" s="27">
        <v>92990</v>
      </c>
      <c r="C92" s="27" t="s">
        <v>1</v>
      </c>
      <c r="D92" s="28" t="str">
        <f>Orçarmento!$B$35</f>
        <v>CABO DE COBRE FLEXIVEL ISOLADO, 70MM², ANTI-CHAMA 0,6/1,0 KV, PARA REDE ENTERRADA DE DISTRIBUIÇÃO DE ENERGIA ELÉTRICA - FORNECIMENTO E INSTALAÇÃO. AF_12/2021</v>
      </c>
      <c r="E92" s="35" t="s">
        <v>3</v>
      </c>
      <c r="F92" s="29">
        <v>1</v>
      </c>
      <c r="G92" s="31">
        <f>H93+H94+H95++H96</f>
        <v>71.69</v>
      </c>
      <c r="H92" s="31">
        <f>F92*G92</f>
        <v>71.69</v>
      </c>
    </row>
    <row r="93" spans="1:8" ht="30" x14ac:dyDescent="0.25">
      <c r="A93" s="24" t="s">
        <v>95</v>
      </c>
      <c r="B93" s="24">
        <v>88267</v>
      </c>
      <c r="C93" s="24" t="s">
        <v>1</v>
      </c>
      <c r="D93" s="4" t="s">
        <v>15</v>
      </c>
      <c r="E93" s="5" t="s">
        <v>2</v>
      </c>
      <c r="F93" s="36">
        <v>0.105</v>
      </c>
      <c r="G93" s="32">
        <v>14.18</v>
      </c>
      <c r="H93" s="32">
        <f>ROUNDUP(F93*G93,2)</f>
        <v>1.49</v>
      </c>
    </row>
    <row r="94" spans="1:8" ht="30" x14ac:dyDescent="0.25">
      <c r="A94" s="24" t="s">
        <v>95</v>
      </c>
      <c r="B94" s="24">
        <v>88248</v>
      </c>
      <c r="C94" s="24" t="s">
        <v>1</v>
      </c>
      <c r="D94" s="4" t="s">
        <v>16</v>
      </c>
      <c r="E94" s="5" t="s">
        <v>2</v>
      </c>
      <c r="F94" s="36">
        <v>0.105</v>
      </c>
      <c r="G94" s="32">
        <v>18.36</v>
      </c>
      <c r="H94" s="32">
        <f t="shared" ref="H94:H96" si="13">TRUNC(F94*G94,2)</f>
        <v>1.92</v>
      </c>
    </row>
    <row r="95" spans="1:8" ht="75" x14ac:dyDescent="0.25">
      <c r="A95" s="24" t="s">
        <v>96</v>
      </c>
      <c r="B95" s="24">
        <v>3471</v>
      </c>
      <c r="C95" s="24" t="s">
        <v>1</v>
      </c>
      <c r="D95" s="4" t="s">
        <v>326</v>
      </c>
      <c r="E95" s="5" t="s">
        <v>3</v>
      </c>
      <c r="F95" s="36">
        <v>1.0149999999999999</v>
      </c>
      <c r="G95" s="32">
        <v>67.260000000000005</v>
      </c>
      <c r="H95" s="32">
        <f t="shared" si="13"/>
        <v>68.260000000000005</v>
      </c>
    </row>
    <row r="96" spans="1:8" ht="30" x14ac:dyDescent="0.25">
      <c r="A96" s="24" t="s">
        <v>96</v>
      </c>
      <c r="B96" s="24">
        <v>7307</v>
      </c>
      <c r="C96" s="24" t="s">
        <v>1</v>
      </c>
      <c r="D96" s="4" t="s">
        <v>327</v>
      </c>
      <c r="E96" s="5" t="s">
        <v>10</v>
      </c>
      <c r="F96" s="36">
        <v>8.9999999999999993E-3</v>
      </c>
      <c r="G96" s="32">
        <v>3.21</v>
      </c>
      <c r="H96" s="32">
        <f t="shared" si="13"/>
        <v>0.02</v>
      </c>
    </row>
    <row r="97" spans="1:8" ht="15.75" x14ac:dyDescent="0.25">
      <c r="A97" s="24"/>
      <c r="B97" s="24"/>
      <c r="C97" s="24"/>
      <c r="D97" s="33" t="s">
        <v>97</v>
      </c>
      <c r="E97" s="6">
        <f>H92*22.54%</f>
        <v>16.158925999999997</v>
      </c>
      <c r="F97" s="223" t="s">
        <v>98</v>
      </c>
      <c r="G97" s="224"/>
      <c r="H97" s="34">
        <f>H92+E97</f>
        <v>87.848925999999992</v>
      </c>
    </row>
    <row r="98" spans="1:8" x14ac:dyDescent="0.25">
      <c r="A98" s="225"/>
      <c r="B98" s="225"/>
      <c r="C98" s="225"/>
      <c r="D98" s="225"/>
      <c r="E98" s="225"/>
      <c r="F98" s="225"/>
      <c r="G98" s="225"/>
      <c r="H98" s="225"/>
    </row>
    <row r="99" spans="1:8" ht="15.75" x14ac:dyDescent="0.25">
      <c r="A99" s="21" t="s">
        <v>156</v>
      </c>
      <c r="B99" s="23" t="s">
        <v>22</v>
      </c>
      <c r="C99" s="21" t="s">
        <v>85</v>
      </c>
      <c r="D99" s="21" t="s">
        <v>12</v>
      </c>
      <c r="E99" s="23" t="s">
        <v>10</v>
      </c>
      <c r="F99" s="23" t="s">
        <v>6</v>
      </c>
      <c r="G99" s="23" t="s">
        <v>93</v>
      </c>
      <c r="H99" s="2" t="s">
        <v>9</v>
      </c>
    </row>
    <row r="100" spans="1:8" ht="78.75" x14ac:dyDescent="0.25">
      <c r="A100" s="27" t="s">
        <v>94</v>
      </c>
      <c r="B100" s="27">
        <v>92986</v>
      </c>
      <c r="C100" s="27" t="s">
        <v>1</v>
      </c>
      <c r="D100" s="28" t="str">
        <f>Orçarmento!$B$36</f>
        <v>CABO DE COBRE FLEXIVEL ISOLADO, 35MM², ANTI-CHAMA 0,6/1,0 KV, PARA REDE ENTERRADA DE DISTRIBUIÇÃO DE ENERGIA ELÉTRICA - FORNECIMENTO E INSTALAÇÃO. AF_12/2021</v>
      </c>
      <c r="E100" s="35" t="s">
        <v>3</v>
      </c>
      <c r="F100" s="29">
        <v>1</v>
      </c>
      <c r="G100" s="31">
        <f>H101+H102+H103+H104</f>
        <v>37</v>
      </c>
      <c r="H100" s="31">
        <f>F100*G100</f>
        <v>37</v>
      </c>
    </row>
    <row r="101" spans="1:8" ht="30" x14ac:dyDescent="0.25">
      <c r="A101" s="24" t="s">
        <v>95</v>
      </c>
      <c r="B101" s="24">
        <v>88247</v>
      </c>
      <c r="C101" s="24" t="s">
        <v>1</v>
      </c>
      <c r="D101" s="4" t="s">
        <v>15</v>
      </c>
      <c r="E101" s="5" t="s">
        <v>2</v>
      </c>
      <c r="F101" s="36">
        <v>6.9699999999999998E-2</v>
      </c>
      <c r="G101" s="32">
        <v>15.79</v>
      </c>
      <c r="H101" s="32">
        <f>ROUNDUP(F101*G101,2)</f>
        <v>1.1100000000000001</v>
      </c>
    </row>
    <row r="102" spans="1:8" ht="30" x14ac:dyDescent="0.25">
      <c r="A102" s="24" t="s">
        <v>95</v>
      </c>
      <c r="B102" s="24">
        <v>88264</v>
      </c>
      <c r="C102" s="24" t="s">
        <v>1</v>
      </c>
      <c r="D102" s="4" t="s">
        <v>16</v>
      </c>
      <c r="E102" s="5" t="s">
        <v>2</v>
      </c>
      <c r="F102" s="36">
        <v>6.9699999999999998E-2</v>
      </c>
      <c r="G102" s="32">
        <v>19.79</v>
      </c>
      <c r="H102" s="32">
        <f t="shared" ref="H102:H104" si="14">ROUNDUP(F102*G102,2)</f>
        <v>1.3800000000000001</v>
      </c>
    </row>
    <row r="103" spans="1:8" ht="75" x14ac:dyDescent="0.25">
      <c r="A103" s="24" t="s">
        <v>96</v>
      </c>
      <c r="B103" s="24">
        <v>1019</v>
      </c>
      <c r="C103" s="24" t="s">
        <v>1</v>
      </c>
      <c r="D103" s="4" t="s">
        <v>328</v>
      </c>
      <c r="E103" s="5" t="s">
        <v>3</v>
      </c>
      <c r="F103" s="36">
        <v>1.0149999999999999</v>
      </c>
      <c r="G103" s="32">
        <v>33.97</v>
      </c>
      <c r="H103" s="32">
        <f t="shared" si="14"/>
        <v>34.479999999999997</v>
      </c>
    </row>
    <row r="104" spans="1:8" ht="30" x14ac:dyDescent="0.25">
      <c r="A104" s="24" t="s">
        <v>96</v>
      </c>
      <c r="B104" s="24">
        <v>21127</v>
      </c>
      <c r="C104" s="24" t="s">
        <v>1</v>
      </c>
      <c r="D104" s="4" t="s">
        <v>327</v>
      </c>
      <c r="E104" s="5" t="s">
        <v>10</v>
      </c>
      <c r="F104" s="36">
        <v>8.9999999999999993E-3</v>
      </c>
      <c r="G104" s="32">
        <v>3.02</v>
      </c>
      <c r="H104" s="32">
        <f t="shared" si="14"/>
        <v>0.03</v>
      </c>
    </row>
    <row r="105" spans="1:8" ht="15.75" customHeight="1" x14ac:dyDescent="0.25">
      <c r="A105" s="24"/>
      <c r="B105" s="24"/>
      <c r="C105" s="24"/>
      <c r="D105" s="33" t="s">
        <v>97</v>
      </c>
      <c r="E105" s="6">
        <f>H100*22.54%</f>
        <v>8.3398000000000003</v>
      </c>
      <c r="F105" s="223" t="s">
        <v>98</v>
      </c>
      <c r="G105" s="224"/>
      <c r="H105" s="34">
        <f>H100+E105</f>
        <v>45.339799999999997</v>
      </c>
    </row>
    <row r="106" spans="1:8" x14ac:dyDescent="0.25">
      <c r="A106" s="225"/>
      <c r="B106" s="225"/>
      <c r="C106" s="225"/>
      <c r="D106" s="225"/>
      <c r="E106" s="225"/>
      <c r="F106" s="225"/>
      <c r="G106" s="225"/>
      <c r="H106" s="225"/>
    </row>
    <row r="107" spans="1:8" ht="15.75" x14ac:dyDescent="0.25">
      <c r="A107" s="21" t="s">
        <v>157</v>
      </c>
      <c r="B107" s="23" t="s">
        <v>22</v>
      </c>
      <c r="C107" s="21" t="s">
        <v>85</v>
      </c>
      <c r="D107" s="21" t="s">
        <v>12</v>
      </c>
      <c r="E107" s="23" t="s">
        <v>10</v>
      </c>
      <c r="F107" s="23" t="s">
        <v>6</v>
      </c>
      <c r="G107" s="23" t="s">
        <v>93</v>
      </c>
      <c r="H107" s="2" t="s">
        <v>9</v>
      </c>
    </row>
    <row r="108" spans="1:8" ht="63" x14ac:dyDescent="0.25">
      <c r="A108" s="27" t="s">
        <v>94</v>
      </c>
      <c r="B108" s="27">
        <v>10311</v>
      </c>
      <c r="C108" s="27" t="s">
        <v>91</v>
      </c>
      <c r="D108" s="28" t="str">
        <f>Orçarmento!$B$37</f>
        <v xml:space="preserve">CAIXA DE MEDIÇÃO DIRETA ATÉ 200A CONFECCIONADA EM CHAPA GALVANIZADA E PINTADA ELETROSTATICAMENTE D= 100X60X15CM </v>
      </c>
      <c r="E108" s="35" t="s">
        <v>10</v>
      </c>
      <c r="F108" s="29">
        <v>1</v>
      </c>
      <c r="G108" s="31">
        <f>H109+H110+H111+H112+H113</f>
        <v>1998.43</v>
      </c>
      <c r="H108" s="31">
        <f>F108*G108</f>
        <v>1998.43</v>
      </c>
    </row>
    <row r="109" spans="1:8" ht="30" x14ac:dyDescent="0.25">
      <c r="A109" s="24" t="s">
        <v>95</v>
      </c>
      <c r="B109" s="24">
        <v>10549</v>
      </c>
      <c r="C109" s="24" t="s">
        <v>91</v>
      </c>
      <c r="D109" s="4" t="s">
        <v>17</v>
      </c>
      <c r="E109" s="5" t="s">
        <v>2</v>
      </c>
      <c r="F109" s="36">
        <v>4</v>
      </c>
      <c r="G109" s="32">
        <v>2.97</v>
      </c>
      <c r="H109" s="32">
        <f>ROUNDUP(F109*G109,2)</f>
        <v>11.88</v>
      </c>
    </row>
    <row r="110" spans="1:8" ht="30" x14ac:dyDescent="0.25">
      <c r="A110" s="24" t="s">
        <v>95</v>
      </c>
      <c r="B110" s="24">
        <v>10552</v>
      </c>
      <c r="C110" s="24" t="s">
        <v>91</v>
      </c>
      <c r="D110" s="4" t="s">
        <v>18</v>
      </c>
      <c r="E110" s="5" t="s">
        <v>2</v>
      </c>
      <c r="F110" s="36">
        <v>4</v>
      </c>
      <c r="G110" s="32">
        <v>2.85</v>
      </c>
      <c r="H110" s="32">
        <f t="shared" ref="H110:H113" si="15">ROUNDUP(F110*G110,2)</f>
        <v>11.4</v>
      </c>
    </row>
    <row r="111" spans="1:8" ht="60" x14ac:dyDescent="0.25">
      <c r="A111" s="24" t="s">
        <v>96</v>
      </c>
      <c r="B111" s="24">
        <v>11090</v>
      </c>
      <c r="C111" s="24" t="s">
        <v>91</v>
      </c>
      <c r="D111" s="4" t="s">
        <v>329</v>
      </c>
      <c r="E111" s="5" t="s">
        <v>10</v>
      </c>
      <c r="F111" s="36">
        <v>1</v>
      </c>
      <c r="G111" s="32">
        <v>1876.99</v>
      </c>
      <c r="H111" s="32">
        <f t="shared" si="15"/>
        <v>1876.99</v>
      </c>
    </row>
    <row r="112" spans="1:8" x14ac:dyDescent="0.25">
      <c r="A112" s="24" t="s">
        <v>96</v>
      </c>
      <c r="B112" s="24">
        <v>2436</v>
      </c>
      <c r="C112" s="24" t="s">
        <v>1</v>
      </c>
      <c r="D112" s="4" t="s">
        <v>100</v>
      </c>
      <c r="E112" s="5" t="s">
        <v>2</v>
      </c>
      <c r="F112" s="36">
        <v>4</v>
      </c>
      <c r="G112" s="32">
        <v>13.99</v>
      </c>
      <c r="H112" s="32">
        <f t="shared" si="15"/>
        <v>55.96</v>
      </c>
    </row>
    <row r="113" spans="1:8" x14ac:dyDescent="0.25">
      <c r="A113" s="24" t="s">
        <v>96</v>
      </c>
      <c r="B113" s="24">
        <v>6111</v>
      </c>
      <c r="C113" s="24" t="s">
        <v>1</v>
      </c>
      <c r="D113" s="4" t="s">
        <v>101</v>
      </c>
      <c r="E113" s="5" t="s">
        <v>2</v>
      </c>
      <c r="F113" s="36">
        <v>4</v>
      </c>
      <c r="G113" s="32">
        <v>10.55</v>
      </c>
      <c r="H113" s="32">
        <f t="shared" si="15"/>
        <v>42.2</v>
      </c>
    </row>
    <row r="114" spans="1:8" ht="15.75" customHeight="1" x14ac:dyDescent="0.25">
      <c r="A114" s="24"/>
      <c r="B114" s="24"/>
      <c r="C114" s="24"/>
      <c r="D114" s="33" t="s">
        <v>97</v>
      </c>
      <c r="E114" s="6">
        <f>H108*22.54%</f>
        <v>450.446122</v>
      </c>
      <c r="F114" s="223" t="s">
        <v>98</v>
      </c>
      <c r="G114" s="224"/>
      <c r="H114" s="34">
        <f>H108+E114</f>
        <v>2448.8761220000001</v>
      </c>
    </row>
    <row r="115" spans="1:8" ht="15.75" customHeight="1" x14ac:dyDescent="0.25">
      <c r="A115" s="225"/>
      <c r="B115" s="225"/>
      <c r="C115" s="225"/>
      <c r="D115" s="225"/>
      <c r="E115" s="225"/>
      <c r="F115" s="225"/>
      <c r="G115" s="225"/>
      <c r="H115" s="225"/>
    </row>
    <row r="116" spans="1:8" ht="15.75" x14ac:dyDescent="0.25">
      <c r="A116" s="21" t="s">
        <v>158</v>
      </c>
      <c r="B116" s="23" t="s">
        <v>22</v>
      </c>
      <c r="C116" s="21" t="s">
        <v>85</v>
      </c>
      <c r="D116" s="21" t="s">
        <v>12</v>
      </c>
      <c r="E116" s="23" t="s">
        <v>10</v>
      </c>
      <c r="F116" s="23" t="s">
        <v>6</v>
      </c>
      <c r="G116" s="23" t="s">
        <v>93</v>
      </c>
      <c r="H116" s="2" t="s">
        <v>9</v>
      </c>
    </row>
    <row r="117" spans="1:8" ht="47.25" x14ac:dyDescent="0.25">
      <c r="A117" s="27" t="s">
        <v>94</v>
      </c>
      <c r="B117" s="27">
        <v>9689</v>
      </c>
      <c r="C117" s="27" t="s">
        <v>91</v>
      </c>
      <c r="D117" s="28" t="str">
        <f>Orçarmento!$B$38</f>
        <v>DISJUNTOR TERMOMAGNETICO TRIPOLAR EM CAIXA MOLDADA 175 COM CAIXA MOLDADA 10 KA</v>
      </c>
      <c r="E117" s="35" t="s">
        <v>10</v>
      </c>
      <c r="F117" s="29">
        <v>1</v>
      </c>
      <c r="G117" s="31">
        <f>H118+H119+H120+H121+H122</f>
        <v>720.01</v>
      </c>
      <c r="H117" s="31">
        <f>F117*G117</f>
        <v>720.01</v>
      </c>
    </row>
    <row r="118" spans="1:8" ht="30" x14ac:dyDescent="0.25">
      <c r="A118" s="24" t="s">
        <v>95</v>
      </c>
      <c r="B118" s="24">
        <v>10549</v>
      </c>
      <c r="C118" s="24" t="s">
        <v>91</v>
      </c>
      <c r="D118" s="4" t="s">
        <v>17</v>
      </c>
      <c r="E118" s="5" t="s">
        <v>2</v>
      </c>
      <c r="F118" s="83">
        <v>0.6</v>
      </c>
      <c r="G118" s="32">
        <v>3.59</v>
      </c>
      <c r="H118" s="32">
        <f>ROUNDUP(F118*G118,2)</f>
        <v>2.1599999999999997</v>
      </c>
    </row>
    <row r="119" spans="1:8" ht="30" x14ac:dyDescent="0.25">
      <c r="A119" s="24" t="s">
        <v>95</v>
      </c>
      <c r="B119" s="24">
        <v>10552</v>
      </c>
      <c r="C119" s="24" t="s">
        <v>91</v>
      </c>
      <c r="D119" s="4" t="s">
        <v>18</v>
      </c>
      <c r="E119" s="5" t="s">
        <v>2</v>
      </c>
      <c r="F119" s="83">
        <v>0.6</v>
      </c>
      <c r="G119" s="32">
        <v>3.45</v>
      </c>
      <c r="H119" s="32">
        <f t="shared" ref="H119:H122" si="16">TRUNC(F119*G119,2)</f>
        <v>2.0699999999999998</v>
      </c>
    </row>
    <row r="120" spans="1:8" ht="30" x14ac:dyDescent="0.25">
      <c r="A120" s="24" t="s">
        <v>96</v>
      </c>
      <c r="B120" s="24">
        <v>10065</v>
      </c>
      <c r="C120" s="24" t="s">
        <v>91</v>
      </c>
      <c r="D120" s="4" t="s">
        <v>330</v>
      </c>
      <c r="E120" s="5" t="s">
        <v>10</v>
      </c>
      <c r="F120" s="83">
        <v>1</v>
      </c>
      <c r="G120" s="32">
        <v>700</v>
      </c>
      <c r="H120" s="32">
        <f t="shared" si="16"/>
        <v>700</v>
      </c>
    </row>
    <row r="121" spans="1:8" x14ac:dyDescent="0.25">
      <c r="A121" s="24" t="s">
        <v>96</v>
      </c>
      <c r="B121" s="24">
        <v>2436</v>
      </c>
      <c r="C121" s="24" t="s">
        <v>1</v>
      </c>
      <c r="D121" s="4" t="s">
        <v>331</v>
      </c>
      <c r="E121" s="5" t="s">
        <v>2</v>
      </c>
      <c r="F121" s="83">
        <v>0.6</v>
      </c>
      <c r="G121" s="32">
        <v>14.65</v>
      </c>
      <c r="H121" s="32">
        <f t="shared" si="16"/>
        <v>8.7899999999999991</v>
      </c>
    </row>
    <row r="122" spans="1:8" x14ac:dyDescent="0.25">
      <c r="A122" s="24" t="s">
        <v>96</v>
      </c>
      <c r="B122" s="24">
        <v>6111</v>
      </c>
      <c r="C122" s="24" t="s">
        <v>1</v>
      </c>
      <c r="D122" s="4" t="s">
        <v>101</v>
      </c>
      <c r="E122" s="5" t="s">
        <v>2</v>
      </c>
      <c r="F122" s="83">
        <v>0.6</v>
      </c>
      <c r="G122" s="32">
        <v>11.65</v>
      </c>
      <c r="H122" s="32">
        <f t="shared" si="16"/>
        <v>6.99</v>
      </c>
    </row>
    <row r="123" spans="1:8" ht="15.75" customHeight="1" x14ac:dyDescent="0.25">
      <c r="A123" s="24"/>
      <c r="B123" s="24"/>
      <c r="C123" s="24"/>
      <c r="D123" s="33" t="s">
        <v>97</v>
      </c>
      <c r="E123" s="6">
        <f>H117*22.54%</f>
        <v>162.29025399999998</v>
      </c>
      <c r="F123" s="223" t="s">
        <v>98</v>
      </c>
      <c r="G123" s="224"/>
      <c r="H123" s="34">
        <f>H117+E123</f>
        <v>882.300254</v>
      </c>
    </row>
    <row r="124" spans="1:8" x14ac:dyDescent="0.25">
      <c r="A124" s="225"/>
      <c r="B124" s="225"/>
      <c r="C124" s="225"/>
      <c r="D124" s="225"/>
      <c r="E124" s="225"/>
      <c r="F124" s="225"/>
      <c r="G124" s="225"/>
      <c r="H124" s="225"/>
    </row>
    <row r="125" spans="1:8" ht="15.75" customHeight="1" x14ac:dyDescent="0.25">
      <c r="A125" s="21" t="s">
        <v>159</v>
      </c>
      <c r="B125" s="23" t="s">
        <v>22</v>
      </c>
      <c r="C125" s="21" t="s">
        <v>85</v>
      </c>
      <c r="D125" s="21" t="s">
        <v>12</v>
      </c>
      <c r="E125" s="23" t="s">
        <v>10</v>
      </c>
      <c r="F125" s="23" t="s">
        <v>6</v>
      </c>
      <c r="G125" s="23" t="s">
        <v>93</v>
      </c>
      <c r="H125" s="2" t="s">
        <v>9</v>
      </c>
    </row>
    <row r="126" spans="1:8" ht="31.5" x14ac:dyDescent="0.25">
      <c r="A126" s="27" t="s">
        <v>94</v>
      </c>
      <c r="B126" s="27">
        <v>7929</v>
      </c>
      <c r="C126" s="27" t="s">
        <v>91</v>
      </c>
      <c r="D126" s="28" t="str">
        <f>Orçarmento!$B$39</f>
        <v>TERMINAL A COMPRESSÃO PARA CABO DE 70 MM² -FORNECIMENTO E INSTALAÇÃO</v>
      </c>
      <c r="E126" s="35" t="s">
        <v>10</v>
      </c>
      <c r="F126" s="29">
        <v>1</v>
      </c>
      <c r="G126" s="31">
        <f>H127+H128+H129+H130</f>
        <v>5.8699999999999992</v>
      </c>
      <c r="H126" s="31">
        <f>F126*G126</f>
        <v>5.8699999999999992</v>
      </c>
    </row>
    <row r="127" spans="1:8" ht="30" x14ac:dyDescent="0.25">
      <c r="A127" s="24" t="s">
        <v>95</v>
      </c>
      <c r="B127" s="24">
        <v>10552</v>
      </c>
      <c r="C127" s="24" t="s">
        <v>91</v>
      </c>
      <c r="D127" s="4" t="s">
        <v>18</v>
      </c>
      <c r="E127" s="5" t="s">
        <v>2</v>
      </c>
      <c r="F127" s="36">
        <v>0.06</v>
      </c>
      <c r="G127" s="32">
        <v>3.45</v>
      </c>
      <c r="H127" s="32">
        <f>ROUNDUP(F127*G127,2)</f>
        <v>0.21000000000000002</v>
      </c>
    </row>
    <row r="128" spans="1:8" ht="45" x14ac:dyDescent="0.25">
      <c r="A128" s="24" t="s">
        <v>96</v>
      </c>
      <c r="B128" s="24">
        <v>7880</v>
      </c>
      <c r="C128" s="24" t="s">
        <v>91</v>
      </c>
      <c r="D128" s="4" t="s">
        <v>332</v>
      </c>
      <c r="E128" s="5" t="s">
        <v>2</v>
      </c>
      <c r="F128" s="36">
        <v>7.2999999999999995E-2</v>
      </c>
      <c r="G128" s="32">
        <v>2.42</v>
      </c>
      <c r="H128" s="32">
        <f>ROUNDUP(F128*G128,2)</f>
        <v>0.18000000000000002</v>
      </c>
    </row>
    <row r="129" spans="1:8" ht="60" x14ac:dyDescent="0.25">
      <c r="A129" s="24" t="s">
        <v>96</v>
      </c>
      <c r="B129" s="24">
        <v>1579</v>
      </c>
      <c r="C129" s="24" t="s">
        <v>1</v>
      </c>
      <c r="D129" s="4" t="s">
        <v>333</v>
      </c>
      <c r="E129" s="5" t="s">
        <v>10</v>
      </c>
      <c r="F129" s="36">
        <v>1</v>
      </c>
      <c r="G129" s="32">
        <v>4.5999999999999996</v>
      </c>
      <c r="H129" s="32">
        <f t="shared" ref="H129:H130" si="17">ROUNDUP(F129*G129,2)</f>
        <v>4.5999999999999996</v>
      </c>
    </row>
    <row r="130" spans="1:8" x14ac:dyDescent="0.25">
      <c r="A130" s="24" t="s">
        <v>96</v>
      </c>
      <c r="B130" s="24">
        <v>2436</v>
      </c>
      <c r="C130" s="24" t="s">
        <v>1</v>
      </c>
      <c r="D130" s="4" t="s">
        <v>331</v>
      </c>
      <c r="E130" s="5" t="s">
        <v>2</v>
      </c>
      <c r="F130" s="36">
        <v>0.06</v>
      </c>
      <c r="G130" s="32">
        <v>14.65</v>
      </c>
      <c r="H130" s="32">
        <f t="shared" si="17"/>
        <v>0.88</v>
      </c>
    </row>
    <row r="131" spans="1:8" ht="15.75" x14ac:dyDescent="0.25">
      <c r="A131" s="24"/>
      <c r="B131" s="24"/>
      <c r="C131" s="24"/>
      <c r="D131" s="33" t="s">
        <v>97</v>
      </c>
      <c r="E131" s="6">
        <f>H126*22.54%</f>
        <v>1.3230979999999997</v>
      </c>
      <c r="F131" s="223" t="s">
        <v>98</v>
      </c>
      <c r="G131" s="224"/>
      <c r="H131" s="34">
        <f>H126+E131</f>
        <v>7.1930979999999991</v>
      </c>
    </row>
    <row r="132" spans="1:8" x14ac:dyDescent="0.25">
      <c r="A132" s="225"/>
      <c r="B132" s="225"/>
      <c r="C132" s="225"/>
      <c r="D132" s="225"/>
      <c r="E132" s="225"/>
      <c r="F132" s="225"/>
      <c r="G132" s="225"/>
      <c r="H132" s="225"/>
    </row>
    <row r="133" spans="1:8" ht="15.75" x14ac:dyDescent="0.25">
      <c r="A133" s="21" t="s">
        <v>161</v>
      </c>
      <c r="B133" s="23" t="s">
        <v>22</v>
      </c>
      <c r="C133" s="21" t="s">
        <v>85</v>
      </c>
      <c r="D133" s="21" t="s">
        <v>12</v>
      </c>
      <c r="E133" s="23" t="s">
        <v>10</v>
      </c>
      <c r="F133" s="23" t="s">
        <v>6</v>
      </c>
      <c r="G133" s="23" t="s">
        <v>93</v>
      </c>
      <c r="H133" s="2" t="s">
        <v>9</v>
      </c>
    </row>
    <row r="134" spans="1:8" ht="31.5" x14ac:dyDescent="0.25">
      <c r="A134" s="27" t="s">
        <v>94</v>
      </c>
      <c r="B134" s="27">
        <v>11276</v>
      </c>
      <c r="C134" s="27" t="s">
        <v>91</v>
      </c>
      <c r="D134" s="28" t="str">
        <f>Orçarmento!$B$41</f>
        <v>BUCHA COM ARRUELA EM LIGA ESPECIAL ZAMAK, P/ELETRODUTO 85MM, D=3"</v>
      </c>
      <c r="E134" s="35" t="s">
        <v>10</v>
      </c>
      <c r="F134" s="29">
        <v>1</v>
      </c>
      <c r="G134" s="31">
        <f>H135+H136+H137+H138+H139+H140</f>
        <v>8.81</v>
      </c>
      <c r="H134" s="31">
        <f>F134*G134</f>
        <v>8.81</v>
      </c>
    </row>
    <row r="135" spans="1:8" ht="30" x14ac:dyDescent="0.25">
      <c r="A135" s="24" t="s">
        <v>95</v>
      </c>
      <c r="B135" s="24">
        <v>10549</v>
      </c>
      <c r="C135" s="24" t="s">
        <v>91</v>
      </c>
      <c r="D135" s="4" t="s">
        <v>17</v>
      </c>
      <c r="E135" s="5" t="s">
        <v>2</v>
      </c>
      <c r="F135" s="83">
        <v>0.01</v>
      </c>
      <c r="G135" s="32">
        <v>3.59</v>
      </c>
      <c r="H135" s="32">
        <f>ROUNDUP(F135*G135,2)</f>
        <v>0.04</v>
      </c>
    </row>
    <row r="136" spans="1:8" ht="30" x14ac:dyDescent="0.25">
      <c r="A136" s="24" t="s">
        <v>95</v>
      </c>
      <c r="B136" s="24">
        <v>10552</v>
      </c>
      <c r="C136" s="24" t="s">
        <v>91</v>
      </c>
      <c r="D136" s="4" t="s">
        <v>18</v>
      </c>
      <c r="E136" s="5" t="s">
        <v>2</v>
      </c>
      <c r="F136" s="83">
        <v>0.01</v>
      </c>
      <c r="G136" s="32">
        <v>3.45</v>
      </c>
      <c r="H136" s="32">
        <f t="shared" ref="H136:H139" si="18">ROUNDUP(F136*G136,2)</f>
        <v>0.04</v>
      </c>
    </row>
    <row r="137" spans="1:8" ht="30" x14ac:dyDescent="0.25">
      <c r="A137" s="24" t="s">
        <v>96</v>
      </c>
      <c r="B137" s="24">
        <v>12143</v>
      </c>
      <c r="C137" s="24" t="s">
        <v>91</v>
      </c>
      <c r="D137" s="4" t="s">
        <v>334</v>
      </c>
      <c r="E137" s="5" t="s">
        <v>10</v>
      </c>
      <c r="F137" s="83">
        <v>1</v>
      </c>
      <c r="G137" s="32">
        <v>4.66</v>
      </c>
      <c r="H137" s="32">
        <f t="shared" si="18"/>
        <v>4.66</v>
      </c>
    </row>
    <row r="138" spans="1:8" ht="30" x14ac:dyDescent="0.25">
      <c r="A138" s="24" t="s">
        <v>96</v>
      </c>
      <c r="B138" s="24">
        <v>12144</v>
      </c>
      <c r="C138" s="24" t="s">
        <v>91</v>
      </c>
      <c r="D138" s="4" t="s">
        <v>335</v>
      </c>
      <c r="E138" s="5" t="s">
        <v>10</v>
      </c>
      <c r="F138" s="83">
        <v>1</v>
      </c>
      <c r="G138" s="32">
        <v>3.81</v>
      </c>
      <c r="H138" s="32">
        <f t="shared" si="18"/>
        <v>3.81</v>
      </c>
    </row>
    <row r="139" spans="1:8" x14ac:dyDescent="0.25">
      <c r="A139" s="24" t="s">
        <v>96</v>
      </c>
      <c r="B139" s="24">
        <v>2436</v>
      </c>
      <c r="C139" s="24" t="s">
        <v>1</v>
      </c>
      <c r="D139" s="4" t="s">
        <v>331</v>
      </c>
      <c r="E139" s="5" t="s">
        <v>2</v>
      </c>
      <c r="F139" s="83">
        <v>0.01</v>
      </c>
      <c r="G139" s="32">
        <v>14.65</v>
      </c>
      <c r="H139" s="32">
        <f t="shared" si="18"/>
        <v>0.15000000000000002</v>
      </c>
    </row>
    <row r="140" spans="1:8" x14ac:dyDescent="0.25">
      <c r="A140" s="24" t="s">
        <v>96</v>
      </c>
      <c r="B140" s="24">
        <v>6111</v>
      </c>
      <c r="C140" s="24" t="s">
        <v>1</v>
      </c>
      <c r="D140" s="4" t="s">
        <v>101</v>
      </c>
      <c r="E140" s="5" t="s">
        <v>2</v>
      </c>
      <c r="F140" s="83">
        <v>0.01</v>
      </c>
      <c r="G140" s="32">
        <v>11.65</v>
      </c>
      <c r="H140" s="32">
        <f t="shared" ref="H140" si="19">TRUNC(F140*G140,2)</f>
        <v>0.11</v>
      </c>
    </row>
    <row r="141" spans="1:8" ht="15.75" x14ac:dyDescent="0.25">
      <c r="A141" s="24"/>
      <c r="B141" s="24"/>
      <c r="C141" s="24"/>
      <c r="D141" s="33" t="s">
        <v>97</v>
      </c>
      <c r="E141" s="6">
        <f>H134*22.54%</f>
        <v>1.9857739999999999</v>
      </c>
      <c r="F141" s="223" t="s">
        <v>98</v>
      </c>
      <c r="G141" s="224"/>
      <c r="H141" s="34">
        <f>H134+E141</f>
        <v>10.795774</v>
      </c>
    </row>
    <row r="142" spans="1:8" x14ac:dyDescent="0.25">
      <c r="A142" s="225"/>
      <c r="B142" s="225"/>
      <c r="C142" s="225"/>
      <c r="D142" s="225"/>
      <c r="E142" s="225"/>
      <c r="F142" s="225"/>
      <c r="G142" s="225"/>
      <c r="H142" s="225"/>
    </row>
    <row r="143" spans="1:8" ht="15.75" x14ac:dyDescent="0.25">
      <c r="A143" s="21" t="s">
        <v>162</v>
      </c>
      <c r="B143" s="23" t="s">
        <v>22</v>
      </c>
      <c r="C143" s="21" t="s">
        <v>85</v>
      </c>
      <c r="D143" s="21" t="s">
        <v>12</v>
      </c>
      <c r="E143" s="23" t="s">
        <v>10</v>
      </c>
      <c r="F143" s="23" t="s">
        <v>6</v>
      </c>
      <c r="G143" s="23" t="s">
        <v>93</v>
      </c>
      <c r="H143" s="2" t="s">
        <v>9</v>
      </c>
    </row>
    <row r="144" spans="1:8" ht="15.75" x14ac:dyDescent="0.25">
      <c r="A144" s="27" t="s">
        <v>94</v>
      </c>
      <c r="B144" s="27">
        <v>11766</v>
      </c>
      <c r="C144" s="27" t="s">
        <v>91</v>
      </c>
      <c r="D144" s="28" t="str">
        <f>Orçarmento!$B$42</f>
        <v>BUCHA DE ALUMINIO P/ELETRODUTO D=4"</v>
      </c>
      <c r="E144" s="35" t="s">
        <v>10</v>
      </c>
      <c r="F144" s="29">
        <v>1</v>
      </c>
      <c r="G144" s="31">
        <f>H145+H146+H147+H148+H149</f>
        <v>13.4</v>
      </c>
      <c r="H144" s="31">
        <f>F144*G144</f>
        <v>13.4</v>
      </c>
    </row>
    <row r="145" spans="1:8" ht="30" x14ac:dyDescent="0.25">
      <c r="A145" s="24" t="s">
        <v>95</v>
      </c>
      <c r="B145" s="24">
        <v>10549</v>
      </c>
      <c r="C145" s="24" t="s">
        <v>91</v>
      </c>
      <c r="D145" s="4" t="s">
        <v>17</v>
      </c>
      <c r="E145" s="5" t="s">
        <v>2</v>
      </c>
      <c r="F145" s="36">
        <v>0.01</v>
      </c>
      <c r="G145" s="32">
        <v>3.59</v>
      </c>
      <c r="H145" s="32">
        <f>ROUNDUP(F145*G145,2)</f>
        <v>0.04</v>
      </c>
    </row>
    <row r="146" spans="1:8" x14ac:dyDescent="0.25">
      <c r="A146" s="24"/>
      <c r="B146" s="24">
        <v>10552</v>
      </c>
      <c r="C146" s="24" t="s">
        <v>91</v>
      </c>
      <c r="D146" s="4" t="s">
        <v>18</v>
      </c>
      <c r="E146" s="5" t="s">
        <v>2</v>
      </c>
      <c r="F146" s="36">
        <v>0.01</v>
      </c>
      <c r="G146" s="32">
        <v>3.45</v>
      </c>
      <c r="H146" s="32">
        <f t="shared" ref="H146:H148" si="20">ROUNDUP(F146*G146,2)</f>
        <v>0.04</v>
      </c>
    </row>
    <row r="147" spans="1:8" ht="30" x14ac:dyDescent="0.25">
      <c r="A147" s="24" t="s">
        <v>95</v>
      </c>
      <c r="B147" s="24">
        <v>318</v>
      </c>
      <c r="C147" s="24" t="s">
        <v>91</v>
      </c>
      <c r="D147" s="4" t="s">
        <v>336</v>
      </c>
      <c r="E147" s="5" t="s">
        <v>10</v>
      </c>
      <c r="F147" s="36">
        <v>1</v>
      </c>
      <c r="G147" s="32">
        <v>13.06</v>
      </c>
      <c r="H147" s="32">
        <f t="shared" si="20"/>
        <v>13.06</v>
      </c>
    </row>
    <row r="148" spans="1:8" x14ac:dyDescent="0.25">
      <c r="A148" s="24" t="s">
        <v>96</v>
      </c>
      <c r="B148" s="24">
        <v>2436</v>
      </c>
      <c r="C148" s="24" t="s">
        <v>1</v>
      </c>
      <c r="D148" s="4" t="s">
        <v>331</v>
      </c>
      <c r="E148" s="5" t="s">
        <v>2</v>
      </c>
      <c r="F148" s="36">
        <v>0.01</v>
      </c>
      <c r="G148" s="32">
        <v>14.65</v>
      </c>
      <c r="H148" s="32">
        <f t="shared" si="20"/>
        <v>0.15000000000000002</v>
      </c>
    </row>
    <row r="149" spans="1:8" x14ac:dyDescent="0.25">
      <c r="A149" s="24" t="s">
        <v>96</v>
      </c>
      <c r="B149" s="24">
        <v>6111</v>
      </c>
      <c r="C149" s="24" t="s">
        <v>1</v>
      </c>
      <c r="D149" s="4" t="s">
        <v>101</v>
      </c>
      <c r="E149" s="5" t="s">
        <v>2</v>
      </c>
      <c r="F149" s="36">
        <v>0.01</v>
      </c>
      <c r="G149" s="32">
        <v>11.65</v>
      </c>
      <c r="H149" s="32">
        <f t="shared" ref="H149" si="21">TRUNC(F149*G149,2)</f>
        <v>0.11</v>
      </c>
    </row>
    <row r="150" spans="1:8" ht="15.75" customHeight="1" x14ac:dyDescent="0.25">
      <c r="A150" s="24"/>
      <c r="B150" s="24"/>
      <c r="C150" s="24"/>
      <c r="D150" s="33" t="s">
        <v>97</v>
      </c>
      <c r="E150" s="6">
        <f>H144*22.54%</f>
        <v>3.0203600000000002</v>
      </c>
      <c r="F150" s="223" t="s">
        <v>98</v>
      </c>
      <c r="G150" s="224"/>
      <c r="H150" s="34">
        <f>H144+E150</f>
        <v>16.420360000000002</v>
      </c>
    </row>
    <row r="151" spans="1:8" ht="15.75" customHeight="1" x14ac:dyDescent="0.25">
      <c r="A151" s="225"/>
      <c r="B151" s="225"/>
      <c r="C151" s="225"/>
      <c r="D151" s="225"/>
      <c r="E151" s="225"/>
      <c r="F151" s="225"/>
      <c r="G151" s="225"/>
      <c r="H151" s="225"/>
    </row>
    <row r="152" spans="1:8" ht="15.75" x14ac:dyDescent="0.25">
      <c r="A152" s="21" t="s">
        <v>163</v>
      </c>
      <c r="B152" s="23" t="s">
        <v>22</v>
      </c>
      <c r="C152" s="21" t="s">
        <v>85</v>
      </c>
      <c r="D152" s="21" t="s">
        <v>12</v>
      </c>
      <c r="E152" s="23" t="s">
        <v>10</v>
      </c>
      <c r="F152" s="23" t="s">
        <v>6</v>
      </c>
      <c r="G152" s="23" t="s">
        <v>93</v>
      </c>
      <c r="H152" s="2" t="s">
        <v>9</v>
      </c>
    </row>
    <row r="153" spans="1:8" ht="31.5" x14ac:dyDescent="0.25">
      <c r="A153" s="27" t="s">
        <v>94</v>
      </c>
      <c r="B153" s="27">
        <v>3998</v>
      </c>
      <c r="C153" s="27" t="s">
        <v>91</v>
      </c>
      <c r="D153" s="28" t="str">
        <f>Orçarmento!$B$43</f>
        <v>CABEÇOTE DE ALUMINIO DE 4" - FORNECIMENTO</v>
      </c>
      <c r="E153" s="35" t="s">
        <v>10</v>
      </c>
      <c r="F153" s="29">
        <v>1</v>
      </c>
      <c r="G153" s="31">
        <f>H154+H155+H156</f>
        <v>39.900000000000006</v>
      </c>
      <c r="H153" s="31">
        <f>F153*G153</f>
        <v>39.900000000000006</v>
      </c>
    </row>
    <row r="154" spans="1:8" ht="30" x14ac:dyDescent="0.25">
      <c r="A154" s="24" t="s">
        <v>95</v>
      </c>
      <c r="B154" s="24">
        <v>10552</v>
      </c>
      <c r="C154" s="24" t="s">
        <v>91</v>
      </c>
      <c r="D154" s="4" t="s">
        <v>18</v>
      </c>
      <c r="E154" s="5" t="s">
        <v>2</v>
      </c>
      <c r="F154" s="36">
        <v>0.27</v>
      </c>
      <c r="G154" s="32">
        <v>3.53</v>
      </c>
      <c r="H154" s="32">
        <f t="shared" ref="H154:H156" si="22">TRUNC(F154*G154,2)</f>
        <v>0.95</v>
      </c>
    </row>
    <row r="155" spans="1:8" ht="38.25" customHeight="1" x14ac:dyDescent="0.25">
      <c r="A155" s="24" t="s">
        <v>96</v>
      </c>
      <c r="B155" s="24">
        <v>3154</v>
      </c>
      <c r="C155" s="24" t="s">
        <v>91</v>
      </c>
      <c r="D155" s="4" t="s">
        <v>337</v>
      </c>
      <c r="E155" s="5" t="s">
        <v>2</v>
      </c>
      <c r="F155" s="36">
        <v>1</v>
      </c>
      <c r="G155" s="32">
        <v>35</v>
      </c>
      <c r="H155" s="32">
        <f t="shared" si="22"/>
        <v>35</v>
      </c>
    </row>
    <row r="156" spans="1:8" x14ac:dyDescent="0.25">
      <c r="A156" s="24" t="s">
        <v>96</v>
      </c>
      <c r="B156" s="24">
        <v>2436</v>
      </c>
      <c r="C156" s="24" t="s">
        <v>1</v>
      </c>
      <c r="D156" s="4" t="s">
        <v>100</v>
      </c>
      <c r="E156" s="5" t="s">
        <v>2</v>
      </c>
      <c r="F156" s="36">
        <v>0.27</v>
      </c>
      <c r="G156" s="32">
        <v>14.65</v>
      </c>
      <c r="H156" s="32">
        <f t="shared" si="22"/>
        <v>3.95</v>
      </c>
    </row>
    <row r="157" spans="1:8" ht="15.75" x14ac:dyDescent="0.25">
      <c r="A157" s="24"/>
      <c r="B157" s="24"/>
      <c r="C157" s="24"/>
      <c r="D157" s="33" t="s">
        <v>97</v>
      </c>
      <c r="E157" s="6">
        <f>H153*22.54%</f>
        <v>8.9934600000000007</v>
      </c>
      <c r="F157" s="223" t="s">
        <v>98</v>
      </c>
      <c r="G157" s="224"/>
      <c r="H157" s="34">
        <f>H153+E157</f>
        <v>48.893460000000005</v>
      </c>
    </row>
    <row r="158" spans="1:8" x14ac:dyDescent="0.25">
      <c r="A158" s="225"/>
      <c r="B158" s="225"/>
      <c r="C158" s="225"/>
      <c r="D158" s="225"/>
      <c r="E158" s="225"/>
      <c r="F158" s="225"/>
      <c r="G158" s="225"/>
      <c r="H158" s="225"/>
    </row>
    <row r="159" spans="1:8" ht="15.75" customHeight="1" x14ac:dyDescent="0.25">
      <c r="A159" s="21" t="s">
        <v>165</v>
      </c>
      <c r="B159" s="23" t="s">
        <v>22</v>
      </c>
      <c r="C159" s="21" t="s">
        <v>85</v>
      </c>
      <c r="D159" s="21" t="s">
        <v>12</v>
      </c>
      <c r="E159" s="23" t="s">
        <v>10</v>
      </c>
      <c r="F159" s="23" t="s">
        <v>6</v>
      </c>
      <c r="G159" s="23" t="s">
        <v>93</v>
      </c>
      <c r="H159" s="2" t="s">
        <v>9</v>
      </c>
    </row>
    <row r="160" spans="1:8" ht="15.75" x14ac:dyDescent="0.25">
      <c r="A160" s="27" t="s">
        <v>94</v>
      </c>
      <c r="B160" s="27">
        <v>9037</v>
      </c>
      <c r="C160" s="27" t="s">
        <v>91</v>
      </c>
      <c r="D160" s="28" t="str">
        <f>Orçarmento!$B$45</f>
        <v>ELETRODUTO GALVANIZADO 80MM</v>
      </c>
      <c r="E160" s="35" t="s">
        <v>3</v>
      </c>
      <c r="F160" s="84">
        <v>1</v>
      </c>
      <c r="G160" s="31">
        <f>H161+H162+H163+H164+H165</f>
        <v>191.13</v>
      </c>
      <c r="H160" s="31">
        <f>F160*G160</f>
        <v>191.13</v>
      </c>
    </row>
    <row r="161" spans="1:8" ht="30" x14ac:dyDescent="0.25">
      <c r="A161" s="24" t="s">
        <v>95</v>
      </c>
      <c r="B161" s="24">
        <v>10549</v>
      </c>
      <c r="C161" s="24" t="s">
        <v>91</v>
      </c>
      <c r="D161" s="4" t="s">
        <v>17</v>
      </c>
      <c r="E161" s="5" t="s">
        <v>2</v>
      </c>
      <c r="F161" s="83">
        <v>0.3</v>
      </c>
      <c r="G161" s="32">
        <v>3.61</v>
      </c>
      <c r="H161" s="32">
        <f>ROUNDUP(F161*G161,2)</f>
        <v>1.0900000000000001</v>
      </c>
    </row>
    <row r="162" spans="1:8" ht="30" x14ac:dyDescent="0.25">
      <c r="A162" s="24" t="s">
        <v>95</v>
      </c>
      <c r="B162" s="24">
        <v>10552</v>
      </c>
      <c r="C162" s="24" t="s">
        <v>91</v>
      </c>
      <c r="D162" s="4" t="s">
        <v>18</v>
      </c>
      <c r="E162" s="5" t="s">
        <v>2</v>
      </c>
      <c r="F162" s="83">
        <v>0.3</v>
      </c>
      <c r="G162" s="32">
        <v>3.47</v>
      </c>
      <c r="H162" s="32">
        <f t="shared" ref="H162:H165" si="23">ROUNDUP(F162*G162,2)</f>
        <v>1.05</v>
      </c>
    </row>
    <row r="163" spans="1:8" ht="30" x14ac:dyDescent="0.25">
      <c r="A163" s="24" t="s">
        <v>96</v>
      </c>
      <c r="B163" s="24">
        <v>9331</v>
      </c>
      <c r="C163" s="24" t="s">
        <v>91</v>
      </c>
      <c r="D163" s="4" t="s">
        <v>338</v>
      </c>
      <c r="E163" s="5" t="s">
        <v>3</v>
      </c>
      <c r="F163" s="83">
        <v>1.05</v>
      </c>
      <c r="G163" s="32">
        <v>172.64</v>
      </c>
      <c r="H163" s="32">
        <f t="shared" si="23"/>
        <v>181.28</v>
      </c>
    </row>
    <row r="164" spans="1:8" x14ac:dyDescent="0.25">
      <c r="A164" s="24" t="s">
        <v>96</v>
      </c>
      <c r="B164" s="24">
        <v>2436</v>
      </c>
      <c r="C164" s="24" t="s">
        <v>1</v>
      </c>
      <c r="D164" s="4" t="s">
        <v>331</v>
      </c>
      <c r="E164" s="5" t="s">
        <v>2</v>
      </c>
      <c r="F164" s="83">
        <v>0.3</v>
      </c>
      <c r="G164" s="32">
        <v>14.02</v>
      </c>
      <c r="H164" s="32">
        <f t="shared" si="23"/>
        <v>4.21</v>
      </c>
    </row>
    <row r="165" spans="1:8" x14ac:dyDescent="0.25">
      <c r="A165" s="24" t="s">
        <v>96</v>
      </c>
      <c r="B165" s="24">
        <v>6111</v>
      </c>
      <c r="C165" s="24" t="s">
        <v>1</v>
      </c>
      <c r="D165" s="4" t="s">
        <v>101</v>
      </c>
      <c r="E165" s="5" t="s">
        <v>2</v>
      </c>
      <c r="F165" s="83">
        <v>0.3</v>
      </c>
      <c r="G165" s="32">
        <v>11.65</v>
      </c>
      <c r="H165" s="32">
        <f t="shared" si="23"/>
        <v>3.5</v>
      </c>
    </row>
    <row r="166" spans="1:8" ht="15.75" x14ac:dyDescent="0.25">
      <c r="A166" s="24"/>
      <c r="B166" s="24"/>
      <c r="C166" s="24"/>
      <c r="D166" s="33" t="s">
        <v>97</v>
      </c>
      <c r="E166" s="6">
        <f>H160*22.54%</f>
        <v>43.080701999999995</v>
      </c>
      <c r="F166" s="223" t="s">
        <v>98</v>
      </c>
      <c r="G166" s="224"/>
      <c r="H166" s="34">
        <f>H160+E166</f>
        <v>234.210702</v>
      </c>
    </row>
    <row r="167" spans="1:8" x14ac:dyDescent="0.25">
      <c r="A167" s="225"/>
      <c r="B167" s="225"/>
      <c r="C167" s="225"/>
      <c r="D167" s="225"/>
      <c r="E167" s="225"/>
      <c r="F167" s="225"/>
      <c r="G167" s="225"/>
      <c r="H167" s="225"/>
    </row>
    <row r="168" spans="1:8" ht="15.75" x14ac:dyDescent="0.25">
      <c r="A168" s="21" t="s">
        <v>166</v>
      </c>
      <c r="B168" s="23" t="s">
        <v>22</v>
      </c>
      <c r="C168" s="21" t="s">
        <v>85</v>
      </c>
      <c r="D168" s="21" t="s">
        <v>12</v>
      </c>
      <c r="E168" s="23" t="s">
        <v>10</v>
      </c>
      <c r="F168" s="23" t="s">
        <v>6</v>
      </c>
      <c r="G168" s="23" t="s">
        <v>93</v>
      </c>
      <c r="H168" s="2" t="s">
        <v>9</v>
      </c>
    </row>
    <row r="169" spans="1:8" ht="31.5" x14ac:dyDescent="0.25">
      <c r="A169" s="27" t="s">
        <v>94</v>
      </c>
      <c r="B169" s="27">
        <v>3999</v>
      </c>
      <c r="C169" s="27" t="s">
        <v>91</v>
      </c>
      <c r="D169" s="28" t="str">
        <f>Orçarmento!$B$46</f>
        <v>FITA EM AÇO INOX,FUSIMEC OU SIMILAR - FORNECIMENTO</v>
      </c>
      <c r="E169" s="35" t="s">
        <v>3</v>
      </c>
      <c r="F169" s="29">
        <v>1</v>
      </c>
      <c r="G169" s="31">
        <f>H170</f>
        <v>5.2</v>
      </c>
      <c r="H169" s="31">
        <f>F169*G169</f>
        <v>5.2</v>
      </c>
    </row>
    <row r="170" spans="1:8" x14ac:dyDescent="0.25">
      <c r="A170" s="24" t="s">
        <v>96</v>
      </c>
      <c r="B170" s="24">
        <v>3155</v>
      </c>
      <c r="C170" s="24" t="s">
        <v>91</v>
      </c>
      <c r="D170" s="4" t="s">
        <v>339</v>
      </c>
      <c r="E170" s="5" t="s">
        <v>10</v>
      </c>
      <c r="F170" s="36">
        <v>1</v>
      </c>
      <c r="G170" s="32">
        <v>5.2</v>
      </c>
      <c r="H170" s="32">
        <f t="shared" ref="H170" si="24">TRUNC(F170*G170,2)</f>
        <v>5.2</v>
      </c>
    </row>
    <row r="171" spans="1:8" ht="15.75" x14ac:dyDescent="0.25">
      <c r="A171" s="24"/>
      <c r="B171" s="24"/>
      <c r="C171" s="24"/>
      <c r="D171" s="33" t="s">
        <v>97</v>
      </c>
      <c r="E171" s="6">
        <f>H169*22.54%</f>
        <v>1.17208</v>
      </c>
      <c r="F171" s="223" t="s">
        <v>98</v>
      </c>
      <c r="G171" s="224"/>
      <c r="H171" s="34">
        <f>H169+E171</f>
        <v>6.3720800000000004</v>
      </c>
    </row>
    <row r="172" spans="1:8" ht="15.75" customHeight="1" x14ac:dyDescent="0.25">
      <c r="A172" s="225"/>
      <c r="B172" s="225"/>
      <c r="C172" s="225"/>
      <c r="D172" s="225"/>
      <c r="E172" s="225"/>
      <c r="F172" s="225"/>
      <c r="G172" s="225"/>
      <c r="H172" s="225"/>
    </row>
    <row r="173" spans="1:8" ht="15.75" x14ac:dyDescent="0.25">
      <c r="A173" s="21" t="s">
        <v>177</v>
      </c>
      <c r="B173" s="23" t="s">
        <v>22</v>
      </c>
      <c r="C173" s="21" t="s">
        <v>85</v>
      </c>
      <c r="D173" s="21" t="s">
        <v>12</v>
      </c>
      <c r="E173" s="23" t="s">
        <v>10</v>
      </c>
      <c r="F173" s="23" t="s">
        <v>6</v>
      </c>
      <c r="G173" s="23" t="s">
        <v>93</v>
      </c>
      <c r="H173" s="2" t="s">
        <v>9</v>
      </c>
    </row>
    <row r="174" spans="1:8" ht="31.5" x14ac:dyDescent="0.25">
      <c r="A174" s="27" t="s">
        <v>94</v>
      </c>
      <c r="B174" s="27">
        <v>4015</v>
      </c>
      <c r="C174" s="27" t="s">
        <v>91</v>
      </c>
      <c r="D174" s="28" t="str">
        <f>Orçarmento!$B$47</f>
        <v>FITA ISOLANTE ALTA FUSÃO 19MMX10X - FORNECIMENTO</v>
      </c>
      <c r="E174" s="35" t="s">
        <v>10</v>
      </c>
      <c r="F174" s="29">
        <v>1</v>
      </c>
      <c r="G174" s="31">
        <f>H175</f>
        <v>12.6</v>
      </c>
      <c r="H174" s="31">
        <f>F174*G174</f>
        <v>12.6</v>
      </c>
    </row>
    <row r="175" spans="1:8" ht="30" x14ac:dyDescent="0.25">
      <c r="A175" s="24" t="s">
        <v>96</v>
      </c>
      <c r="B175" s="24">
        <v>2643</v>
      </c>
      <c r="C175" s="24" t="s">
        <v>91</v>
      </c>
      <c r="D175" s="4" t="s">
        <v>340</v>
      </c>
      <c r="E175" s="5" t="s">
        <v>10</v>
      </c>
      <c r="F175" s="36">
        <v>1</v>
      </c>
      <c r="G175" s="32">
        <v>12.6</v>
      </c>
      <c r="H175" s="32">
        <f t="shared" ref="H175" si="25">TRUNC(F175*G175,2)</f>
        <v>12.6</v>
      </c>
    </row>
    <row r="176" spans="1:8" ht="15.75" x14ac:dyDescent="0.25">
      <c r="A176" s="24"/>
      <c r="B176" s="24"/>
      <c r="C176" s="24"/>
      <c r="D176" s="33" t="s">
        <v>97</v>
      </c>
      <c r="E176" s="6">
        <f>H174*22.54%</f>
        <v>2.8400399999999997</v>
      </c>
      <c r="F176" s="223" t="s">
        <v>98</v>
      </c>
      <c r="G176" s="224"/>
      <c r="H176" s="34">
        <f>H174+E176</f>
        <v>15.44004</v>
      </c>
    </row>
    <row r="177" spans="1:8" ht="15.75" customHeight="1" x14ac:dyDescent="0.25">
      <c r="A177" s="225"/>
      <c r="B177" s="225"/>
      <c r="C177" s="225"/>
      <c r="D177" s="225"/>
      <c r="E177" s="225"/>
      <c r="F177" s="225"/>
      <c r="G177" s="225"/>
      <c r="H177" s="225"/>
    </row>
    <row r="178" spans="1:8" ht="15.75" customHeight="1" x14ac:dyDescent="0.25">
      <c r="A178" s="21" t="s">
        <v>178</v>
      </c>
      <c r="B178" s="23" t="s">
        <v>22</v>
      </c>
      <c r="C178" s="21" t="s">
        <v>85</v>
      </c>
      <c r="D178" s="21" t="s">
        <v>12</v>
      </c>
      <c r="E178" s="23" t="s">
        <v>10</v>
      </c>
      <c r="F178" s="23" t="s">
        <v>6</v>
      </c>
      <c r="G178" s="23" t="s">
        <v>93</v>
      </c>
      <c r="H178" s="2" t="s">
        <v>9</v>
      </c>
    </row>
    <row r="179" spans="1:8" ht="31.5" x14ac:dyDescent="0.25">
      <c r="A179" s="27" t="s">
        <v>94</v>
      </c>
      <c r="B179" s="27">
        <v>358</v>
      </c>
      <c r="C179" s="27" t="s">
        <v>91</v>
      </c>
      <c r="D179" s="28" t="str">
        <f>Orçarmento!$B$48</f>
        <v>ELETRODUTO DE PVC RÍGIDO ROSCÁVEL, DIÂMETRO= 75MM (2 1/2)</v>
      </c>
      <c r="E179" s="35" t="s">
        <v>3</v>
      </c>
      <c r="F179" s="29">
        <v>1</v>
      </c>
      <c r="G179" s="31">
        <f>H180+H181+H182+H183+H184</f>
        <v>42.74</v>
      </c>
      <c r="H179" s="31">
        <f>F179*G179</f>
        <v>42.74</v>
      </c>
    </row>
    <row r="180" spans="1:8" ht="30" x14ac:dyDescent="0.25">
      <c r="A180" s="24" t="s">
        <v>95</v>
      </c>
      <c r="B180" s="24">
        <v>88247</v>
      </c>
      <c r="C180" s="24" t="s">
        <v>91</v>
      </c>
      <c r="D180" s="4" t="s">
        <v>17</v>
      </c>
      <c r="E180" s="5" t="s">
        <v>2</v>
      </c>
      <c r="F180" s="36">
        <v>0.39</v>
      </c>
      <c r="G180" s="32">
        <v>3.59</v>
      </c>
      <c r="H180" s="32">
        <f>ROUNDUP(F180*G180,2)</f>
        <v>1.41</v>
      </c>
    </row>
    <row r="181" spans="1:8" ht="30" x14ac:dyDescent="0.25">
      <c r="A181" s="24" t="s">
        <v>95</v>
      </c>
      <c r="B181" s="24">
        <v>88264</v>
      </c>
      <c r="C181" s="24" t="s">
        <v>91</v>
      </c>
      <c r="D181" s="4" t="s">
        <v>18</v>
      </c>
      <c r="E181" s="5" t="s">
        <v>2</v>
      </c>
      <c r="F181" s="36">
        <v>0.39</v>
      </c>
      <c r="G181" s="32">
        <v>3.45</v>
      </c>
      <c r="H181" s="32">
        <f>ROUNDUP(F181*G181,2)</f>
        <v>1.35</v>
      </c>
    </row>
    <row r="182" spans="1:8" x14ac:dyDescent="0.25">
      <c r="A182" s="24" t="s">
        <v>96</v>
      </c>
      <c r="B182" s="24">
        <v>2377</v>
      </c>
      <c r="C182" s="24" t="s">
        <v>1</v>
      </c>
      <c r="D182" s="4" t="s">
        <v>331</v>
      </c>
      <c r="E182" s="5" t="s">
        <v>3</v>
      </c>
      <c r="F182" s="36">
        <v>0.39</v>
      </c>
      <c r="G182" s="32">
        <v>14.65</v>
      </c>
      <c r="H182" s="32">
        <f>ROUNDUP(F182*G182,2)</f>
        <v>5.72</v>
      </c>
    </row>
    <row r="183" spans="1:8" ht="30" x14ac:dyDescent="0.25">
      <c r="A183" s="24" t="s">
        <v>96</v>
      </c>
      <c r="B183" s="24"/>
      <c r="C183" s="24" t="s">
        <v>1</v>
      </c>
      <c r="D183" s="4" t="s">
        <v>341</v>
      </c>
      <c r="E183" s="5" t="s">
        <v>2</v>
      </c>
      <c r="F183" s="83">
        <v>1.05</v>
      </c>
      <c r="G183" s="32">
        <v>28.31</v>
      </c>
      <c r="H183" s="32">
        <f t="shared" ref="H183:H184" si="26">TRUNC(F183*G183,2)</f>
        <v>29.72</v>
      </c>
    </row>
    <row r="184" spans="1:8" x14ac:dyDescent="0.25">
      <c r="A184" s="24" t="s">
        <v>96</v>
      </c>
      <c r="B184" s="24"/>
      <c r="C184" s="24" t="s">
        <v>1</v>
      </c>
      <c r="D184" s="4" t="s">
        <v>101</v>
      </c>
      <c r="E184" s="5" t="s">
        <v>2</v>
      </c>
      <c r="F184" s="83">
        <v>0.39</v>
      </c>
      <c r="G184" s="32">
        <v>11.65</v>
      </c>
      <c r="H184" s="32">
        <f t="shared" si="26"/>
        <v>4.54</v>
      </c>
    </row>
    <row r="185" spans="1:8" ht="15.75" x14ac:dyDescent="0.25">
      <c r="A185" s="24"/>
      <c r="B185" s="24"/>
      <c r="C185" s="24"/>
      <c r="D185" s="33" t="s">
        <v>97</v>
      </c>
      <c r="E185" s="6">
        <f>H179*22.54%</f>
        <v>9.6335960000000007</v>
      </c>
      <c r="F185" s="223" t="s">
        <v>98</v>
      </c>
      <c r="G185" s="224"/>
      <c r="H185" s="34">
        <f>H179+E185</f>
        <v>52.373596000000006</v>
      </c>
    </row>
    <row r="186" spans="1:8" x14ac:dyDescent="0.25">
      <c r="A186" s="225"/>
      <c r="B186" s="225"/>
      <c r="C186" s="225"/>
      <c r="D186" s="225"/>
      <c r="E186" s="225"/>
      <c r="F186" s="225"/>
      <c r="G186" s="225"/>
      <c r="H186" s="225"/>
    </row>
    <row r="187" spans="1:8" ht="15.75" x14ac:dyDescent="0.25">
      <c r="A187" s="21" t="s">
        <v>179</v>
      </c>
      <c r="B187" s="23" t="s">
        <v>22</v>
      </c>
      <c r="C187" s="21" t="s">
        <v>85</v>
      </c>
      <c r="D187" s="21" t="s">
        <v>12</v>
      </c>
      <c r="E187" s="23" t="s">
        <v>10</v>
      </c>
      <c r="F187" s="23" t="s">
        <v>6</v>
      </c>
      <c r="G187" s="23" t="s">
        <v>93</v>
      </c>
      <c r="H187" s="2" t="s">
        <v>9</v>
      </c>
    </row>
    <row r="188" spans="1:8" ht="63" x14ac:dyDescent="0.25">
      <c r="A188" s="27" t="s">
        <v>94</v>
      </c>
      <c r="B188" s="27">
        <v>93022</v>
      </c>
      <c r="C188" s="27" t="s">
        <v>1</v>
      </c>
      <c r="D188" s="28" t="str">
        <f>Orçarmento!$B$49</f>
        <v>CURVA 90 GRAUS PARA ELETRODUTO, PVC, ROSCÁVEL, DN 75MM (2 1/2"),PARA REDE ENTERRADA DE DISTRIBUIÇÃO DE ENERGIA ELÉTRICA</v>
      </c>
      <c r="E188" s="35" t="s">
        <v>10</v>
      </c>
      <c r="F188" s="29">
        <v>1</v>
      </c>
      <c r="G188" s="31">
        <f>H189+H190+H191</f>
        <v>32.01</v>
      </c>
      <c r="H188" s="31">
        <f>F188*G188</f>
        <v>32.01</v>
      </c>
    </row>
    <row r="189" spans="1:8" ht="30" x14ac:dyDescent="0.25">
      <c r="A189" s="24" t="s">
        <v>95</v>
      </c>
      <c r="B189" s="24">
        <v>10549</v>
      </c>
      <c r="C189" s="24" t="s">
        <v>1</v>
      </c>
      <c r="D189" s="4" t="s">
        <v>15</v>
      </c>
      <c r="E189" s="5" t="s">
        <v>2</v>
      </c>
      <c r="F189" s="36">
        <v>0.46250000000000002</v>
      </c>
      <c r="G189" s="32">
        <v>14.2</v>
      </c>
      <c r="H189" s="32">
        <f t="shared" ref="H189:H191" si="27">TRUNC(F189*G189,2)</f>
        <v>6.56</v>
      </c>
    </row>
    <row r="190" spans="1:8" ht="30" x14ac:dyDescent="0.25">
      <c r="A190" s="24" t="s">
        <v>95</v>
      </c>
      <c r="B190" s="24">
        <v>10552</v>
      </c>
      <c r="C190" s="24" t="s">
        <v>1</v>
      </c>
      <c r="D190" s="4" t="s">
        <v>16</v>
      </c>
      <c r="E190" s="5" t="s">
        <v>2</v>
      </c>
      <c r="F190" s="36">
        <v>0.46250000000000002</v>
      </c>
      <c r="G190" s="32">
        <v>18.38</v>
      </c>
      <c r="H190" s="32">
        <f t="shared" si="27"/>
        <v>8.5</v>
      </c>
    </row>
    <row r="191" spans="1:8" ht="30" x14ac:dyDescent="0.25">
      <c r="A191" s="24" t="s">
        <v>96</v>
      </c>
      <c r="B191" s="24">
        <v>11211</v>
      </c>
      <c r="C191" s="24" t="s">
        <v>1</v>
      </c>
      <c r="D191" s="4" t="s">
        <v>342</v>
      </c>
      <c r="E191" s="5" t="s">
        <v>10</v>
      </c>
      <c r="F191" s="36">
        <v>1</v>
      </c>
      <c r="G191" s="32">
        <v>16.95</v>
      </c>
      <c r="H191" s="32">
        <f t="shared" si="27"/>
        <v>16.95</v>
      </c>
    </row>
    <row r="192" spans="1:8" ht="15.75" x14ac:dyDescent="0.25">
      <c r="A192" s="24"/>
      <c r="B192" s="24"/>
      <c r="C192" s="24"/>
      <c r="D192" s="33" t="s">
        <v>97</v>
      </c>
      <c r="E192" s="6">
        <f>H188*22.54%</f>
        <v>7.2150539999999994</v>
      </c>
      <c r="F192" s="223" t="s">
        <v>98</v>
      </c>
      <c r="G192" s="224"/>
      <c r="H192" s="34">
        <f>H188+E192</f>
        <v>39.225054</v>
      </c>
    </row>
    <row r="193" spans="1:8" x14ac:dyDescent="0.25">
      <c r="A193" s="225"/>
      <c r="B193" s="225"/>
      <c r="C193" s="225"/>
      <c r="D193" s="225"/>
      <c r="E193" s="225"/>
      <c r="F193" s="225"/>
      <c r="G193" s="225"/>
      <c r="H193" s="225"/>
    </row>
    <row r="194" spans="1:8" ht="15.75" x14ac:dyDescent="0.25">
      <c r="A194" s="21" t="s">
        <v>180</v>
      </c>
      <c r="B194" s="23" t="s">
        <v>22</v>
      </c>
      <c r="C194" s="21" t="s">
        <v>85</v>
      </c>
      <c r="D194" s="21" t="s">
        <v>12</v>
      </c>
      <c r="E194" s="23" t="s">
        <v>10</v>
      </c>
      <c r="F194" s="23" t="s">
        <v>6</v>
      </c>
      <c r="G194" s="23" t="s">
        <v>93</v>
      </c>
      <c r="H194" s="2" t="s">
        <v>9</v>
      </c>
    </row>
    <row r="195" spans="1:8" ht="63" x14ac:dyDescent="0.25">
      <c r="A195" s="27" t="s">
        <v>94</v>
      </c>
      <c r="B195" s="27">
        <v>93015</v>
      </c>
      <c r="C195" s="27" t="s">
        <v>1</v>
      </c>
      <c r="D195" s="28" t="str">
        <f>Orçarmento!$B$50</f>
        <v>LUVA PARA ELETRODUTO, PVC, ROSCÁVEL, DN 75MM (2 1/2"), PARA REDE ENTERRADA DE DISTRIBUIÇÃO DE ENERGIA ELÉTRICA- FORNECIMENTO E INSTALAÇÃO</v>
      </c>
      <c r="E195" s="35" t="s">
        <v>10</v>
      </c>
      <c r="F195" s="29">
        <v>1</v>
      </c>
      <c r="G195" s="31">
        <f>H196+H197+H198</f>
        <v>18.240000000000002</v>
      </c>
      <c r="H195" s="31">
        <f>F195*G195</f>
        <v>18.240000000000002</v>
      </c>
    </row>
    <row r="196" spans="1:8" ht="30" x14ac:dyDescent="0.25">
      <c r="A196" s="60" t="s">
        <v>95</v>
      </c>
      <c r="B196" s="24">
        <v>88247</v>
      </c>
      <c r="C196" s="24" t="s">
        <v>1</v>
      </c>
      <c r="D196" s="4" t="s">
        <v>15</v>
      </c>
      <c r="E196" s="5" t="s">
        <v>2</v>
      </c>
      <c r="F196" s="36">
        <v>0.30840000000000001</v>
      </c>
      <c r="G196" s="32">
        <v>14.2</v>
      </c>
      <c r="H196" s="32">
        <f>TRUNC(F196*G196,2)</f>
        <v>4.37</v>
      </c>
    </row>
    <row r="197" spans="1:8" ht="30" x14ac:dyDescent="0.25">
      <c r="A197" s="60" t="s">
        <v>95</v>
      </c>
      <c r="B197" s="24">
        <v>88264</v>
      </c>
      <c r="C197" s="24" t="s">
        <v>1</v>
      </c>
      <c r="D197" s="4" t="s">
        <v>16</v>
      </c>
      <c r="E197" s="5" t="s">
        <v>2</v>
      </c>
      <c r="F197" s="83">
        <v>0.30840000000000001</v>
      </c>
      <c r="G197" s="32">
        <v>18.38</v>
      </c>
      <c r="H197" s="32">
        <f t="shared" ref="H197:H198" si="28">TRUNC(F197*G197,2)</f>
        <v>5.66</v>
      </c>
    </row>
    <row r="198" spans="1:8" ht="30" x14ac:dyDescent="0.25">
      <c r="A198" s="24" t="s">
        <v>96</v>
      </c>
      <c r="B198" s="24">
        <v>1907</v>
      </c>
      <c r="C198" s="24" t="s">
        <v>1</v>
      </c>
      <c r="D198" s="4" t="s">
        <v>343</v>
      </c>
      <c r="E198" s="5" t="s">
        <v>10</v>
      </c>
      <c r="F198" s="83">
        <v>1</v>
      </c>
      <c r="G198" s="32">
        <v>8.2100000000000009</v>
      </c>
      <c r="H198" s="32">
        <f t="shared" si="28"/>
        <v>8.2100000000000009</v>
      </c>
    </row>
    <row r="199" spans="1:8" ht="15.75" x14ac:dyDescent="0.25">
      <c r="A199" s="24"/>
      <c r="B199" s="24"/>
      <c r="C199" s="24"/>
      <c r="D199" s="33" t="s">
        <v>97</v>
      </c>
      <c r="E199" s="6">
        <f>H195*22.54%</f>
        <v>4.1112960000000003</v>
      </c>
      <c r="F199" s="223" t="s">
        <v>98</v>
      </c>
      <c r="G199" s="224"/>
      <c r="H199" s="34">
        <f>H195+E199</f>
        <v>22.351296000000001</v>
      </c>
    </row>
    <row r="200" spans="1:8" x14ac:dyDescent="0.25">
      <c r="A200" s="225"/>
      <c r="B200" s="225"/>
      <c r="C200" s="225"/>
      <c r="D200" s="225"/>
      <c r="E200" s="225"/>
      <c r="F200" s="225"/>
      <c r="G200" s="225"/>
      <c r="H200" s="225"/>
    </row>
    <row r="201" spans="1:8" ht="15.75" x14ac:dyDescent="0.25">
      <c r="A201" s="21" t="s">
        <v>181</v>
      </c>
      <c r="B201" s="23" t="s">
        <v>22</v>
      </c>
      <c r="C201" s="21" t="s">
        <v>85</v>
      </c>
      <c r="D201" s="21" t="s">
        <v>12</v>
      </c>
      <c r="E201" s="23" t="s">
        <v>10</v>
      </c>
      <c r="F201" s="23" t="s">
        <v>6</v>
      </c>
      <c r="G201" s="23" t="s">
        <v>93</v>
      </c>
      <c r="H201" s="2" t="s">
        <v>9</v>
      </c>
    </row>
    <row r="202" spans="1:8" ht="15.75" x14ac:dyDescent="0.25">
      <c r="A202" s="27" t="s">
        <v>94</v>
      </c>
      <c r="B202" s="27">
        <v>12614</v>
      </c>
      <c r="C202" s="27" t="s">
        <v>91</v>
      </c>
      <c r="D202" s="28" t="str">
        <f>Orçarmento!$B$51</f>
        <v>PORCA SEXTAVADA 3/8", BICROMATIZADA</v>
      </c>
      <c r="E202" s="35" t="s">
        <v>10</v>
      </c>
      <c r="F202" s="29">
        <v>1</v>
      </c>
      <c r="G202" s="31">
        <f>H203+H204+H205+H206+H207</f>
        <v>3.6899999999999995</v>
      </c>
      <c r="H202" s="31">
        <f>F202*G202</f>
        <v>3.6899999999999995</v>
      </c>
    </row>
    <row r="203" spans="1:8" ht="30" x14ac:dyDescent="0.25">
      <c r="A203" s="24" t="s">
        <v>95</v>
      </c>
      <c r="B203" s="24">
        <v>10549</v>
      </c>
      <c r="C203" s="24" t="s">
        <v>91</v>
      </c>
      <c r="D203" s="4" t="s">
        <v>17</v>
      </c>
      <c r="E203" s="5" t="s">
        <v>2</v>
      </c>
      <c r="F203" s="36">
        <v>0.1</v>
      </c>
      <c r="G203" s="32">
        <v>3.59</v>
      </c>
      <c r="H203" s="32">
        <f>ROUNDUP(F203*G203,2)</f>
        <v>0.36</v>
      </c>
    </row>
    <row r="204" spans="1:8" ht="30" x14ac:dyDescent="0.25">
      <c r="A204" s="24" t="s">
        <v>95</v>
      </c>
      <c r="B204" s="24">
        <v>10552</v>
      </c>
      <c r="C204" s="24" t="s">
        <v>91</v>
      </c>
      <c r="D204" s="4" t="s">
        <v>18</v>
      </c>
      <c r="E204" s="5" t="s">
        <v>2</v>
      </c>
      <c r="F204" s="36">
        <v>0.1</v>
      </c>
      <c r="G204" s="32">
        <v>3.45</v>
      </c>
      <c r="H204" s="32">
        <f>ROUNDUP(F204*G204,2)</f>
        <v>0.35000000000000003</v>
      </c>
    </row>
    <row r="205" spans="1:8" x14ac:dyDescent="0.25">
      <c r="A205" s="24" t="s">
        <v>96</v>
      </c>
      <c r="B205" s="24">
        <v>13414</v>
      </c>
      <c r="C205" s="24" t="s">
        <v>91</v>
      </c>
      <c r="D205" s="4" t="s">
        <v>344</v>
      </c>
      <c r="E205" s="5" t="s">
        <v>10</v>
      </c>
      <c r="F205" s="36">
        <v>1</v>
      </c>
      <c r="G205" s="32">
        <v>0.36</v>
      </c>
      <c r="H205" s="32">
        <f t="shared" ref="H205:H207" si="29">TRUNC(F205*G205,2)</f>
        <v>0.36</v>
      </c>
    </row>
    <row r="206" spans="1:8" x14ac:dyDescent="0.25">
      <c r="A206" s="24" t="s">
        <v>96</v>
      </c>
      <c r="B206" s="24">
        <v>2436</v>
      </c>
      <c r="C206" s="24" t="s">
        <v>1</v>
      </c>
      <c r="D206" s="4" t="s">
        <v>331</v>
      </c>
      <c r="E206" s="5" t="s">
        <v>2</v>
      </c>
      <c r="F206" s="36">
        <v>0.1</v>
      </c>
      <c r="G206" s="32">
        <v>14.65</v>
      </c>
      <c r="H206" s="32">
        <f t="shared" si="29"/>
        <v>1.46</v>
      </c>
    </row>
    <row r="207" spans="1:8" x14ac:dyDescent="0.25">
      <c r="A207" s="24" t="s">
        <v>96</v>
      </c>
      <c r="B207" s="24">
        <v>6111</v>
      </c>
      <c r="C207" s="24" t="s">
        <v>1</v>
      </c>
      <c r="D207" s="4" t="s">
        <v>101</v>
      </c>
      <c r="E207" s="5" t="s">
        <v>2</v>
      </c>
      <c r="F207" s="36">
        <v>0.1</v>
      </c>
      <c r="G207" s="32">
        <v>11.65</v>
      </c>
      <c r="H207" s="32">
        <f t="shared" si="29"/>
        <v>1.1599999999999999</v>
      </c>
    </row>
    <row r="208" spans="1:8" ht="15.75" x14ac:dyDescent="0.25">
      <c r="A208" s="24"/>
      <c r="B208" s="24"/>
      <c r="C208" s="24"/>
      <c r="D208" s="33" t="s">
        <v>97</v>
      </c>
      <c r="E208" s="6">
        <f>H202*22.54%</f>
        <v>0.83172599999999985</v>
      </c>
      <c r="F208" s="222" t="s">
        <v>98</v>
      </c>
      <c r="G208" s="222"/>
      <c r="H208" s="34">
        <f>H202+E208</f>
        <v>4.5217259999999992</v>
      </c>
    </row>
    <row r="209" spans="1:8" x14ac:dyDescent="0.25">
      <c r="A209" s="225"/>
      <c r="B209" s="225"/>
      <c r="C209" s="225"/>
      <c r="D209" s="225"/>
      <c r="E209" s="225"/>
      <c r="F209" s="225"/>
      <c r="G209" s="225"/>
      <c r="H209" s="225"/>
    </row>
    <row r="210" spans="1:8" ht="15.75" x14ac:dyDescent="0.25">
      <c r="A210" s="21" t="s">
        <v>184</v>
      </c>
      <c r="B210" s="23" t="s">
        <v>22</v>
      </c>
      <c r="C210" s="21" t="s">
        <v>85</v>
      </c>
      <c r="D210" s="21" t="s">
        <v>12</v>
      </c>
      <c r="E210" s="23" t="s">
        <v>10</v>
      </c>
      <c r="F210" s="23" t="s">
        <v>6</v>
      </c>
      <c r="G210" s="23" t="s">
        <v>93</v>
      </c>
      <c r="H210" s="2" t="s">
        <v>9</v>
      </c>
    </row>
    <row r="211" spans="1:8" ht="15.75" x14ac:dyDescent="0.25">
      <c r="A211" s="27" t="s">
        <v>94</v>
      </c>
      <c r="B211" s="27">
        <v>12506</v>
      </c>
      <c r="C211" s="27" t="s">
        <v>91</v>
      </c>
      <c r="D211" s="28" t="str">
        <f>Orçarmento!$B$54</f>
        <v>ARRUELA DE LISA 3/8"</v>
      </c>
      <c r="E211" s="35" t="s">
        <v>10</v>
      </c>
      <c r="F211" s="29">
        <v>1</v>
      </c>
      <c r="G211" s="31">
        <f>H212+H213+H214+H215+H216</f>
        <v>0.46</v>
      </c>
      <c r="H211" s="31">
        <f>F211*G211</f>
        <v>0.46</v>
      </c>
    </row>
    <row r="212" spans="1:8" ht="30" x14ac:dyDescent="0.25">
      <c r="A212" s="24" t="s">
        <v>95</v>
      </c>
      <c r="B212" s="24">
        <v>10549</v>
      </c>
      <c r="C212" s="24" t="s">
        <v>91</v>
      </c>
      <c r="D212" s="4" t="s">
        <v>17</v>
      </c>
      <c r="E212" s="5" t="s">
        <v>2</v>
      </c>
      <c r="F212" s="36">
        <v>0.01</v>
      </c>
      <c r="G212" s="32">
        <v>3.59</v>
      </c>
      <c r="H212" s="32">
        <f>ROUNDUP(F212*G212,2)</f>
        <v>0.04</v>
      </c>
    </row>
    <row r="213" spans="1:8" ht="30" x14ac:dyDescent="0.25">
      <c r="A213" s="24" t="s">
        <v>95</v>
      </c>
      <c r="B213" s="24">
        <v>10552</v>
      </c>
      <c r="C213" s="24" t="s">
        <v>91</v>
      </c>
      <c r="D213" s="4" t="s">
        <v>18</v>
      </c>
      <c r="E213" s="5" t="s">
        <v>2</v>
      </c>
      <c r="F213" s="36">
        <v>0.01</v>
      </c>
      <c r="G213" s="32">
        <v>3.45</v>
      </c>
      <c r="H213" s="32">
        <f t="shared" ref="H213:H214" si="30">ROUNDUP(F213*G213,2)</f>
        <v>0.04</v>
      </c>
    </row>
    <row r="214" spans="1:8" x14ac:dyDescent="0.25">
      <c r="A214" s="24" t="s">
        <v>96</v>
      </c>
      <c r="B214" s="24">
        <v>11072</v>
      </c>
      <c r="C214" s="24" t="s">
        <v>91</v>
      </c>
      <c r="D214" s="4" t="s">
        <v>345</v>
      </c>
      <c r="E214" s="5" t="s">
        <v>10</v>
      </c>
      <c r="F214" s="36">
        <v>1</v>
      </c>
      <c r="G214" s="32">
        <v>0.12</v>
      </c>
      <c r="H214" s="32">
        <f t="shared" si="30"/>
        <v>0.12</v>
      </c>
    </row>
    <row r="215" spans="1:8" x14ac:dyDescent="0.25">
      <c r="A215" s="24" t="s">
        <v>96</v>
      </c>
      <c r="B215" s="24">
        <v>2436</v>
      </c>
      <c r="C215" s="24" t="s">
        <v>1</v>
      </c>
      <c r="D215" s="4" t="s">
        <v>331</v>
      </c>
      <c r="E215" s="5" t="s">
        <v>2</v>
      </c>
      <c r="F215" s="36">
        <v>0.01</v>
      </c>
      <c r="G215" s="32">
        <v>14.65</v>
      </c>
      <c r="H215" s="32">
        <f>ROUNDUP(F215*G215,2)</f>
        <v>0.15000000000000002</v>
      </c>
    </row>
    <row r="216" spans="1:8" x14ac:dyDescent="0.25">
      <c r="A216" s="24" t="s">
        <v>96</v>
      </c>
      <c r="B216" s="24">
        <v>6111</v>
      </c>
      <c r="C216" s="24" t="s">
        <v>1</v>
      </c>
      <c r="D216" s="4" t="s">
        <v>101</v>
      </c>
      <c r="E216" s="5" t="s">
        <v>2</v>
      </c>
      <c r="F216" s="36">
        <v>0.01</v>
      </c>
      <c r="G216" s="32">
        <v>11.65</v>
      </c>
      <c r="H216" s="32">
        <f t="shared" ref="H216" si="31">TRUNC(F216*G216,2)</f>
        <v>0.11</v>
      </c>
    </row>
    <row r="217" spans="1:8" ht="15.75" x14ac:dyDescent="0.25">
      <c r="A217" s="24"/>
      <c r="B217" s="24"/>
      <c r="C217" s="24"/>
      <c r="D217" s="33" t="s">
        <v>97</v>
      </c>
      <c r="E217" s="6">
        <f>H211*22.54%</f>
        <v>0.103684</v>
      </c>
      <c r="F217" s="222" t="s">
        <v>98</v>
      </c>
      <c r="G217" s="222"/>
      <c r="H217" s="34">
        <f>H211+E217</f>
        <v>0.56368400000000007</v>
      </c>
    </row>
    <row r="218" spans="1:8" ht="15.75" x14ac:dyDescent="0.25">
      <c r="A218" s="55"/>
      <c r="B218" s="55"/>
      <c r="C218" s="55"/>
      <c r="D218" s="85"/>
      <c r="E218" s="86"/>
      <c r="F218" s="87"/>
      <c r="G218" s="87"/>
      <c r="H218" s="88"/>
    </row>
    <row r="219" spans="1:8" ht="15.75" x14ac:dyDescent="0.25">
      <c r="A219" s="21" t="s">
        <v>185</v>
      </c>
      <c r="B219" s="23" t="s">
        <v>22</v>
      </c>
      <c r="C219" s="21" t="s">
        <v>85</v>
      </c>
      <c r="D219" s="21" t="s">
        <v>12</v>
      </c>
      <c r="E219" s="23" t="s">
        <v>10</v>
      </c>
      <c r="F219" s="23" t="s">
        <v>6</v>
      </c>
      <c r="G219" s="23" t="s">
        <v>93</v>
      </c>
      <c r="H219" s="2" t="s">
        <v>9</v>
      </c>
    </row>
    <row r="220" spans="1:8" ht="15.75" x14ac:dyDescent="0.25">
      <c r="A220" s="27" t="s">
        <v>94</v>
      </c>
      <c r="B220" s="27">
        <v>428</v>
      </c>
      <c r="C220" s="27" t="s">
        <v>91</v>
      </c>
      <c r="D220" s="28" t="str">
        <f>Orçarmento!$B$55</f>
        <v>ARRUELA DE PRESSÃO 3/8" - REV 02</v>
      </c>
      <c r="E220" s="35" t="s">
        <v>10</v>
      </c>
      <c r="F220" s="29">
        <v>1</v>
      </c>
      <c r="G220" s="31">
        <f>H221+H222+H223+H224+H225</f>
        <v>0.59000000000000008</v>
      </c>
      <c r="H220" s="31">
        <f>F220*G220</f>
        <v>0.59000000000000008</v>
      </c>
    </row>
    <row r="221" spans="1:8" ht="30" x14ac:dyDescent="0.25">
      <c r="A221" s="24" t="s">
        <v>95</v>
      </c>
      <c r="B221" s="24">
        <v>10549</v>
      </c>
      <c r="C221" s="24" t="s">
        <v>91</v>
      </c>
      <c r="D221" s="4" t="s">
        <v>17</v>
      </c>
      <c r="E221" s="5" t="s">
        <v>2</v>
      </c>
      <c r="F221" s="36">
        <v>0.01</v>
      </c>
      <c r="G221" s="32">
        <v>3.59</v>
      </c>
      <c r="H221" s="32">
        <f>ROUNDUP(F221*G221,2)</f>
        <v>0.04</v>
      </c>
    </row>
    <row r="222" spans="1:8" ht="30" x14ac:dyDescent="0.25">
      <c r="A222" s="24" t="s">
        <v>95</v>
      </c>
      <c r="B222" s="24">
        <v>10552</v>
      </c>
      <c r="C222" s="24" t="s">
        <v>91</v>
      </c>
      <c r="D222" s="4" t="s">
        <v>18</v>
      </c>
      <c r="E222" s="5" t="s">
        <v>2</v>
      </c>
      <c r="F222" s="36">
        <v>0.01</v>
      </c>
      <c r="G222" s="32">
        <v>3.45</v>
      </c>
      <c r="H222" s="32">
        <f t="shared" ref="H222:H223" si="32">ROUNDUP(F222*G222,2)</f>
        <v>0.04</v>
      </c>
    </row>
    <row r="223" spans="1:8" x14ac:dyDescent="0.25">
      <c r="A223" s="24" t="s">
        <v>96</v>
      </c>
      <c r="B223" s="24">
        <v>212</v>
      </c>
      <c r="C223" s="24" t="s">
        <v>91</v>
      </c>
      <c r="D223" s="4" t="s">
        <v>346</v>
      </c>
      <c r="E223" s="5" t="s">
        <v>10</v>
      </c>
      <c r="F223" s="36">
        <v>1</v>
      </c>
      <c r="G223" s="32">
        <v>0.25</v>
      </c>
      <c r="H223" s="32">
        <f t="shared" si="32"/>
        <v>0.25</v>
      </c>
    </row>
    <row r="224" spans="1:8" x14ac:dyDescent="0.25">
      <c r="A224" s="24" t="s">
        <v>96</v>
      </c>
      <c r="B224" s="24">
        <v>2436</v>
      </c>
      <c r="C224" s="24" t="s">
        <v>1</v>
      </c>
      <c r="D224" s="4" t="s">
        <v>331</v>
      </c>
      <c r="E224" s="5" t="s">
        <v>2</v>
      </c>
      <c r="F224" s="36">
        <v>0.01</v>
      </c>
      <c r="G224" s="32">
        <v>14.65</v>
      </c>
      <c r="H224" s="32">
        <f>ROUNDUP(F224*G224,2)</f>
        <v>0.15000000000000002</v>
      </c>
    </row>
    <row r="225" spans="1:8" x14ac:dyDescent="0.25">
      <c r="A225" s="24" t="s">
        <v>96</v>
      </c>
      <c r="B225" s="24">
        <v>6111</v>
      </c>
      <c r="C225" s="24" t="s">
        <v>1</v>
      </c>
      <c r="D225" s="4" t="s">
        <v>101</v>
      </c>
      <c r="E225" s="5" t="s">
        <v>2</v>
      </c>
      <c r="F225" s="36">
        <v>0.01</v>
      </c>
      <c r="G225" s="32">
        <v>11.65</v>
      </c>
      <c r="H225" s="32">
        <f t="shared" ref="H225" si="33">TRUNC(F225*G225,2)</f>
        <v>0.11</v>
      </c>
    </row>
    <row r="226" spans="1:8" ht="15.75" x14ac:dyDescent="0.25">
      <c r="A226" s="24"/>
      <c r="B226" s="24"/>
      <c r="C226" s="24"/>
      <c r="D226" s="33" t="s">
        <v>97</v>
      </c>
      <c r="E226" s="6">
        <f>H220*22.54%</f>
        <v>0.13298600000000002</v>
      </c>
      <c r="F226" s="222" t="s">
        <v>98</v>
      </c>
      <c r="G226" s="222"/>
      <c r="H226" s="34">
        <f>H220+E226</f>
        <v>0.72298600000000013</v>
      </c>
    </row>
    <row r="227" spans="1:8" ht="15.75" x14ac:dyDescent="0.25">
      <c r="A227" s="55"/>
      <c r="B227" s="55"/>
      <c r="C227" s="55"/>
      <c r="D227" s="85"/>
      <c r="E227" s="86"/>
      <c r="F227" s="87"/>
      <c r="G227" s="87"/>
      <c r="H227" s="88"/>
    </row>
    <row r="228" spans="1:8" ht="15.75" x14ac:dyDescent="0.25">
      <c r="A228" s="21" t="s">
        <v>186</v>
      </c>
      <c r="B228" s="23" t="s">
        <v>22</v>
      </c>
      <c r="C228" s="21" t="s">
        <v>85</v>
      </c>
      <c r="D228" s="21" t="s">
        <v>12</v>
      </c>
      <c r="E228" s="23" t="s">
        <v>10</v>
      </c>
      <c r="F228" s="23" t="s">
        <v>6</v>
      </c>
      <c r="G228" s="23" t="s">
        <v>93</v>
      </c>
      <c r="H228" s="2" t="s">
        <v>9</v>
      </c>
    </row>
    <row r="229" spans="1:8" ht="63" x14ac:dyDescent="0.25">
      <c r="A229" s="27" t="s">
        <v>94</v>
      </c>
      <c r="B229" s="27">
        <v>93015</v>
      </c>
      <c r="C229" s="27" t="s">
        <v>1</v>
      </c>
      <c r="D229" s="28" t="str">
        <f>Orçarmento!$B$50</f>
        <v>LUVA PARA ELETRODUTO, PVC, ROSCÁVEL, DN 75MM (2 1/2"), PARA REDE ENTERRADA DE DISTRIBUIÇÃO DE ENERGIA ELÉTRICA- FORNECIMENTO E INSTALAÇÃO</v>
      </c>
      <c r="E229" s="35" t="s">
        <v>10</v>
      </c>
      <c r="F229" s="29">
        <v>1</v>
      </c>
      <c r="G229" s="31">
        <f>H230+H231+H232</f>
        <v>18.240000000000002</v>
      </c>
      <c r="H229" s="31">
        <f>F229*G229</f>
        <v>18.240000000000002</v>
      </c>
    </row>
    <row r="230" spans="1:8" ht="30" x14ac:dyDescent="0.25">
      <c r="A230" s="60" t="s">
        <v>95</v>
      </c>
      <c r="B230" s="24">
        <v>88247</v>
      </c>
      <c r="C230" s="24" t="s">
        <v>1</v>
      </c>
      <c r="D230" s="4" t="s">
        <v>15</v>
      </c>
      <c r="E230" s="5" t="s">
        <v>2</v>
      </c>
      <c r="F230" s="36">
        <v>0.30840000000000001</v>
      </c>
      <c r="G230" s="32">
        <v>14.2</v>
      </c>
      <c r="H230" s="32">
        <f>TRUNC(F230*G230,2)</f>
        <v>4.37</v>
      </c>
    </row>
    <row r="231" spans="1:8" ht="30" x14ac:dyDescent="0.25">
      <c r="A231" s="60" t="s">
        <v>95</v>
      </c>
      <c r="B231" s="24">
        <v>88264</v>
      </c>
      <c r="C231" s="24" t="s">
        <v>1</v>
      </c>
      <c r="D231" s="4" t="s">
        <v>16</v>
      </c>
      <c r="E231" s="5" t="s">
        <v>2</v>
      </c>
      <c r="F231" s="83">
        <v>0.30840000000000001</v>
      </c>
      <c r="G231" s="32">
        <v>18.38</v>
      </c>
      <c r="H231" s="32">
        <f t="shared" ref="H231:H232" si="34">TRUNC(F231*G231,2)</f>
        <v>5.66</v>
      </c>
    </row>
    <row r="232" spans="1:8" ht="30" x14ac:dyDescent="0.25">
      <c r="A232" s="24" t="s">
        <v>96</v>
      </c>
      <c r="B232" s="24">
        <v>1907</v>
      </c>
      <c r="C232" s="24" t="s">
        <v>1</v>
      </c>
      <c r="D232" s="4" t="s">
        <v>343</v>
      </c>
      <c r="E232" s="5" t="s">
        <v>10</v>
      </c>
      <c r="F232" s="83">
        <v>1</v>
      </c>
      <c r="G232" s="32">
        <v>8.2100000000000009</v>
      </c>
      <c r="H232" s="32">
        <f t="shared" si="34"/>
        <v>8.2100000000000009</v>
      </c>
    </row>
    <row r="233" spans="1:8" ht="15.75" x14ac:dyDescent="0.25">
      <c r="A233" s="24"/>
      <c r="B233" s="24"/>
      <c r="C233" s="24"/>
      <c r="D233" s="33" t="s">
        <v>97</v>
      </c>
      <c r="E233" s="6">
        <f>H229*22.54%</f>
        <v>4.1112960000000003</v>
      </c>
      <c r="F233" s="223" t="s">
        <v>98</v>
      </c>
      <c r="G233" s="224"/>
      <c r="H233" s="34">
        <f>H229+E233</f>
        <v>22.351296000000001</v>
      </c>
    </row>
    <row r="235" spans="1:8" ht="15.75" x14ac:dyDescent="0.25">
      <c r="A235" s="21" t="s">
        <v>189</v>
      </c>
      <c r="B235" s="23" t="s">
        <v>22</v>
      </c>
      <c r="C235" s="21" t="s">
        <v>85</v>
      </c>
      <c r="D235" s="21" t="s">
        <v>12</v>
      </c>
      <c r="E235" s="23" t="s">
        <v>10</v>
      </c>
      <c r="F235" s="23" t="s">
        <v>6</v>
      </c>
      <c r="G235" s="23" t="s">
        <v>93</v>
      </c>
      <c r="H235" s="2" t="s">
        <v>9</v>
      </c>
    </row>
    <row r="236" spans="1:8" ht="31.5" x14ac:dyDescent="0.25">
      <c r="A236" s="27" t="s">
        <v>94</v>
      </c>
      <c r="B236" s="27">
        <v>3766</v>
      </c>
      <c r="C236" s="27" t="s">
        <v>91</v>
      </c>
      <c r="D236" s="28" t="str">
        <f>Orçarmento!$B$59</f>
        <v>FORNCIMENTO E INSTALAÇÃO DE HASTE DE ATERRAMENTO 5/8"X3,00M COM CONECTOR</v>
      </c>
      <c r="E236" s="35" t="s">
        <v>10</v>
      </c>
      <c r="F236" s="29">
        <v>1</v>
      </c>
      <c r="G236" s="31">
        <f>H237+H238+H239+H240+H241+H242</f>
        <v>88.34</v>
      </c>
      <c r="H236" s="31">
        <f>F236*G236</f>
        <v>88.34</v>
      </c>
    </row>
    <row r="237" spans="1:8" ht="30" x14ac:dyDescent="0.25">
      <c r="A237" s="24" t="s">
        <v>95</v>
      </c>
      <c r="B237" s="24">
        <v>10549</v>
      </c>
      <c r="C237" s="24" t="s">
        <v>91</v>
      </c>
      <c r="D237" s="4" t="s">
        <v>17</v>
      </c>
      <c r="E237" s="5" t="s">
        <v>2</v>
      </c>
      <c r="F237" s="36">
        <v>1</v>
      </c>
      <c r="G237" s="32">
        <v>3.59</v>
      </c>
      <c r="H237" s="32">
        <f>ROUNDUP(F237*G237,2)</f>
        <v>3.59</v>
      </c>
    </row>
    <row r="238" spans="1:8" ht="30" x14ac:dyDescent="0.25">
      <c r="A238" s="24" t="s">
        <v>95</v>
      </c>
      <c r="B238" s="24">
        <v>10552</v>
      </c>
      <c r="C238" s="24" t="s">
        <v>91</v>
      </c>
      <c r="D238" s="4" t="s">
        <v>18</v>
      </c>
      <c r="E238" s="5" t="s">
        <v>2</v>
      </c>
      <c r="F238" s="36">
        <v>1</v>
      </c>
      <c r="G238" s="32">
        <v>3.45</v>
      </c>
      <c r="H238" s="32">
        <f t="shared" ref="H238:H242" si="35">ROUNDUP(F238*G238,2)</f>
        <v>3.45</v>
      </c>
    </row>
    <row r="239" spans="1:8" x14ac:dyDescent="0.25">
      <c r="A239" s="24" t="s">
        <v>96</v>
      </c>
      <c r="B239" s="24">
        <v>11072</v>
      </c>
      <c r="C239" s="24" t="s">
        <v>91</v>
      </c>
      <c r="D239" s="4" t="s">
        <v>347</v>
      </c>
      <c r="E239" s="5" t="s">
        <v>10</v>
      </c>
      <c r="F239" s="36">
        <v>1</v>
      </c>
      <c r="G239" s="32">
        <v>5</v>
      </c>
      <c r="H239" s="32">
        <f t="shared" si="35"/>
        <v>5</v>
      </c>
    </row>
    <row r="240" spans="1:8" x14ac:dyDescent="0.25">
      <c r="A240" s="24" t="s">
        <v>96</v>
      </c>
      <c r="B240" s="24">
        <v>2436</v>
      </c>
      <c r="C240" s="24" t="s">
        <v>1</v>
      </c>
      <c r="D240" s="4" t="s">
        <v>331</v>
      </c>
      <c r="E240" s="5" t="s">
        <v>2</v>
      </c>
      <c r="F240" s="36">
        <v>1</v>
      </c>
      <c r="G240" s="32">
        <v>14.65</v>
      </c>
      <c r="H240" s="32">
        <f t="shared" si="35"/>
        <v>14.65</v>
      </c>
    </row>
    <row r="241" spans="1:8" ht="60" x14ac:dyDescent="0.25">
      <c r="A241" s="24" t="s">
        <v>96</v>
      </c>
      <c r="B241" s="24">
        <v>3379</v>
      </c>
      <c r="C241" s="24" t="s">
        <v>1</v>
      </c>
      <c r="D241" s="4" t="s">
        <v>103</v>
      </c>
      <c r="E241" s="5" t="s">
        <v>10</v>
      </c>
      <c r="F241" s="36">
        <v>1</v>
      </c>
      <c r="G241" s="32">
        <v>50</v>
      </c>
      <c r="H241" s="32">
        <f t="shared" si="35"/>
        <v>50</v>
      </c>
    </row>
    <row r="242" spans="1:8" x14ac:dyDescent="0.25">
      <c r="A242" s="24" t="s">
        <v>96</v>
      </c>
      <c r="B242" s="24">
        <v>6111</v>
      </c>
      <c r="C242" s="24" t="s">
        <v>1</v>
      </c>
      <c r="D242" s="4" t="s">
        <v>101</v>
      </c>
      <c r="E242" s="5" t="s">
        <v>2</v>
      </c>
      <c r="F242" s="36">
        <v>1</v>
      </c>
      <c r="G242" s="32">
        <v>11.65</v>
      </c>
      <c r="H242" s="32">
        <f t="shared" si="35"/>
        <v>11.65</v>
      </c>
    </row>
    <row r="243" spans="1:8" ht="15.75" x14ac:dyDescent="0.25">
      <c r="A243" s="24"/>
      <c r="B243" s="24"/>
      <c r="C243" s="24"/>
      <c r="D243" s="33" t="s">
        <v>97</v>
      </c>
      <c r="E243" s="6">
        <f>H236*22.54%</f>
        <v>19.911836000000001</v>
      </c>
      <c r="F243" s="222" t="s">
        <v>98</v>
      </c>
      <c r="G243" s="222"/>
      <c r="H243" s="34">
        <f>H236+E243</f>
        <v>108.251836</v>
      </c>
    </row>
    <row r="245" spans="1:8" ht="15.75" x14ac:dyDescent="0.25">
      <c r="A245" s="21" t="s">
        <v>190</v>
      </c>
      <c r="B245" s="23" t="s">
        <v>22</v>
      </c>
      <c r="C245" s="21" t="s">
        <v>85</v>
      </c>
      <c r="D245" s="21" t="s">
        <v>12</v>
      </c>
      <c r="E245" s="23" t="s">
        <v>10</v>
      </c>
      <c r="F245" s="23" t="s">
        <v>6</v>
      </c>
      <c r="G245" s="23" t="s">
        <v>93</v>
      </c>
      <c r="H245" s="2" t="s">
        <v>9</v>
      </c>
    </row>
    <row r="246" spans="1:8" ht="15.75" x14ac:dyDescent="0.25">
      <c r="A246" s="27" t="s">
        <v>94</v>
      </c>
      <c r="B246" s="27">
        <v>10270</v>
      </c>
      <c r="C246" s="27" t="s">
        <v>91</v>
      </c>
      <c r="D246" s="28" t="str">
        <f>Orçarmento!$B$60</f>
        <v>CONECTOR DE TERRA DUPLO - FORNECIMENTO</v>
      </c>
      <c r="E246" s="35" t="s">
        <v>10</v>
      </c>
      <c r="F246" s="29">
        <v>1</v>
      </c>
      <c r="G246" s="31">
        <f>H247</f>
        <v>16.850000000000001</v>
      </c>
      <c r="H246" s="31">
        <f>F246*G246</f>
        <v>16.850000000000001</v>
      </c>
    </row>
    <row r="247" spans="1:8" x14ac:dyDescent="0.25">
      <c r="A247" s="24" t="s">
        <v>96</v>
      </c>
      <c r="B247" s="24">
        <v>11047</v>
      </c>
      <c r="C247" s="24" t="s">
        <v>91</v>
      </c>
      <c r="D247" s="4" t="s">
        <v>348</v>
      </c>
      <c r="E247" s="5" t="s">
        <v>10</v>
      </c>
      <c r="F247" s="36">
        <v>1</v>
      </c>
      <c r="G247" s="32">
        <v>16.850000000000001</v>
      </c>
      <c r="H247" s="32">
        <f t="shared" ref="H247" si="36">TRUNC(F247*G247,2)</f>
        <v>16.850000000000001</v>
      </c>
    </row>
    <row r="248" spans="1:8" ht="15.75" x14ac:dyDescent="0.25">
      <c r="A248" s="24"/>
      <c r="B248" s="24"/>
      <c r="C248" s="24"/>
      <c r="D248" s="33" t="s">
        <v>97</v>
      </c>
      <c r="E248" s="6">
        <f>H246*22.54%</f>
        <v>3.79799</v>
      </c>
      <c r="F248" s="222" t="s">
        <v>98</v>
      </c>
      <c r="G248" s="222"/>
      <c r="H248" s="34">
        <f>H246+E248</f>
        <v>20.64799</v>
      </c>
    </row>
    <row r="249" spans="1:8" ht="15.75" x14ac:dyDescent="0.25">
      <c r="A249" s="90"/>
      <c r="B249" s="90"/>
      <c r="C249" s="90"/>
      <c r="D249" s="91"/>
      <c r="E249" s="92"/>
      <c r="F249" s="93"/>
      <c r="G249" s="93"/>
      <c r="H249" s="94"/>
    </row>
    <row r="250" spans="1:8" ht="15.75" x14ac:dyDescent="0.25">
      <c r="A250" s="21" t="s">
        <v>194</v>
      </c>
      <c r="B250" s="23" t="s">
        <v>22</v>
      </c>
      <c r="C250" s="21" t="s">
        <v>85</v>
      </c>
      <c r="D250" s="21" t="s">
        <v>12</v>
      </c>
      <c r="E250" s="23" t="s">
        <v>10</v>
      </c>
      <c r="F250" s="23" t="s">
        <v>6</v>
      </c>
      <c r="G250" s="23" t="s">
        <v>93</v>
      </c>
      <c r="H250" s="2" t="s">
        <v>9</v>
      </c>
    </row>
    <row r="251" spans="1:8" ht="31.5" x14ac:dyDescent="0.25">
      <c r="A251" s="27" t="s">
        <v>94</v>
      </c>
      <c r="B251" s="27">
        <v>9900</v>
      </c>
      <c r="C251" s="27" t="s">
        <v>91</v>
      </c>
      <c r="D251" s="28" t="str">
        <f>Orçarmento!$B$64</f>
        <v>CONECTOR DE PRESSAO PARA CABO NU DE 35MM² - FORNECIMENTO E INSTALAÇÃO</v>
      </c>
      <c r="E251" s="35" t="s">
        <v>10</v>
      </c>
      <c r="F251" s="29">
        <v>1</v>
      </c>
      <c r="G251" s="31">
        <f>H252+H253+H254</f>
        <v>13</v>
      </c>
      <c r="H251" s="31">
        <f>F251*G251</f>
        <v>13</v>
      </c>
    </row>
    <row r="252" spans="1:8" ht="30" x14ac:dyDescent="0.25">
      <c r="A252" s="24" t="s">
        <v>95</v>
      </c>
      <c r="B252" s="24">
        <v>10552</v>
      </c>
      <c r="C252" s="24" t="s">
        <v>91</v>
      </c>
      <c r="D252" s="4" t="s">
        <v>18</v>
      </c>
      <c r="E252" s="5" t="s">
        <v>2</v>
      </c>
      <c r="F252" s="36">
        <v>5.6000000000000001E-2</v>
      </c>
      <c r="G252" s="32">
        <v>3.45</v>
      </c>
      <c r="H252" s="32">
        <f>TRUNC(G252*F252,2)</f>
        <v>0.19</v>
      </c>
    </row>
    <row r="253" spans="1:8" ht="30" x14ac:dyDescent="0.25">
      <c r="A253" s="24" t="s">
        <v>96</v>
      </c>
      <c r="B253" s="24">
        <v>10337</v>
      </c>
      <c r="C253" s="24" t="s">
        <v>91</v>
      </c>
      <c r="D253" s="4" t="s">
        <v>380</v>
      </c>
      <c r="E253" s="5" t="s">
        <v>10</v>
      </c>
      <c r="F253" s="36">
        <v>1</v>
      </c>
      <c r="G253" s="32">
        <v>11.99</v>
      </c>
      <c r="H253" s="32">
        <f t="shared" ref="H253:H254" si="37">TRUNC(G253*F253,2)</f>
        <v>11.99</v>
      </c>
    </row>
    <row r="254" spans="1:8" x14ac:dyDescent="0.25">
      <c r="A254" s="24" t="s">
        <v>96</v>
      </c>
      <c r="B254" s="24">
        <v>2436</v>
      </c>
      <c r="C254" s="24" t="s">
        <v>1</v>
      </c>
      <c r="D254" s="4" t="s">
        <v>331</v>
      </c>
      <c r="E254" s="5" t="s">
        <v>2</v>
      </c>
      <c r="F254" s="36">
        <v>5.6000000000000001E-2</v>
      </c>
      <c r="G254" s="32">
        <v>14.65</v>
      </c>
      <c r="H254" s="32">
        <f t="shared" si="37"/>
        <v>0.82</v>
      </c>
    </row>
    <row r="255" spans="1:8" ht="15.75" x14ac:dyDescent="0.25">
      <c r="A255" s="24"/>
      <c r="B255" s="24"/>
      <c r="C255" s="24"/>
      <c r="D255" s="33" t="s">
        <v>97</v>
      </c>
      <c r="E255" s="6">
        <f>H251*22.54%</f>
        <v>2.9301999999999997</v>
      </c>
      <c r="F255" s="222" t="s">
        <v>98</v>
      </c>
      <c r="G255" s="222"/>
      <c r="H255" s="34">
        <f>H251+E255</f>
        <v>15.930199999999999</v>
      </c>
    </row>
    <row r="257" spans="1:8" ht="15.75" x14ac:dyDescent="0.25">
      <c r="A257" s="21" t="s">
        <v>195</v>
      </c>
      <c r="B257" s="23" t="s">
        <v>22</v>
      </c>
      <c r="C257" s="21" t="s">
        <v>85</v>
      </c>
      <c r="D257" s="21" t="s">
        <v>12</v>
      </c>
      <c r="E257" s="23" t="s">
        <v>10</v>
      </c>
      <c r="F257" s="23" t="s">
        <v>6</v>
      </c>
      <c r="G257" s="23" t="s">
        <v>93</v>
      </c>
      <c r="H257" s="2" t="s">
        <v>9</v>
      </c>
    </row>
    <row r="258" spans="1:8" ht="31.5" x14ac:dyDescent="0.25">
      <c r="A258" s="27" t="s">
        <v>94</v>
      </c>
      <c r="B258" s="27">
        <v>353</v>
      </c>
      <c r="C258" s="27" t="s">
        <v>91</v>
      </c>
      <c r="D258" s="28" t="str">
        <f>Orçarmento!$B$65</f>
        <v>ELETRODUTO DE PVC RÍGIDO ROSCÁVEL, DIÂMETRO= 25MM (3/4")</v>
      </c>
      <c r="E258" s="35" t="s">
        <v>3</v>
      </c>
      <c r="F258" s="29">
        <v>1</v>
      </c>
      <c r="G258" s="31">
        <f>H259+H260+H261+H262+H263</f>
        <v>12.12</v>
      </c>
      <c r="H258" s="31">
        <f>F258*G258</f>
        <v>12.12</v>
      </c>
    </row>
    <row r="259" spans="1:8" ht="30" x14ac:dyDescent="0.25">
      <c r="A259" s="24" t="s">
        <v>95</v>
      </c>
      <c r="B259" s="24">
        <v>10549</v>
      </c>
      <c r="C259" s="24" t="s">
        <v>91</v>
      </c>
      <c r="D259" s="4" t="s">
        <v>17</v>
      </c>
      <c r="E259" s="5" t="s">
        <v>2</v>
      </c>
      <c r="F259" s="36">
        <v>0.2</v>
      </c>
      <c r="G259" s="32">
        <v>3.59</v>
      </c>
      <c r="H259" s="32">
        <f>ROUNDUP(F259*G259,2)</f>
        <v>0.72</v>
      </c>
    </row>
    <row r="260" spans="1:8" ht="30" x14ac:dyDescent="0.25">
      <c r="A260" s="24" t="s">
        <v>95</v>
      </c>
      <c r="B260" s="24">
        <v>10552</v>
      </c>
      <c r="C260" s="24" t="s">
        <v>91</v>
      </c>
      <c r="D260" s="4" t="s">
        <v>18</v>
      </c>
      <c r="E260" s="5" t="s">
        <v>2</v>
      </c>
      <c r="F260" s="36">
        <v>0.2</v>
      </c>
      <c r="G260" s="32">
        <v>3.45</v>
      </c>
      <c r="H260" s="32">
        <f>ROUNDUP(F260*G260,2)</f>
        <v>0.69</v>
      </c>
    </row>
    <row r="261" spans="1:8" x14ac:dyDescent="0.25">
      <c r="A261" s="24" t="s">
        <v>96</v>
      </c>
      <c r="B261" s="24">
        <v>2436</v>
      </c>
      <c r="C261" s="24" t="s">
        <v>1</v>
      </c>
      <c r="D261" s="4" t="s">
        <v>331</v>
      </c>
      <c r="E261" s="5" t="s">
        <v>2</v>
      </c>
      <c r="F261" s="36">
        <v>0.2</v>
      </c>
      <c r="G261" s="32">
        <v>14.65</v>
      </c>
      <c r="H261" s="32">
        <f>ROUNDUP(F261*G261,2)</f>
        <v>2.93</v>
      </c>
    </row>
    <row r="262" spans="1:8" ht="30" x14ac:dyDescent="0.25">
      <c r="A262" s="24" t="s">
        <v>96</v>
      </c>
      <c r="B262" s="24">
        <v>2674</v>
      </c>
      <c r="C262" s="24" t="s">
        <v>1</v>
      </c>
      <c r="D262" s="4" t="s">
        <v>349</v>
      </c>
      <c r="E262" s="5" t="s">
        <v>3</v>
      </c>
      <c r="F262" s="36">
        <v>1.05</v>
      </c>
      <c r="G262" s="32">
        <v>5.19</v>
      </c>
      <c r="H262" s="32">
        <f>ROUNDUP(F262*G262,2)</f>
        <v>5.45</v>
      </c>
    </row>
    <row r="263" spans="1:8" x14ac:dyDescent="0.25">
      <c r="A263" s="24" t="s">
        <v>96</v>
      </c>
      <c r="B263" s="24">
        <v>6111</v>
      </c>
      <c r="C263" s="24" t="s">
        <v>1</v>
      </c>
      <c r="D263" s="4" t="s">
        <v>101</v>
      </c>
      <c r="E263" s="5" t="s">
        <v>2</v>
      </c>
      <c r="F263" s="36">
        <v>0.2</v>
      </c>
      <c r="G263" s="32">
        <v>11.65</v>
      </c>
      <c r="H263" s="32">
        <f>ROUNDUP(F263*G263,2)</f>
        <v>2.33</v>
      </c>
    </row>
    <row r="264" spans="1:8" ht="15.75" x14ac:dyDescent="0.25">
      <c r="A264" s="24"/>
      <c r="B264" s="24"/>
      <c r="C264" s="24"/>
      <c r="D264" s="33" t="s">
        <v>97</v>
      </c>
      <c r="E264" s="6">
        <f>H258*22.54%</f>
        <v>2.7318479999999998</v>
      </c>
      <c r="F264" s="222" t="s">
        <v>98</v>
      </c>
      <c r="G264" s="222"/>
      <c r="H264" s="34">
        <f>H258+E264</f>
        <v>14.851847999999999</v>
      </c>
    </row>
    <row r="266" spans="1:8" ht="15.75" x14ac:dyDescent="0.25">
      <c r="A266" s="21" t="s">
        <v>196</v>
      </c>
      <c r="B266" s="23" t="s">
        <v>22</v>
      </c>
      <c r="C266" s="21" t="s">
        <v>85</v>
      </c>
      <c r="D266" s="21" t="s">
        <v>12</v>
      </c>
      <c r="E266" s="23" t="s">
        <v>10</v>
      </c>
      <c r="F266" s="23" t="s">
        <v>6</v>
      </c>
      <c r="G266" s="23" t="s">
        <v>93</v>
      </c>
      <c r="H266" s="2" t="s">
        <v>9</v>
      </c>
    </row>
    <row r="267" spans="1:8" ht="31.5" x14ac:dyDescent="0.25">
      <c r="A267" s="27" t="s">
        <v>94</v>
      </c>
      <c r="B267" s="27">
        <v>9824</v>
      </c>
      <c r="C267" s="27" t="s">
        <v>91</v>
      </c>
      <c r="D267" s="28" t="str">
        <f>Orçarmento!$B$66</f>
        <v>MASSA 3M PARA CALAFETAÇÃO (FORNECIMENTO)</v>
      </c>
      <c r="E267" s="35" t="s">
        <v>11</v>
      </c>
      <c r="F267" s="29">
        <v>1</v>
      </c>
      <c r="G267" s="31">
        <f>H268</f>
        <v>26.37</v>
      </c>
      <c r="H267" s="31">
        <f>F267*G267</f>
        <v>26.37</v>
      </c>
    </row>
    <row r="268" spans="1:8" x14ac:dyDescent="0.25">
      <c r="A268" s="24" t="s">
        <v>96</v>
      </c>
      <c r="B268" s="24">
        <v>7696</v>
      </c>
      <c r="C268" s="24" t="s">
        <v>91</v>
      </c>
      <c r="D268" s="4" t="s">
        <v>351</v>
      </c>
      <c r="E268" s="5" t="s">
        <v>11</v>
      </c>
      <c r="F268" s="36">
        <v>1</v>
      </c>
      <c r="G268" s="32">
        <v>26.37</v>
      </c>
      <c r="H268" s="32">
        <f t="shared" ref="H268" si="38">TRUNC(F268*G268,2)</f>
        <v>26.37</v>
      </c>
    </row>
    <row r="269" spans="1:8" ht="15.75" x14ac:dyDescent="0.25">
      <c r="A269" s="24"/>
      <c r="B269" s="24"/>
      <c r="C269" s="24"/>
      <c r="D269" s="33" t="s">
        <v>97</v>
      </c>
      <c r="E269" s="6">
        <f>H267*22.54%</f>
        <v>5.9437980000000001</v>
      </c>
      <c r="F269" s="222" t="s">
        <v>98</v>
      </c>
      <c r="G269" s="222"/>
      <c r="H269" s="34">
        <f>H267+E269</f>
        <v>32.313797999999998</v>
      </c>
    </row>
    <row r="271" spans="1:8" ht="15.75" x14ac:dyDescent="0.25">
      <c r="A271" s="21" t="s">
        <v>216</v>
      </c>
      <c r="B271" s="23" t="s">
        <v>22</v>
      </c>
      <c r="C271" s="21" t="s">
        <v>85</v>
      </c>
      <c r="D271" s="21" t="s">
        <v>12</v>
      </c>
      <c r="E271" s="23" t="s">
        <v>10</v>
      </c>
      <c r="F271" s="23" t="s">
        <v>6</v>
      </c>
      <c r="G271" s="23" t="s">
        <v>93</v>
      </c>
      <c r="H271" s="2" t="s">
        <v>9</v>
      </c>
    </row>
    <row r="272" spans="1:8" ht="31.5" x14ac:dyDescent="0.25">
      <c r="A272" s="27" t="s">
        <v>94</v>
      </c>
      <c r="B272" s="27">
        <v>358</v>
      </c>
      <c r="C272" s="27" t="s">
        <v>91</v>
      </c>
      <c r="D272" s="28" t="str">
        <f>Orçarmento!$B$68</f>
        <v>ELETRODUTO DE PVC RIGIDO ROSCÁVEL, DIÂMETRO= 75MM (2 1/2")</v>
      </c>
      <c r="E272" s="35" t="s">
        <v>3</v>
      </c>
      <c r="F272" s="29">
        <v>1</v>
      </c>
      <c r="G272" s="31">
        <f>H273+H274+H275+H276+H277</f>
        <v>42.74</v>
      </c>
      <c r="H272" s="31">
        <f>F272*G272</f>
        <v>42.74</v>
      </c>
    </row>
    <row r="273" spans="1:8" ht="30" x14ac:dyDescent="0.25">
      <c r="A273" s="24" t="s">
        <v>95</v>
      </c>
      <c r="B273" s="24">
        <v>10549</v>
      </c>
      <c r="C273" s="24" t="s">
        <v>91</v>
      </c>
      <c r="D273" s="4" t="s">
        <v>17</v>
      </c>
      <c r="E273" s="5" t="s">
        <v>2</v>
      </c>
      <c r="F273" s="36">
        <v>0.39</v>
      </c>
      <c r="G273" s="32">
        <v>3.59</v>
      </c>
      <c r="H273" s="32">
        <f>ROUNDUP(F273*G273,2)</f>
        <v>1.41</v>
      </c>
    </row>
    <row r="274" spans="1:8" ht="30" x14ac:dyDescent="0.25">
      <c r="A274" s="24" t="s">
        <v>95</v>
      </c>
      <c r="B274" s="24">
        <v>10552</v>
      </c>
      <c r="C274" s="24" t="s">
        <v>91</v>
      </c>
      <c r="D274" s="4" t="s">
        <v>18</v>
      </c>
      <c r="E274" s="5" t="s">
        <v>2</v>
      </c>
      <c r="F274" s="36">
        <v>0.39</v>
      </c>
      <c r="G274" s="32">
        <v>3.45</v>
      </c>
      <c r="H274" s="32">
        <f>ROUNDUP(F274*G274,2)</f>
        <v>1.35</v>
      </c>
    </row>
    <row r="275" spans="1:8" x14ac:dyDescent="0.25">
      <c r="A275" s="24" t="s">
        <v>96</v>
      </c>
      <c r="B275" s="24">
        <v>2436</v>
      </c>
      <c r="C275" s="24" t="s">
        <v>1</v>
      </c>
      <c r="D275" s="4" t="s">
        <v>331</v>
      </c>
      <c r="E275" s="5" t="s">
        <v>2</v>
      </c>
      <c r="F275" s="36">
        <v>0.39</v>
      </c>
      <c r="G275" s="32">
        <v>14.65</v>
      </c>
      <c r="H275" s="32">
        <f t="shared" ref="H275" si="39">ROUNDUP(F275*G275,2)</f>
        <v>5.72</v>
      </c>
    </row>
    <row r="276" spans="1:8" ht="30" x14ac:dyDescent="0.25">
      <c r="A276" s="24" t="s">
        <v>96</v>
      </c>
      <c r="B276" s="24">
        <v>2682</v>
      </c>
      <c r="C276" s="24" t="s">
        <v>91</v>
      </c>
      <c r="D276" s="4" t="s">
        <v>341</v>
      </c>
      <c r="E276" s="5" t="s">
        <v>10</v>
      </c>
      <c r="F276" s="36">
        <v>1.05</v>
      </c>
      <c r="G276" s="32">
        <v>28.31</v>
      </c>
      <c r="H276" s="32">
        <f>TRUNC(F276*G276,2)</f>
        <v>29.72</v>
      </c>
    </row>
    <row r="277" spans="1:8" x14ac:dyDescent="0.25">
      <c r="A277" s="24" t="s">
        <v>96</v>
      </c>
      <c r="B277" s="24">
        <v>6111</v>
      </c>
      <c r="C277" s="24" t="s">
        <v>1</v>
      </c>
      <c r="D277" s="4" t="s">
        <v>101</v>
      </c>
      <c r="E277" s="5" t="s">
        <v>2</v>
      </c>
      <c r="F277" s="36">
        <v>0.39</v>
      </c>
      <c r="G277" s="32">
        <v>11.65</v>
      </c>
      <c r="H277" s="32">
        <f>TRUNC(F277*G277,2)</f>
        <v>4.54</v>
      </c>
    </row>
    <row r="278" spans="1:8" ht="15.75" x14ac:dyDescent="0.25">
      <c r="A278" s="24"/>
      <c r="B278" s="24"/>
      <c r="C278" s="24"/>
      <c r="D278" s="33" t="s">
        <v>97</v>
      </c>
      <c r="E278" s="6">
        <f>H272*22.54%</f>
        <v>9.6335960000000007</v>
      </c>
      <c r="F278" s="222" t="s">
        <v>98</v>
      </c>
      <c r="G278" s="222"/>
      <c r="H278" s="34">
        <f>H272+E278</f>
        <v>52.373596000000006</v>
      </c>
    </row>
    <row r="280" spans="1:8" ht="15.75" x14ac:dyDescent="0.25">
      <c r="A280" s="21" t="s">
        <v>217</v>
      </c>
      <c r="B280" s="23" t="s">
        <v>22</v>
      </c>
      <c r="C280" s="21" t="s">
        <v>85</v>
      </c>
      <c r="D280" s="21" t="s">
        <v>12</v>
      </c>
      <c r="E280" s="23" t="s">
        <v>10</v>
      </c>
      <c r="F280" s="23" t="s">
        <v>6</v>
      </c>
      <c r="G280" s="23" t="s">
        <v>93</v>
      </c>
      <c r="H280" s="2" t="s">
        <v>9</v>
      </c>
    </row>
    <row r="281" spans="1:8" ht="15.75" x14ac:dyDescent="0.25">
      <c r="A281" s="27" t="s">
        <v>94</v>
      </c>
      <c r="B281" s="27">
        <v>7894</v>
      </c>
      <c r="C281" s="27" t="s">
        <v>91</v>
      </c>
      <c r="D281" s="28" t="str">
        <f>Orçarmento!$B$69</f>
        <v>CABEÇOTE DE ALUMINIO DE 2 1/2"</v>
      </c>
      <c r="E281" s="35" t="s">
        <v>10</v>
      </c>
      <c r="F281" s="29">
        <v>1</v>
      </c>
      <c r="G281" s="31">
        <f>H282+H283+H284</f>
        <v>21.400000000000002</v>
      </c>
      <c r="H281" s="31">
        <f>F281*G281</f>
        <v>21.400000000000002</v>
      </c>
    </row>
    <row r="282" spans="1:8" ht="30" x14ac:dyDescent="0.25">
      <c r="A282" s="24" t="s">
        <v>95</v>
      </c>
      <c r="B282" s="24">
        <v>10552</v>
      </c>
      <c r="C282" s="24" t="s">
        <v>91</v>
      </c>
      <c r="D282" s="4" t="s">
        <v>18</v>
      </c>
      <c r="E282" s="5" t="s">
        <v>2</v>
      </c>
      <c r="F282" s="36">
        <v>0.27</v>
      </c>
      <c r="G282" s="32">
        <v>3.45</v>
      </c>
      <c r="H282" s="32">
        <f>ROUNDUP(F282*G282,2)</f>
        <v>0.94000000000000006</v>
      </c>
    </row>
    <row r="283" spans="1:8" x14ac:dyDescent="0.25">
      <c r="A283" s="24" t="s">
        <v>96</v>
      </c>
      <c r="B283" s="24">
        <v>3543</v>
      </c>
      <c r="C283" s="24" t="s">
        <v>91</v>
      </c>
      <c r="D283" s="4" t="s">
        <v>352</v>
      </c>
      <c r="E283" s="5" t="s">
        <v>10</v>
      </c>
      <c r="F283" s="36">
        <v>1</v>
      </c>
      <c r="G283" s="32">
        <v>16.5</v>
      </c>
      <c r="H283" s="32">
        <f>ROUNDUP(F283*G283,2)</f>
        <v>16.5</v>
      </c>
    </row>
    <row r="284" spans="1:8" x14ac:dyDescent="0.25">
      <c r="A284" s="24" t="s">
        <v>96</v>
      </c>
      <c r="B284" s="24">
        <v>2436</v>
      </c>
      <c r="C284" s="24" t="s">
        <v>1</v>
      </c>
      <c r="D284" s="4" t="s">
        <v>331</v>
      </c>
      <c r="E284" s="5" t="s">
        <v>2</v>
      </c>
      <c r="F284" s="36">
        <v>0.27</v>
      </c>
      <c r="G284" s="32">
        <v>14.65</v>
      </c>
      <c r="H284" s="32">
        <f>ROUNDUP(F284*G284,2)</f>
        <v>3.96</v>
      </c>
    </row>
    <row r="285" spans="1:8" ht="15.75" x14ac:dyDescent="0.25">
      <c r="A285" s="24"/>
      <c r="B285" s="24"/>
      <c r="C285" s="24"/>
      <c r="D285" s="33" t="s">
        <v>97</v>
      </c>
      <c r="E285" s="6">
        <f>H281*22.54%</f>
        <v>4.8235600000000005</v>
      </c>
      <c r="F285" s="222" t="s">
        <v>98</v>
      </c>
      <c r="G285" s="222"/>
      <c r="H285" s="34">
        <f>H281+E285</f>
        <v>26.223560000000003</v>
      </c>
    </row>
    <row r="287" spans="1:8" ht="15.75" x14ac:dyDescent="0.25">
      <c r="A287" s="21" t="s">
        <v>218</v>
      </c>
      <c r="B287" s="23" t="s">
        <v>22</v>
      </c>
      <c r="C287" s="21" t="s">
        <v>85</v>
      </c>
      <c r="D287" s="21" t="s">
        <v>12</v>
      </c>
      <c r="E287" s="23" t="s">
        <v>10</v>
      </c>
      <c r="F287" s="23" t="s">
        <v>6</v>
      </c>
      <c r="G287" s="23" t="s">
        <v>93</v>
      </c>
      <c r="H287" s="2" t="s">
        <v>9</v>
      </c>
    </row>
    <row r="288" spans="1:8" ht="31.5" x14ac:dyDescent="0.25">
      <c r="A288" s="27" t="s">
        <v>94</v>
      </c>
      <c r="B288" s="27">
        <v>1308</v>
      </c>
      <c r="C288" s="27" t="s">
        <v>91</v>
      </c>
      <c r="D288" s="28" t="str">
        <f>Orçarmento!$B$70</f>
        <v>LUVA DE PVC RÍGIDO ROSCÁVEL DIÂMETRO= 2 1/2"</v>
      </c>
      <c r="E288" s="35" t="s">
        <v>10</v>
      </c>
      <c r="F288" s="29">
        <v>1</v>
      </c>
      <c r="G288" s="31">
        <f>H289+H290+H291+H292+H293+H294</f>
        <v>36.64</v>
      </c>
      <c r="H288" s="31">
        <f>F288*G288</f>
        <v>36.64</v>
      </c>
    </row>
    <row r="289" spans="1:8" ht="30" x14ac:dyDescent="0.25">
      <c r="A289" s="24" t="s">
        <v>95</v>
      </c>
      <c r="B289" s="24">
        <v>10549</v>
      </c>
      <c r="C289" s="24" t="s">
        <v>91</v>
      </c>
      <c r="D289" s="4" t="s">
        <v>17</v>
      </c>
      <c r="E289" s="5" t="s">
        <v>2</v>
      </c>
      <c r="F289" s="36">
        <v>0.22</v>
      </c>
      <c r="G289" s="32">
        <v>3.59</v>
      </c>
      <c r="H289" s="32">
        <f>ROUNDUP(F289*G289,2)</f>
        <v>0.79</v>
      </c>
    </row>
    <row r="290" spans="1:8" ht="30" x14ac:dyDescent="0.25">
      <c r="A290" s="24" t="s">
        <v>95</v>
      </c>
      <c r="B290" s="24">
        <v>10552</v>
      </c>
      <c r="C290" s="24" t="s">
        <v>91</v>
      </c>
      <c r="D290" s="4" t="s">
        <v>353</v>
      </c>
      <c r="E290" s="5" t="s">
        <v>2</v>
      </c>
      <c r="F290" s="36">
        <v>0.22</v>
      </c>
      <c r="G290" s="32">
        <v>3.51</v>
      </c>
      <c r="H290" s="32">
        <f t="shared" ref="H290:H294" si="40">TRUNC(F290*G290,2)</f>
        <v>0.77</v>
      </c>
    </row>
    <row r="291" spans="1:8" x14ac:dyDescent="0.25">
      <c r="A291" s="24" t="s">
        <v>96</v>
      </c>
      <c r="B291" s="24">
        <v>981</v>
      </c>
      <c r="C291" s="24" t="s">
        <v>91</v>
      </c>
      <c r="D291" s="4" t="s">
        <v>354</v>
      </c>
      <c r="E291" s="5" t="s">
        <v>10</v>
      </c>
      <c r="F291" s="36">
        <v>2.36</v>
      </c>
      <c r="G291" s="32">
        <v>0.22</v>
      </c>
      <c r="H291" s="32">
        <f t="shared" si="40"/>
        <v>0.51</v>
      </c>
    </row>
    <row r="292" spans="1:8" ht="30" x14ac:dyDescent="0.25">
      <c r="A292" s="24" t="s">
        <v>96</v>
      </c>
      <c r="B292" s="24">
        <v>2696</v>
      </c>
      <c r="C292" s="24" t="s">
        <v>1</v>
      </c>
      <c r="D292" s="4" t="s">
        <v>355</v>
      </c>
      <c r="E292" s="5" t="s">
        <v>2</v>
      </c>
      <c r="F292" s="36">
        <v>0.22</v>
      </c>
      <c r="G292" s="32">
        <v>14.65</v>
      </c>
      <c r="H292" s="32">
        <f t="shared" si="40"/>
        <v>3.22</v>
      </c>
    </row>
    <row r="293" spans="1:8" ht="30" x14ac:dyDescent="0.25">
      <c r="A293" s="24"/>
      <c r="B293" s="24">
        <v>3901</v>
      </c>
      <c r="C293" s="24" t="s">
        <v>1</v>
      </c>
      <c r="D293" s="4" t="s">
        <v>356</v>
      </c>
      <c r="E293" s="5"/>
      <c r="F293" s="36">
        <v>1</v>
      </c>
      <c r="G293" s="32">
        <v>28.79</v>
      </c>
      <c r="H293" s="32">
        <f t="shared" si="40"/>
        <v>28.79</v>
      </c>
    </row>
    <row r="294" spans="1:8" x14ac:dyDescent="0.25">
      <c r="A294" s="24" t="s">
        <v>96</v>
      </c>
      <c r="B294" s="24">
        <v>6111</v>
      </c>
      <c r="C294" s="24" t="s">
        <v>1</v>
      </c>
      <c r="D294" s="4" t="s">
        <v>101</v>
      </c>
      <c r="E294" s="5" t="s">
        <v>2</v>
      </c>
      <c r="F294" s="36">
        <v>0.22</v>
      </c>
      <c r="G294" s="32">
        <v>11.65</v>
      </c>
      <c r="H294" s="32">
        <f t="shared" si="40"/>
        <v>2.56</v>
      </c>
    </row>
    <row r="295" spans="1:8" ht="15.75" x14ac:dyDescent="0.25">
      <c r="A295" s="24"/>
      <c r="B295" s="24"/>
      <c r="C295" s="24"/>
      <c r="D295" s="33" t="s">
        <v>97</v>
      </c>
      <c r="E295" s="6">
        <f>H288*22.54%</f>
        <v>8.2586560000000002</v>
      </c>
      <c r="F295" s="222" t="s">
        <v>98</v>
      </c>
      <c r="G295" s="222"/>
      <c r="H295" s="34">
        <f>H288+E295</f>
        <v>44.898656000000003</v>
      </c>
    </row>
    <row r="297" spans="1:8" ht="15.75" x14ac:dyDescent="0.25">
      <c r="A297" s="21" t="s">
        <v>219</v>
      </c>
      <c r="B297" s="23" t="s">
        <v>22</v>
      </c>
      <c r="C297" s="21" t="s">
        <v>85</v>
      </c>
      <c r="D297" s="21" t="s">
        <v>12</v>
      </c>
      <c r="E297" s="23" t="s">
        <v>10</v>
      </c>
      <c r="F297" s="23" t="s">
        <v>6</v>
      </c>
      <c r="G297" s="23" t="s">
        <v>93</v>
      </c>
      <c r="H297" s="2" t="s">
        <v>9</v>
      </c>
    </row>
    <row r="298" spans="1:8" ht="31.5" x14ac:dyDescent="0.25">
      <c r="A298" s="27" t="s">
        <v>94</v>
      </c>
      <c r="B298" s="27">
        <v>3999</v>
      </c>
      <c r="C298" s="27" t="s">
        <v>91</v>
      </c>
      <c r="D298" s="28" t="str">
        <f>Orçarmento!$B$71</f>
        <v>FITA EM AÇO INOX,FUSIMEC OU SIMILAR - FORNECIMENTO</v>
      </c>
      <c r="E298" s="35" t="s">
        <v>3</v>
      </c>
      <c r="F298" s="29">
        <v>1</v>
      </c>
      <c r="G298" s="31">
        <f>H299</f>
        <v>5.2</v>
      </c>
      <c r="H298" s="31">
        <f>F298*G298</f>
        <v>5.2</v>
      </c>
    </row>
    <row r="299" spans="1:8" x14ac:dyDescent="0.25">
      <c r="A299" s="24" t="s">
        <v>96</v>
      </c>
      <c r="B299" s="24">
        <v>3155</v>
      </c>
      <c r="C299" s="24" t="s">
        <v>91</v>
      </c>
      <c r="D299" s="4" t="s">
        <v>339</v>
      </c>
      <c r="E299" s="5" t="s">
        <v>3</v>
      </c>
      <c r="F299" s="36">
        <v>1</v>
      </c>
      <c r="G299" s="32">
        <v>5.2</v>
      </c>
      <c r="H299" s="32">
        <f t="shared" ref="H299" si="41">TRUNC(F299*G299,2)</f>
        <v>5.2</v>
      </c>
    </row>
    <row r="300" spans="1:8" ht="15.75" x14ac:dyDescent="0.25">
      <c r="A300" s="24"/>
      <c r="B300" s="24"/>
      <c r="C300" s="24"/>
      <c r="D300" s="33" t="s">
        <v>97</v>
      </c>
      <c r="E300" s="6">
        <f>H298*22.54%</f>
        <v>1.17208</v>
      </c>
      <c r="F300" s="222" t="s">
        <v>98</v>
      </c>
      <c r="G300" s="222"/>
      <c r="H300" s="34">
        <f>H298+E300</f>
        <v>6.3720800000000004</v>
      </c>
    </row>
    <row r="302" spans="1:8" ht="15.75" x14ac:dyDescent="0.25">
      <c r="A302" s="21" t="s">
        <v>220</v>
      </c>
      <c r="B302" s="23" t="s">
        <v>22</v>
      </c>
      <c r="C302" s="21" t="s">
        <v>85</v>
      </c>
      <c r="D302" s="21" t="s">
        <v>12</v>
      </c>
      <c r="E302" s="23" t="s">
        <v>10</v>
      </c>
      <c r="F302" s="23" t="s">
        <v>6</v>
      </c>
      <c r="G302" s="23" t="s">
        <v>93</v>
      </c>
      <c r="H302" s="2" t="s">
        <v>9</v>
      </c>
    </row>
    <row r="303" spans="1:8" ht="31.5" x14ac:dyDescent="0.25">
      <c r="A303" s="27" t="s">
        <v>94</v>
      </c>
      <c r="B303" s="27">
        <v>8440</v>
      </c>
      <c r="C303" s="27" t="s">
        <v>91</v>
      </c>
      <c r="D303" s="28" t="str">
        <f>Orçarmento!$B$72</f>
        <v>CONECTOR SPLIT BOLT PARA CABO DE COBRE NU #35MM² - FORNECIMENTO E INSTALAÇÃO</v>
      </c>
      <c r="E303" s="35" t="s">
        <v>10</v>
      </c>
      <c r="F303" s="29">
        <v>1</v>
      </c>
      <c r="G303" s="31">
        <f>H304+H305+H306+H307+H308</f>
        <v>15.330000000000002</v>
      </c>
      <c r="H303" s="31">
        <f>F303*G303</f>
        <v>15.330000000000002</v>
      </c>
    </row>
    <row r="304" spans="1:8" ht="30" x14ac:dyDescent="0.25">
      <c r="A304" s="24" t="s">
        <v>95</v>
      </c>
      <c r="B304" s="24">
        <v>10549</v>
      </c>
      <c r="C304" s="24" t="s">
        <v>91</v>
      </c>
      <c r="D304" s="4" t="s">
        <v>17</v>
      </c>
      <c r="E304" s="5" t="s">
        <v>2</v>
      </c>
      <c r="F304" s="36">
        <v>0.1</v>
      </c>
      <c r="G304" s="32">
        <v>3.59</v>
      </c>
      <c r="H304" s="32">
        <f>ROUNDUP(F304*G304,2)</f>
        <v>0.36</v>
      </c>
    </row>
    <row r="305" spans="1:8" ht="30" x14ac:dyDescent="0.25">
      <c r="A305" s="24" t="s">
        <v>95</v>
      </c>
      <c r="B305" s="24">
        <v>10552</v>
      </c>
      <c r="C305" s="24" t="s">
        <v>91</v>
      </c>
      <c r="D305" s="4" t="s">
        <v>18</v>
      </c>
      <c r="E305" s="5" t="s">
        <v>2</v>
      </c>
      <c r="F305" s="36">
        <v>0.1</v>
      </c>
      <c r="G305" s="32">
        <v>3.45</v>
      </c>
      <c r="H305" s="32">
        <f>ROUNDUP(F305*G305,2)</f>
        <v>0.35000000000000003</v>
      </c>
    </row>
    <row r="306" spans="1:8" ht="30" x14ac:dyDescent="0.25">
      <c r="A306" s="24" t="s">
        <v>96</v>
      </c>
      <c r="B306" s="24">
        <v>3250</v>
      </c>
      <c r="C306" s="24" t="s">
        <v>91</v>
      </c>
      <c r="D306" s="4" t="s">
        <v>357</v>
      </c>
      <c r="E306" s="5" t="s">
        <v>10</v>
      </c>
      <c r="F306" s="36">
        <v>1</v>
      </c>
      <c r="G306" s="32">
        <v>12</v>
      </c>
      <c r="H306" s="32">
        <f t="shared" ref="H306:H308" si="42">TRUNC(F306*G306,2)</f>
        <v>12</v>
      </c>
    </row>
    <row r="307" spans="1:8" x14ac:dyDescent="0.25">
      <c r="A307" s="24" t="s">
        <v>96</v>
      </c>
      <c r="B307" s="24">
        <v>2436</v>
      </c>
      <c r="C307" s="24" t="s">
        <v>1</v>
      </c>
      <c r="D307" s="4" t="s">
        <v>331</v>
      </c>
      <c r="E307" s="5" t="s">
        <v>2</v>
      </c>
      <c r="F307" s="36">
        <v>0.1</v>
      </c>
      <c r="G307" s="32">
        <v>14.65</v>
      </c>
      <c r="H307" s="32">
        <f t="shared" si="42"/>
        <v>1.46</v>
      </c>
    </row>
    <row r="308" spans="1:8" x14ac:dyDescent="0.25">
      <c r="A308" s="24" t="s">
        <v>96</v>
      </c>
      <c r="B308" s="24">
        <v>6111</v>
      </c>
      <c r="C308" s="24" t="s">
        <v>1</v>
      </c>
      <c r="D308" s="4" t="s">
        <v>101</v>
      </c>
      <c r="E308" s="5" t="s">
        <v>2</v>
      </c>
      <c r="F308" s="36">
        <v>0.1</v>
      </c>
      <c r="G308" s="32">
        <v>11.65</v>
      </c>
      <c r="H308" s="32">
        <f t="shared" si="42"/>
        <v>1.1599999999999999</v>
      </c>
    </row>
    <row r="309" spans="1:8" ht="15.75" x14ac:dyDescent="0.25">
      <c r="A309" s="24"/>
      <c r="B309" s="24"/>
      <c r="C309" s="24"/>
      <c r="D309" s="33" t="s">
        <v>97</v>
      </c>
      <c r="E309" s="6">
        <f>H303*22.54%</f>
        <v>3.4553820000000002</v>
      </c>
      <c r="F309" s="222" t="s">
        <v>98</v>
      </c>
      <c r="G309" s="222"/>
      <c r="H309" s="34">
        <f>H303+E309</f>
        <v>18.785382000000002</v>
      </c>
    </row>
    <row r="311" spans="1:8" ht="15.75" x14ac:dyDescent="0.25">
      <c r="A311" s="21" t="s">
        <v>221</v>
      </c>
      <c r="B311" s="23" t="s">
        <v>22</v>
      </c>
      <c r="C311" s="21" t="s">
        <v>85</v>
      </c>
      <c r="D311" s="21" t="s">
        <v>12</v>
      </c>
      <c r="E311" s="23" t="s">
        <v>10</v>
      </c>
      <c r="F311" s="23" t="s">
        <v>6</v>
      </c>
      <c r="G311" s="23" t="s">
        <v>93</v>
      </c>
      <c r="H311" s="2" t="s">
        <v>9</v>
      </c>
    </row>
    <row r="312" spans="1:8" ht="47.25" x14ac:dyDescent="0.25">
      <c r="A312" s="27" t="s">
        <v>94</v>
      </c>
      <c r="B312" s="27">
        <v>8076</v>
      </c>
      <c r="C312" s="27" t="s">
        <v>91</v>
      </c>
      <c r="D312" s="28" t="str">
        <f>Orçarmento!$B$73</f>
        <v>CAIXA DE PASSAGEM ALVENARIA DE TIJOLOS MACIÇOS EPS. = 0,12M, DIM. INT. = 0.50 x 0.50 x 0.50M</v>
      </c>
      <c r="E312" s="35" t="s">
        <v>10</v>
      </c>
      <c r="F312" s="29">
        <v>1</v>
      </c>
      <c r="G312" s="31">
        <f>SUM(H313:H319)</f>
        <v>287.64000000000004</v>
      </c>
      <c r="H312" s="31">
        <f>F312*G312</f>
        <v>287.64000000000004</v>
      </c>
    </row>
    <row r="313" spans="1:8" ht="30" x14ac:dyDescent="0.25">
      <c r="A313" s="24" t="s">
        <v>95</v>
      </c>
      <c r="B313" s="24">
        <v>85</v>
      </c>
      <c r="C313" s="24" t="s">
        <v>91</v>
      </c>
      <c r="D313" s="4" t="s">
        <v>358</v>
      </c>
      <c r="E313" s="5" t="s">
        <v>365</v>
      </c>
      <c r="F313" s="36">
        <v>0.6</v>
      </c>
      <c r="G313" s="32">
        <v>84.48</v>
      </c>
      <c r="H313" s="32">
        <f>ROUNDUP(F313*G313,2)</f>
        <v>50.69</v>
      </c>
    </row>
    <row r="314" spans="1:8" ht="30" x14ac:dyDescent="0.25">
      <c r="A314" s="24" t="s">
        <v>95</v>
      </c>
      <c r="B314" s="24">
        <v>126</v>
      </c>
      <c r="C314" s="24" t="s">
        <v>91</v>
      </c>
      <c r="D314" s="4" t="s">
        <v>359</v>
      </c>
      <c r="E314" s="5" t="s">
        <v>366</v>
      </c>
      <c r="F314" s="36">
        <v>7.8399999999999997E-2</v>
      </c>
      <c r="G314" s="32">
        <v>520.07000000000005</v>
      </c>
      <c r="H314" s="32">
        <f t="shared" ref="H314:H319" si="43">ROUNDUP(F314*G314,2)</f>
        <v>40.78</v>
      </c>
    </row>
    <row r="315" spans="1:8" ht="60" x14ac:dyDescent="0.25">
      <c r="A315" s="24" t="s">
        <v>95</v>
      </c>
      <c r="B315" s="24">
        <v>140</v>
      </c>
      <c r="C315" s="24" t="s">
        <v>91</v>
      </c>
      <c r="D315" s="4" t="s">
        <v>360</v>
      </c>
      <c r="E315" s="5" t="s">
        <v>350</v>
      </c>
      <c r="F315" s="36">
        <v>2.8</v>
      </c>
      <c r="G315" s="32">
        <v>13.89</v>
      </c>
      <c r="H315" s="32">
        <f t="shared" si="43"/>
        <v>38.9</v>
      </c>
    </row>
    <row r="316" spans="1:8" ht="60" x14ac:dyDescent="0.25">
      <c r="A316" s="24" t="s">
        <v>95</v>
      </c>
      <c r="B316" s="24">
        <v>155</v>
      </c>
      <c r="C316" s="24" t="s">
        <v>91</v>
      </c>
      <c r="D316" s="4" t="s">
        <v>361</v>
      </c>
      <c r="E316" s="5" t="s">
        <v>365</v>
      </c>
      <c r="F316" s="36">
        <v>1.2</v>
      </c>
      <c r="G316" s="32">
        <v>91.05</v>
      </c>
      <c r="H316" s="32">
        <f>ROUNDUP(F316*G316,2)</f>
        <v>109.26</v>
      </c>
    </row>
    <row r="317" spans="1:8" ht="45" x14ac:dyDescent="0.25">
      <c r="A317" s="24" t="s">
        <v>95</v>
      </c>
      <c r="B317" s="24">
        <v>1908</v>
      </c>
      <c r="C317" s="24" t="s">
        <v>91</v>
      </c>
      <c r="D317" s="4" t="s">
        <v>362</v>
      </c>
      <c r="E317" s="5" t="s">
        <v>365</v>
      </c>
      <c r="F317" s="36">
        <v>1</v>
      </c>
      <c r="G317" s="32">
        <v>29.86</v>
      </c>
      <c r="H317" s="32">
        <f t="shared" si="43"/>
        <v>29.86</v>
      </c>
    </row>
    <row r="318" spans="1:8" ht="45" x14ac:dyDescent="0.25">
      <c r="A318" s="24" t="s">
        <v>95</v>
      </c>
      <c r="B318" s="24">
        <v>2497</v>
      </c>
      <c r="C318" s="24" t="s">
        <v>91</v>
      </c>
      <c r="D318" s="4" t="s">
        <v>363</v>
      </c>
      <c r="E318" s="5" t="s">
        <v>366</v>
      </c>
      <c r="F318" s="36">
        <v>0.27</v>
      </c>
      <c r="G318" s="32">
        <v>45.72</v>
      </c>
      <c r="H318" s="32">
        <f>ROUNDUP(F318*G318,2)</f>
        <v>12.35</v>
      </c>
    </row>
    <row r="319" spans="1:8" ht="45" x14ac:dyDescent="0.25">
      <c r="A319" s="24" t="s">
        <v>95</v>
      </c>
      <c r="B319" s="24">
        <v>3310</v>
      </c>
      <c r="C319" s="24" t="s">
        <v>91</v>
      </c>
      <c r="D319" s="4" t="s">
        <v>364</v>
      </c>
      <c r="E319" s="5" t="s">
        <v>365</v>
      </c>
      <c r="F319" s="36">
        <v>1</v>
      </c>
      <c r="G319" s="32">
        <v>5.8</v>
      </c>
      <c r="H319" s="32">
        <f t="shared" si="43"/>
        <v>5.8</v>
      </c>
    </row>
    <row r="320" spans="1:8" ht="15.75" x14ac:dyDescent="0.25">
      <c r="A320" s="24"/>
      <c r="B320" s="24"/>
      <c r="C320" s="24"/>
      <c r="D320" s="33" t="s">
        <v>97</v>
      </c>
      <c r="E320" s="6">
        <f>H312*22.54%</f>
        <v>64.834056000000004</v>
      </c>
      <c r="F320" s="222" t="s">
        <v>98</v>
      </c>
      <c r="G320" s="222"/>
      <c r="H320" s="34">
        <f>H312+E320</f>
        <v>352.47405600000002</v>
      </c>
    </row>
    <row r="322" spans="1:8" ht="15.75" x14ac:dyDescent="0.25">
      <c r="A322" s="21" t="s">
        <v>227</v>
      </c>
      <c r="B322" s="23" t="s">
        <v>22</v>
      </c>
      <c r="C322" s="21" t="s">
        <v>85</v>
      </c>
      <c r="D322" s="21" t="s">
        <v>12</v>
      </c>
      <c r="E322" s="23" t="s">
        <v>10</v>
      </c>
      <c r="F322" s="23" t="s">
        <v>6</v>
      </c>
      <c r="G322" s="23" t="s">
        <v>93</v>
      </c>
      <c r="H322" s="2" t="s">
        <v>9</v>
      </c>
    </row>
    <row r="323" spans="1:8" ht="63" x14ac:dyDescent="0.25">
      <c r="A323" s="27" t="s">
        <v>94</v>
      </c>
      <c r="B323" s="27">
        <v>91931</v>
      </c>
      <c r="C323" s="27" t="s">
        <v>1</v>
      </c>
      <c r="D323" s="28" t="str">
        <f>Orçarmento!$B$75</f>
        <v>AZUL: CABO DE COBRE FLEXIVEL ISOLADO, 6MM², ANTI-CHAMA 0,6/1,0KV, PARA CIRCUITOS TERMINAIS - FORNECIMENTO E INSTALAÇÃO. AF_12/2015</v>
      </c>
      <c r="E323" s="35" t="s">
        <v>3</v>
      </c>
      <c r="F323" s="29">
        <v>1</v>
      </c>
      <c r="G323" s="31">
        <f>Orçarmento!E75</f>
        <v>9.44</v>
      </c>
      <c r="H323" s="31">
        <f>F323*G323</f>
        <v>9.44</v>
      </c>
    </row>
    <row r="324" spans="1:8" ht="30" x14ac:dyDescent="0.25">
      <c r="A324" s="24" t="s">
        <v>95</v>
      </c>
      <c r="B324" s="24">
        <v>88247</v>
      </c>
      <c r="C324" s="24" t="s">
        <v>1</v>
      </c>
      <c r="D324" s="4" t="s">
        <v>15</v>
      </c>
      <c r="E324" s="5" t="s">
        <v>2</v>
      </c>
      <c r="F324" s="36">
        <v>5.1999999999999998E-2</v>
      </c>
      <c r="G324" s="32">
        <v>15.78</v>
      </c>
      <c r="H324" s="32">
        <f t="shared" ref="H324:H327" si="44">TRUNC(F324*G324,2)</f>
        <v>0.82</v>
      </c>
    </row>
    <row r="325" spans="1:8" ht="30" x14ac:dyDescent="0.25">
      <c r="A325" s="24" t="s">
        <v>95</v>
      </c>
      <c r="B325" s="24">
        <v>88264</v>
      </c>
      <c r="C325" s="24" t="s">
        <v>1</v>
      </c>
      <c r="D325" s="4" t="s">
        <v>16</v>
      </c>
      <c r="E325" s="5" t="s">
        <v>2</v>
      </c>
      <c r="F325" s="36">
        <v>5.1999999999999998E-2</v>
      </c>
      <c r="G325" s="32">
        <v>20.63</v>
      </c>
      <c r="H325" s="32">
        <f t="shared" si="44"/>
        <v>1.07</v>
      </c>
    </row>
    <row r="326" spans="1:8" ht="60" x14ac:dyDescent="0.25">
      <c r="A326" s="24" t="s">
        <v>96</v>
      </c>
      <c r="B326" s="24">
        <v>994</v>
      </c>
      <c r="C326" s="24" t="s">
        <v>1</v>
      </c>
      <c r="D326" s="4" t="s">
        <v>367</v>
      </c>
      <c r="E326" s="5" t="s">
        <v>3</v>
      </c>
      <c r="F326" s="36">
        <v>1.19</v>
      </c>
      <c r="G326" s="32">
        <v>6.33</v>
      </c>
      <c r="H326" s="32">
        <f t="shared" si="44"/>
        <v>7.53</v>
      </c>
    </row>
    <row r="327" spans="1:8" ht="30" x14ac:dyDescent="0.25">
      <c r="A327" s="24" t="s">
        <v>96</v>
      </c>
      <c r="B327" s="24">
        <v>21127</v>
      </c>
      <c r="C327" s="24" t="s">
        <v>1</v>
      </c>
      <c r="D327" s="4" t="s">
        <v>327</v>
      </c>
      <c r="E327" s="5" t="s">
        <v>2</v>
      </c>
      <c r="F327" s="36">
        <v>8.9999999999999993E-3</v>
      </c>
      <c r="G327" s="32">
        <v>3.21</v>
      </c>
      <c r="H327" s="32">
        <f t="shared" si="44"/>
        <v>0.02</v>
      </c>
    </row>
    <row r="328" spans="1:8" ht="15.75" x14ac:dyDescent="0.25">
      <c r="A328" s="24"/>
      <c r="B328" s="24"/>
      <c r="C328" s="24"/>
      <c r="D328" s="33" t="s">
        <v>97</v>
      </c>
      <c r="E328" s="6">
        <f>H323*22.54%</f>
        <v>2.1277759999999999</v>
      </c>
      <c r="F328" s="222" t="s">
        <v>98</v>
      </c>
      <c r="G328" s="222"/>
      <c r="H328" s="34">
        <f>H323+E328</f>
        <v>11.567775999999999</v>
      </c>
    </row>
    <row r="330" spans="1:8" ht="15.75" x14ac:dyDescent="0.25">
      <c r="A330" s="21" t="s">
        <v>228</v>
      </c>
      <c r="B330" s="23" t="s">
        <v>22</v>
      </c>
      <c r="C330" s="21" t="s">
        <v>85</v>
      </c>
      <c r="D330" s="21" t="s">
        <v>12</v>
      </c>
      <c r="E330" s="23" t="s">
        <v>10</v>
      </c>
      <c r="F330" s="23" t="s">
        <v>6</v>
      </c>
      <c r="G330" s="23" t="s">
        <v>93</v>
      </c>
      <c r="H330" s="2" t="s">
        <v>9</v>
      </c>
    </row>
    <row r="331" spans="1:8" ht="63" x14ac:dyDescent="0.25">
      <c r="A331" s="27" t="s">
        <v>94</v>
      </c>
      <c r="B331" s="27">
        <v>91932</v>
      </c>
      <c r="C331" s="27" t="s">
        <v>1</v>
      </c>
      <c r="D331" s="28" t="str">
        <f>Orçarmento!$B$76</f>
        <v>VERMELHO: CABO DE COBRE FLEXIVEL ISOLADO, 6MM², ANTI-CHAMA 0,6/1,0KV, PARA CIRCUITOS TERMINAIS - FORNECIMENTO E INSTALAÇÃO. AF_12/2016</v>
      </c>
      <c r="E331" s="35" t="s">
        <v>3</v>
      </c>
      <c r="F331" s="29">
        <v>1</v>
      </c>
      <c r="G331" s="31">
        <f>H332+H333+H334+H335</f>
        <v>9.44</v>
      </c>
      <c r="H331" s="31">
        <f>F331*G331</f>
        <v>9.44</v>
      </c>
    </row>
    <row r="332" spans="1:8" ht="30" x14ac:dyDescent="0.25">
      <c r="A332" s="24" t="s">
        <v>95</v>
      </c>
      <c r="B332" s="24">
        <v>88247</v>
      </c>
      <c r="C332" s="24" t="s">
        <v>1</v>
      </c>
      <c r="D332" s="4" t="s">
        <v>15</v>
      </c>
      <c r="E332" s="5" t="s">
        <v>2</v>
      </c>
      <c r="F332" s="36">
        <v>7.6999999999999999E-2</v>
      </c>
      <c r="G332" s="32">
        <v>15.78</v>
      </c>
      <c r="H332" s="32">
        <f t="shared" ref="H332:H335" si="45">TRUNC(F332*G332,2)</f>
        <v>1.21</v>
      </c>
    </row>
    <row r="333" spans="1:8" ht="30" x14ac:dyDescent="0.25">
      <c r="A333" s="24" t="s">
        <v>95</v>
      </c>
      <c r="B333" s="24">
        <v>88264</v>
      </c>
      <c r="C333" s="24" t="s">
        <v>1</v>
      </c>
      <c r="D333" s="4" t="s">
        <v>16</v>
      </c>
      <c r="E333" s="5" t="s">
        <v>2</v>
      </c>
      <c r="F333" s="36">
        <v>7.6999999999999999E-2</v>
      </c>
      <c r="G333" s="32">
        <v>20.63</v>
      </c>
      <c r="H333" s="32">
        <f t="shared" si="45"/>
        <v>1.58</v>
      </c>
    </row>
    <row r="334" spans="1:8" ht="60" x14ac:dyDescent="0.25">
      <c r="A334" s="24" t="s">
        <v>96</v>
      </c>
      <c r="B334" s="24">
        <v>980</v>
      </c>
      <c r="C334" s="24" t="s">
        <v>1</v>
      </c>
      <c r="D334" s="4" t="s">
        <v>368</v>
      </c>
      <c r="E334" s="5" t="s">
        <v>3</v>
      </c>
      <c r="F334" s="36">
        <v>1.19</v>
      </c>
      <c r="G334" s="32">
        <v>5.57</v>
      </c>
      <c r="H334" s="32">
        <f>ROUNDUP(F334*G334,2)</f>
        <v>6.63</v>
      </c>
    </row>
    <row r="335" spans="1:8" ht="30" x14ac:dyDescent="0.25">
      <c r="A335" s="24" t="s">
        <v>96</v>
      </c>
      <c r="B335" s="24">
        <v>21127</v>
      </c>
      <c r="C335" s="24" t="s">
        <v>1</v>
      </c>
      <c r="D335" s="4" t="s">
        <v>327</v>
      </c>
      <c r="E335" s="5" t="s">
        <v>2</v>
      </c>
      <c r="F335" s="36">
        <v>8.9999999999999993E-3</v>
      </c>
      <c r="G335" s="32">
        <v>3.21</v>
      </c>
      <c r="H335" s="32">
        <f t="shared" si="45"/>
        <v>0.02</v>
      </c>
    </row>
    <row r="336" spans="1:8" ht="15.75" x14ac:dyDescent="0.25">
      <c r="A336" s="24"/>
      <c r="B336" s="24"/>
      <c r="C336" s="24"/>
      <c r="D336" s="33" t="s">
        <v>97</v>
      </c>
      <c r="E336" s="6">
        <f>H331*22.54%</f>
        <v>2.1277759999999999</v>
      </c>
      <c r="F336" s="222" t="s">
        <v>98</v>
      </c>
      <c r="G336" s="222"/>
      <c r="H336" s="34">
        <f>H331+E336</f>
        <v>11.567775999999999</v>
      </c>
    </row>
    <row r="338" spans="1:8" ht="15.75" x14ac:dyDescent="0.25">
      <c r="A338" s="21" t="s">
        <v>229</v>
      </c>
      <c r="B338" s="23" t="s">
        <v>22</v>
      </c>
      <c r="C338" s="21" t="s">
        <v>85</v>
      </c>
      <c r="D338" s="21" t="s">
        <v>12</v>
      </c>
      <c r="E338" s="23" t="s">
        <v>10</v>
      </c>
      <c r="F338" s="23" t="s">
        <v>6</v>
      </c>
      <c r="G338" s="23" t="s">
        <v>93</v>
      </c>
      <c r="H338" s="2" t="s">
        <v>9</v>
      </c>
    </row>
    <row r="339" spans="1:8" ht="63" x14ac:dyDescent="0.25">
      <c r="A339" s="27" t="s">
        <v>94</v>
      </c>
      <c r="B339" s="27">
        <v>91933</v>
      </c>
      <c r="C339" s="27" t="s">
        <v>1</v>
      </c>
      <c r="D339" s="28" t="str">
        <f>Orçarmento!$B$77</f>
        <v>VERDE: CABO DE COBRE FLEXIVEL ISOLADO, 6MM², ANTI-CHAMA 0,6/1,0KV, PARA CIRCUITOS TERMINAIS - FORNECIMENTO E INSTALAÇÃO. AF_12/2017</v>
      </c>
      <c r="E339" s="35" t="s">
        <v>3</v>
      </c>
      <c r="F339" s="29">
        <v>1</v>
      </c>
      <c r="G339" s="31">
        <f>H340+H341+H342+H343</f>
        <v>9.44</v>
      </c>
      <c r="H339" s="31">
        <f>F339*G339</f>
        <v>9.44</v>
      </c>
    </row>
    <row r="340" spans="1:8" ht="30" x14ac:dyDescent="0.25">
      <c r="A340" s="24" t="s">
        <v>95</v>
      </c>
      <c r="B340" s="24">
        <v>88247</v>
      </c>
      <c r="C340" s="24" t="s">
        <v>1</v>
      </c>
      <c r="D340" s="4" t="s">
        <v>15</v>
      </c>
      <c r="E340" s="5" t="s">
        <v>2</v>
      </c>
      <c r="F340" s="36">
        <v>7.6999999999999999E-2</v>
      </c>
      <c r="G340" s="32">
        <v>15.78</v>
      </c>
      <c r="H340" s="32">
        <f t="shared" ref="H340:H343" si="46">TRUNC(F340*G340,2)</f>
        <v>1.21</v>
      </c>
    </row>
    <row r="341" spans="1:8" ht="30" x14ac:dyDescent="0.25">
      <c r="A341" s="24" t="s">
        <v>95</v>
      </c>
      <c r="B341" s="24">
        <v>88264</v>
      </c>
      <c r="C341" s="24" t="s">
        <v>1</v>
      </c>
      <c r="D341" s="4" t="s">
        <v>16</v>
      </c>
      <c r="E341" s="5" t="s">
        <v>2</v>
      </c>
      <c r="F341" s="36">
        <v>7.6999999999999999E-2</v>
      </c>
      <c r="G341" s="32">
        <v>20.63</v>
      </c>
      <c r="H341" s="32">
        <f t="shared" si="46"/>
        <v>1.58</v>
      </c>
    </row>
    <row r="342" spans="1:8" ht="75" x14ac:dyDescent="0.25">
      <c r="A342" s="24" t="s">
        <v>96</v>
      </c>
      <c r="B342" s="24">
        <v>1020</v>
      </c>
      <c r="C342" s="24" t="s">
        <v>1</v>
      </c>
      <c r="D342" s="4" t="s">
        <v>369</v>
      </c>
      <c r="E342" s="5" t="s">
        <v>3</v>
      </c>
      <c r="F342" s="36">
        <v>1.19</v>
      </c>
      <c r="G342" s="32">
        <v>5.57</v>
      </c>
      <c r="H342" s="32">
        <f>ROUNDUP(F342*G342,2)</f>
        <v>6.63</v>
      </c>
    </row>
    <row r="343" spans="1:8" ht="30" x14ac:dyDescent="0.25">
      <c r="A343" s="24" t="s">
        <v>96</v>
      </c>
      <c r="B343" s="24">
        <v>21127</v>
      </c>
      <c r="C343" s="24" t="s">
        <v>1</v>
      </c>
      <c r="D343" s="4" t="s">
        <v>327</v>
      </c>
      <c r="E343" s="5" t="s">
        <v>2</v>
      </c>
      <c r="F343" s="36">
        <v>8.9999999999999993E-3</v>
      </c>
      <c r="G343" s="32">
        <v>3.21</v>
      </c>
      <c r="H343" s="32">
        <f t="shared" si="46"/>
        <v>0.02</v>
      </c>
    </row>
    <row r="344" spans="1:8" ht="15.75" x14ac:dyDescent="0.25">
      <c r="A344" s="24"/>
      <c r="B344" s="24"/>
      <c r="C344" s="24"/>
      <c r="D344" s="33" t="s">
        <v>97</v>
      </c>
      <c r="E344" s="6">
        <f>H339*22.54%</f>
        <v>2.1277759999999999</v>
      </c>
      <c r="F344" s="222" t="s">
        <v>98</v>
      </c>
      <c r="G344" s="222"/>
      <c r="H344" s="34">
        <f>H339+E344</f>
        <v>11.567775999999999</v>
      </c>
    </row>
    <row r="346" spans="1:8" ht="15.75" x14ac:dyDescent="0.25">
      <c r="A346" s="21" t="s">
        <v>230</v>
      </c>
      <c r="B346" s="23" t="s">
        <v>22</v>
      </c>
      <c r="C346" s="21" t="s">
        <v>85</v>
      </c>
      <c r="D346" s="21" t="s">
        <v>12</v>
      </c>
      <c r="E346" s="23" t="s">
        <v>10</v>
      </c>
      <c r="F346" s="23" t="s">
        <v>6</v>
      </c>
      <c r="G346" s="23" t="s">
        <v>93</v>
      </c>
      <c r="H346" s="2" t="s">
        <v>9</v>
      </c>
    </row>
    <row r="347" spans="1:8" ht="63" x14ac:dyDescent="0.25">
      <c r="A347" s="27" t="s">
        <v>94</v>
      </c>
      <c r="B347" s="27">
        <v>91934</v>
      </c>
      <c r="C347" s="27" t="s">
        <v>1</v>
      </c>
      <c r="D347" s="28" t="str">
        <f>Orçarmento!$B$78</f>
        <v>PRETO: CABO DE COBRE FLEXIVEL ISOLADO, 6MM², ANTI-CHAMA 0,6/1,0KV, PARA CIRCUITOS TERMINAIS - FORNECIMENTO E INSTALAÇÃO. AF_12/2018</v>
      </c>
      <c r="E347" s="35" t="s">
        <v>3</v>
      </c>
      <c r="F347" s="29">
        <v>1</v>
      </c>
      <c r="G347" s="31">
        <f>H348+H349+H350+H351</f>
        <v>36.340000000000003</v>
      </c>
      <c r="H347" s="31">
        <f>F347*G347</f>
        <v>36.340000000000003</v>
      </c>
    </row>
    <row r="348" spans="1:8" ht="30" x14ac:dyDescent="0.25">
      <c r="A348" s="24" t="s">
        <v>95</v>
      </c>
      <c r="B348" s="24">
        <v>88247</v>
      </c>
      <c r="C348" s="24" t="s">
        <v>1</v>
      </c>
      <c r="D348" s="4" t="s">
        <v>15</v>
      </c>
      <c r="E348" s="5" t="s">
        <v>2</v>
      </c>
      <c r="F348" s="36">
        <v>0.115</v>
      </c>
      <c r="G348" s="32">
        <v>15.78</v>
      </c>
      <c r="H348" s="32">
        <f t="shared" ref="H348:H351" si="47">TRUNC(F348*G348,2)</f>
        <v>1.81</v>
      </c>
    </row>
    <row r="349" spans="1:8" ht="30" x14ac:dyDescent="0.25">
      <c r="A349" s="24" t="s">
        <v>95</v>
      </c>
      <c r="B349" s="24">
        <v>88264</v>
      </c>
      <c r="C349" s="24" t="s">
        <v>1</v>
      </c>
      <c r="D349" s="4" t="s">
        <v>16</v>
      </c>
      <c r="E349" s="5" t="s">
        <v>2</v>
      </c>
      <c r="F349" s="36">
        <v>0.115</v>
      </c>
      <c r="G349" s="32">
        <v>20.63</v>
      </c>
      <c r="H349" s="32">
        <f t="shared" si="47"/>
        <v>2.37</v>
      </c>
    </row>
    <row r="350" spans="1:8" ht="60" x14ac:dyDescent="0.25">
      <c r="A350" s="24" t="s">
        <v>96</v>
      </c>
      <c r="B350" s="24">
        <v>979</v>
      </c>
      <c r="C350" s="24" t="s">
        <v>1</v>
      </c>
      <c r="D350" s="4" t="s">
        <v>370</v>
      </c>
      <c r="E350" s="5" t="s">
        <v>3</v>
      </c>
      <c r="F350" s="36">
        <v>1.19</v>
      </c>
      <c r="G350" s="32">
        <v>27.01</v>
      </c>
      <c r="H350" s="32">
        <f>TRUNC(F350*G350,2)</f>
        <v>32.14</v>
      </c>
    </row>
    <row r="351" spans="1:8" ht="30" x14ac:dyDescent="0.25">
      <c r="A351" s="24" t="s">
        <v>96</v>
      </c>
      <c r="B351" s="24">
        <v>21127</v>
      </c>
      <c r="C351" s="24" t="s">
        <v>1</v>
      </c>
      <c r="D351" s="4" t="s">
        <v>327</v>
      </c>
      <c r="E351" s="5" t="s">
        <v>2</v>
      </c>
      <c r="F351" s="36">
        <v>8.9999999999999993E-3</v>
      </c>
      <c r="G351" s="32">
        <v>3.21</v>
      </c>
      <c r="H351" s="32">
        <f t="shared" si="47"/>
        <v>0.02</v>
      </c>
    </row>
    <row r="352" spans="1:8" ht="15.75" x14ac:dyDescent="0.25">
      <c r="A352" s="24"/>
      <c r="B352" s="24"/>
      <c r="C352" s="24"/>
      <c r="D352" s="33" t="s">
        <v>97</v>
      </c>
      <c r="E352" s="6">
        <f>H347*22.54%</f>
        <v>8.1910360000000004</v>
      </c>
      <c r="F352" s="222" t="s">
        <v>98</v>
      </c>
      <c r="G352" s="222"/>
      <c r="H352" s="34">
        <f>H347+E352</f>
        <v>44.531036</v>
      </c>
    </row>
    <row r="354" spans="1:8" ht="15.75" x14ac:dyDescent="0.25">
      <c r="A354" s="21" t="s">
        <v>237</v>
      </c>
      <c r="B354" s="23" t="s">
        <v>22</v>
      </c>
      <c r="C354" s="21" t="s">
        <v>85</v>
      </c>
      <c r="D354" s="21" t="s">
        <v>12</v>
      </c>
      <c r="E354" s="23" t="s">
        <v>10</v>
      </c>
      <c r="F354" s="23" t="s">
        <v>6</v>
      </c>
      <c r="G354" s="23" t="s">
        <v>93</v>
      </c>
      <c r="H354" s="2" t="s">
        <v>9</v>
      </c>
    </row>
    <row r="355" spans="1:8" ht="78.75" x14ac:dyDescent="0.25">
      <c r="A355" s="27" t="s">
        <v>94</v>
      </c>
      <c r="B355" s="27">
        <v>12978</v>
      </c>
      <c r="C355" s="27" t="s">
        <v>1</v>
      </c>
      <c r="D355" s="28" t="str">
        <f>Orçarmento!$B$80</f>
        <v>QUADRO DE COMANDO EM CHAPA DE FERRO, 80X60X20CM PARA BOMBAS, CONSTANDO DE DISJUNTORES, COMUTADORES E OUTROS (VER RELAÇÃO EM IMAGENS) DA ESTAÇÃO ELEVATÓRIA</v>
      </c>
      <c r="E355" s="35" t="s">
        <v>10</v>
      </c>
      <c r="F355" s="29">
        <v>1</v>
      </c>
      <c r="G355" s="31">
        <f>H356</f>
        <v>5000</v>
      </c>
      <c r="H355" s="31">
        <f>F355*G355</f>
        <v>5000</v>
      </c>
    </row>
    <row r="356" spans="1:8" ht="90" x14ac:dyDescent="0.25">
      <c r="A356" s="24" t="s">
        <v>96</v>
      </c>
      <c r="B356" s="24">
        <v>13712</v>
      </c>
      <c r="C356" s="24" t="s">
        <v>91</v>
      </c>
      <c r="D356" s="4" t="s">
        <v>371</v>
      </c>
      <c r="E356" s="5" t="s">
        <v>10</v>
      </c>
      <c r="F356" s="36">
        <v>1</v>
      </c>
      <c r="G356" s="32">
        <v>5000</v>
      </c>
      <c r="H356" s="32">
        <f>TRUNC(F356*G356,2)</f>
        <v>5000</v>
      </c>
    </row>
    <row r="357" spans="1:8" ht="15.75" x14ac:dyDescent="0.25">
      <c r="A357" s="24"/>
      <c r="B357" s="24"/>
      <c r="C357" s="24"/>
      <c r="D357" s="33" t="s">
        <v>97</v>
      </c>
      <c r="E357" s="3">
        <f>H355*22.54%</f>
        <v>1127</v>
      </c>
      <c r="F357" s="222" t="s">
        <v>98</v>
      </c>
      <c r="G357" s="222"/>
      <c r="H357" s="34">
        <f>H355+E357</f>
        <v>6127</v>
      </c>
    </row>
    <row r="359" spans="1:8" ht="15.75" x14ac:dyDescent="0.25">
      <c r="A359" s="21" t="s">
        <v>241</v>
      </c>
      <c r="B359" s="23" t="s">
        <v>22</v>
      </c>
      <c r="C359" s="21" t="s">
        <v>85</v>
      </c>
      <c r="D359" s="21" t="s">
        <v>12</v>
      </c>
      <c r="E359" s="23" t="s">
        <v>10</v>
      </c>
      <c r="F359" s="23" t="s">
        <v>6</v>
      </c>
      <c r="G359" s="23" t="s">
        <v>93</v>
      </c>
      <c r="H359" s="2" t="s">
        <v>9</v>
      </c>
    </row>
    <row r="360" spans="1:8" ht="47.25" x14ac:dyDescent="0.25">
      <c r="A360" s="27" t="s">
        <v>94</v>
      </c>
      <c r="B360" s="27">
        <v>93657</v>
      </c>
      <c r="C360" s="27" t="s">
        <v>1</v>
      </c>
      <c r="D360" s="28" t="str">
        <f>Orçarmento!$B$82</f>
        <v>DISJUNTOR MONOPOLAR TIPO DIN, CORRENTE NOMINAL DE 32A - FORNECIMENTO E INSTALAÇÃO. AF_10/2020</v>
      </c>
      <c r="E360" s="35" t="s">
        <v>10</v>
      </c>
      <c r="F360" s="29">
        <v>1</v>
      </c>
      <c r="G360" s="31">
        <f>H361+H362+H363+H364</f>
        <v>12.27</v>
      </c>
      <c r="H360" s="31">
        <f>F360*G360</f>
        <v>12.27</v>
      </c>
    </row>
    <row r="361" spans="1:8" ht="30" x14ac:dyDescent="0.25">
      <c r="A361" s="24" t="s">
        <v>95</v>
      </c>
      <c r="B361" s="24">
        <v>88247</v>
      </c>
      <c r="C361" s="24" t="s">
        <v>1</v>
      </c>
      <c r="D361" s="4" t="s">
        <v>15</v>
      </c>
      <c r="E361" s="5" t="s">
        <v>2</v>
      </c>
      <c r="F361" s="36">
        <v>9.11E-2</v>
      </c>
      <c r="G361" s="32">
        <v>17.649999999999999</v>
      </c>
      <c r="H361" s="32">
        <f>ROUNDUP(F361*G361,2)</f>
        <v>1.61</v>
      </c>
    </row>
    <row r="362" spans="1:8" ht="30" x14ac:dyDescent="0.25">
      <c r="A362" s="24" t="s">
        <v>95</v>
      </c>
      <c r="B362" s="24">
        <v>88264</v>
      </c>
      <c r="C362" s="24" t="s">
        <v>1</v>
      </c>
      <c r="D362" s="4" t="s">
        <v>16</v>
      </c>
      <c r="E362" s="5" t="s">
        <v>2</v>
      </c>
      <c r="F362" s="36">
        <v>9.11E-2</v>
      </c>
      <c r="G362" s="32">
        <v>22.29</v>
      </c>
      <c r="H362" s="32">
        <f t="shared" ref="H362:H363" si="48">ROUNDUP(F362*G362,2)</f>
        <v>2.0399999999999996</v>
      </c>
    </row>
    <row r="363" spans="1:8" ht="45" x14ac:dyDescent="0.25">
      <c r="A363" s="24" t="s">
        <v>96</v>
      </c>
      <c r="B363" s="24">
        <v>1573</v>
      </c>
      <c r="C363" s="24" t="s">
        <v>1</v>
      </c>
      <c r="D363" s="4" t="s">
        <v>372</v>
      </c>
      <c r="E363" s="5" t="s">
        <v>10</v>
      </c>
      <c r="F363" s="36">
        <v>1</v>
      </c>
      <c r="G363" s="32">
        <v>1.9</v>
      </c>
      <c r="H363" s="32">
        <f t="shared" si="48"/>
        <v>1.9</v>
      </c>
    </row>
    <row r="364" spans="1:8" ht="30" x14ac:dyDescent="0.25">
      <c r="A364" s="24" t="s">
        <v>96</v>
      </c>
      <c r="B364" s="24">
        <v>34653</v>
      </c>
      <c r="C364" s="24" t="s">
        <v>1</v>
      </c>
      <c r="D364" s="4" t="s">
        <v>373</v>
      </c>
      <c r="E364" s="5" t="s">
        <v>10</v>
      </c>
      <c r="F364" s="36">
        <v>1</v>
      </c>
      <c r="G364" s="32">
        <v>6.72</v>
      </c>
      <c r="H364" s="32">
        <f>ROUNDUP(F364*G364,2)</f>
        <v>6.72</v>
      </c>
    </row>
    <row r="365" spans="1:8" ht="15.75" x14ac:dyDescent="0.25">
      <c r="A365" s="24"/>
      <c r="B365" s="24"/>
      <c r="C365" s="24"/>
      <c r="D365" s="33" t="s">
        <v>97</v>
      </c>
      <c r="E365" s="6">
        <f>H360*22.54%</f>
        <v>2.7656579999999997</v>
      </c>
      <c r="F365" s="222" t="s">
        <v>98</v>
      </c>
      <c r="G365" s="222"/>
      <c r="H365" s="34">
        <f>H360+E365</f>
        <v>15.035658</v>
      </c>
    </row>
    <row r="366" spans="1:8" x14ac:dyDescent="0.25">
      <c r="A366" s="225"/>
      <c r="B366" s="225"/>
      <c r="C366" s="225"/>
      <c r="D366" s="225"/>
      <c r="E366" s="225"/>
      <c r="F366" s="225"/>
      <c r="G366" s="225"/>
      <c r="H366" s="225"/>
    </row>
    <row r="368" spans="1:8" ht="15.75" x14ac:dyDescent="0.25">
      <c r="A368" s="21" t="s">
        <v>242</v>
      </c>
      <c r="B368" s="23" t="s">
        <v>22</v>
      </c>
      <c r="C368" s="21" t="s">
        <v>85</v>
      </c>
      <c r="D368" s="21" t="s">
        <v>12</v>
      </c>
      <c r="E368" s="23" t="s">
        <v>10</v>
      </c>
      <c r="F368" s="23" t="s">
        <v>6</v>
      </c>
      <c r="G368" s="23" t="s">
        <v>93</v>
      </c>
      <c r="H368" s="2" t="s">
        <v>9</v>
      </c>
    </row>
    <row r="369" spans="1:8" ht="47.25" x14ac:dyDescent="0.25">
      <c r="A369" s="27" t="s">
        <v>94</v>
      </c>
      <c r="B369" s="27">
        <v>101894</v>
      </c>
      <c r="C369" s="27" t="s">
        <v>1</v>
      </c>
      <c r="D369" s="28" t="str">
        <f>Orçarmento!$B$83</f>
        <v>DISJUNTOR TRIPOLAR TIPO NEMA, CORRENTE NOMINAL DE 60 ATE 100A - FORNECIMENTO E INSTALAÇÃO. AF 10/2020</v>
      </c>
      <c r="E369" s="35" t="s">
        <v>10</v>
      </c>
      <c r="F369" s="29">
        <v>1</v>
      </c>
      <c r="G369" s="31">
        <f>H370+H371+H372+H373</f>
        <v>132.57</v>
      </c>
      <c r="H369" s="31">
        <f>F369*G369</f>
        <v>132.57</v>
      </c>
    </row>
    <row r="370" spans="1:8" ht="30" x14ac:dyDescent="0.25">
      <c r="A370" s="24" t="s">
        <v>95</v>
      </c>
      <c r="B370" s="24">
        <v>88247</v>
      </c>
      <c r="C370" s="24" t="s">
        <v>1</v>
      </c>
      <c r="D370" s="4" t="s">
        <v>15</v>
      </c>
      <c r="E370" s="5" t="s">
        <v>2</v>
      </c>
      <c r="F370" s="36">
        <v>0.78300000000000003</v>
      </c>
      <c r="G370" s="32">
        <v>14.2</v>
      </c>
      <c r="H370" s="32">
        <f t="shared" ref="H370:H373" si="49">TRUNC(F370*G370,2)</f>
        <v>11.11</v>
      </c>
    </row>
    <row r="371" spans="1:8" ht="30" x14ac:dyDescent="0.25">
      <c r="A371" s="24" t="s">
        <v>95</v>
      </c>
      <c r="B371" s="24">
        <v>88264</v>
      </c>
      <c r="C371" s="24" t="s">
        <v>1</v>
      </c>
      <c r="D371" s="4" t="s">
        <v>16</v>
      </c>
      <c r="E371" s="5" t="s">
        <v>2</v>
      </c>
      <c r="F371" s="36">
        <v>0.78300000000000003</v>
      </c>
      <c r="G371" s="32">
        <v>18.38</v>
      </c>
      <c r="H371" s="32">
        <f t="shared" si="49"/>
        <v>14.39</v>
      </c>
    </row>
    <row r="372" spans="1:8" ht="45" x14ac:dyDescent="0.25">
      <c r="A372" s="24" t="s">
        <v>96</v>
      </c>
      <c r="B372" s="24">
        <v>1576</v>
      </c>
      <c r="C372" s="24" t="s">
        <v>1</v>
      </c>
      <c r="D372" s="4" t="s">
        <v>374</v>
      </c>
      <c r="E372" s="5" t="s">
        <v>10</v>
      </c>
      <c r="F372" s="36">
        <v>3</v>
      </c>
      <c r="G372" s="32">
        <v>1.8</v>
      </c>
      <c r="H372" s="32">
        <f t="shared" si="49"/>
        <v>5.4</v>
      </c>
    </row>
    <row r="373" spans="1:8" ht="30" x14ac:dyDescent="0.25">
      <c r="A373" s="24" t="s">
        <v>96</v>
      </c>
      <c r="B373" s="24">
        <v>2373</v>
      </c>
      <c r="C373" s="24" t="s">
        <v>1</v>
      </c>
      <c r="D373" s="4" t="s">
        <v>375</v>
      </c>
      <c r="E373" s="5" t="s">
        <v>10</v>
      </c>
      <c r="F373" s="36">
        <v>1</v>
      </c>
      <c r="G373" s="32">
        <v>101.67</v>
      </c>
      <c r="H373" s="32">
        <f t="shared" si="49"/>
        <v>101.67</v>
      </c>
    </row>
    <row r="374" spans="1:8" ht="15.75" x14ac:dyDescent="0.25">
      <c r="A374" s="24"/>
      <c r="B374" s="24"/>
      <c r="C374" s="24"/>
      <c r="D374" s="33" t="s">
        <v>97</v>
      </c>
      <c r="E374" s="6">
        <f>H369*22.54%</f>
        <v>29.881277999999998</v>
      </c>
      <c r="F374" s="222" t="s">
        <v>98</v>
      </c>
      <c r="G374" s="222"/>
      <c r="H374" s="34">
        <f>H369+E374</f>
        <v>162.451278</v>
      </c>
    </row>
    <row r="376" spans="1:8" ht="15.75" x14ac:dyDescent="0.25">
      <c r="A376" s="21" t="s">
        <v>244</v>
      </c>
      <c r="B376" s="23" t="s">
        <v>22</v>
      </c>
      <c r="C376" s="21" t="s">
        <v>85</v>
      </c>
      <c r="D376" s="21" t="s">
        <v>12</v>
      </c>
      <c r="E376" s="23" t="s">
        <v>10</v>
      </c>
      <c r="F376" s="23" t="s">
        <v>6</v>
      </c>
      <c r="G376" s="23" t="s">
        <v>93</v>
      </c>
      <c r="H376" s="2" t="s">
        <v>9</v>
      </c>
    </row>
    <row r="377" spans="1:8" ht="47.25" x14ac:dyDescent="0.25">
      <c r="A377" s="27" t="s">
        <v>94</v>
      </c>
      <c r="B377" s="27">
        <v>101895</v>
      </c>
      <c r="C377" s="27" t="s">
        <v>1</v>
      </c>
      <c r="D377" s="28" t="str">
        <f>Orçarmento!$B$85</f>
        <v>DISJUNTOR TERMOMAGNETICO TRIPOLAR, CORRENTE NOMINAL DE 125A - FORNECIMENTO E INSTALAÇÃO. AF_10/2020 (UN)</v>
      </c>
      <c r="E377" s="35" t="s">
        <v>10</v>
      </c>
      <c r="F377" s="29">
        <v>1</v>
      </c>
      <c r="G377" s="31">
        <f>H378+H379+H380+H381</f>
        <v>371.62</v>
      </c>
      <c r="H377" s="31">
        <f>F377*G377</f>
        <v>371.62</v>
      </c>
    </row>
    <row r="378" spans="1:8" ht="30" x14ac:dyDescent="0.25">
      <c r="A378" s="24" t="s">
        <v>95</v>
      </c>
      <c r="B378" s="24">
        <v>88247</v>
      </c>
      <c r="C378" s="24" t="s">
        <v>1</v>
      </c>
      <c r="D378" s="4" t="s">
        <v>15</v>
      </c>
      <c r="E378" s="5" t="s">
        <v>2</v>
      </c>
      <c r="F378" s="36">
        <v>1.3231999999999999</v>
      </c>
      <c r="G378" s="32">
        <v>14.2</v>
      </c>
      <c r="H378" s="32">
        <f t="shared" ref="H378:H381" si="50">TRUNC(F378*G378,2)</f>
        <v>18.78</v>
      </c>
    </row>
    <row r="379" spans="1:8" ht="30" x14ac:dyDescent="0.25">
      <c r="A379" s="24" t="s">
        <v>95</v>
      </c>
      <c r="B379" s="24">
        <v>88264</v>
      </c>
      <c r="C379" s="24" t="s">
        <v>1</v>
      </c>
      <c r="D379" s="4" t="s">
        <v>16</v>
      </c>
      <c r="E379" s="5" t="s">
        <v>2</v>
      </c>
      <c r="F379" s="36">
        <v>1.3231999999999999</v>
      </c>
      <c r="G379" s="32">
        <v>18.38</v>
      </c>
      <c r="H379" s="32">
        <f t="shared" si="50"/>
        <v>24.32</v>
      </c>
    </row>
    <row r="380" spans="1:8" ht="45" x14ac:dyDescent="0.25">
      <c r="A380" s="24" t="s">
        <v>96</v>
      </c>
      <c r="B380" s="24">
        <v>1578</v>
      </c>
      <c r="C380" s="24" t="s">
        <v>1</v>
      </c>
      <c r="D380" s="4" t="s">
        <v>376</v>
      </c>
      <c r="E380" s="5" t="s">
        <v>10</v>
      </c>
      <c r="F380" s="36">
        <v>3</v>
      </c>
      <c r="G380" s="32">
        <v>3.52</v>
      </c>
      <c r="H380" s="32">
        <f t="shared" si="50"/>
        <v>10.56</v>
      </c>
    </row>
    <row r="381" spans="1:8" x14ac:dyDescent="0.25">
      <c r="A381" s="24" t="s">
        <v>96</v>
      </c>
      <c r="B381" s="24">
        <v>2391</v>
      </c>
      <c r="C381" s="24" t="s">
        <v>1</v>
      </c>
      <c r="D381" s="4" t="s">
        <v>377</v>
      </c>
      <c r="E381" s="5" t="s">
        <v>10</v>
      </c>
      <c r="F381" s="36">
        <v>1</v>
      </c>
      <c r="G381" s="32">
        <v>317.95999999999998</v>
      </c>
      <c r="H381" s="32">
        <f t="shared" si="50"/>
        <v>317.95999999999998</v>
      </c>
    </row>
    <row r="382" spans="1:8" ht="15.75" customHeight="1" x14ac:dyDescent="0.25">
      <c r="A382" s="24"/>
      <c r="B382" s="24"/>
      <c r="C382" s="24"/>
      <c r="D382" s="33" t="s">
        <v>97</v>
      </c>
      <c r="E382" s="6">
        <f>H377*22.54%</f>
        <v>83.763148000000001</v>
      </c>
      <c r="F382" s="223" t="s">
        <v>98</v>
      </c>
      <c r="G382" s="224"/>
      <c r="H382" s="34">
        <f>H377+E382</f>
        <v>455.38314800000001</v>
      </c>
    </row>
    <row r="384" spans="1:8" ht="15.75" x14ac:dyDescent="0.25">
      <c r="A384" s="21" t="s">
        <v>245</v>
      </c>
      <c r="B384" s="23" t="s">
        <v>22</v>
      </c>
      <c r="C384" s="21" t="s">
        <v>85</v>
      </c>
      <c r="D384" s="21" t="s">
        <v>12</v>
      </c>
      <c r="E384" s="23" t="s">
        <v>10</v>
      </c>
      <c r="F384" s="23" t="s">
        <v>6</v>
      </c>
      <c r="G384" s="23" t="s">
        <v>93</v>
      </c>
      <c r="H384" s="2" t="s">
        <v>9</v>
      </c>
    </row>
    <row r="385" spans="1:8" ht="15.75" x14ac:dyDescent="0.25">
      <c r="A385" s="27" t="s">
        <v>94</v>
      </c>
      <c r="B385" s="27" t="s">
        <v>251</v>
      </c>
      <c r="C385" s="27" t="s">
        <v>1</v>
      </c>
      <c r="D385" s="28" t="str">
        <f>$D$386</f>
        <v>REFLETOR INDUSTRIAL ROBUST SX LED 1000W</v>
      </c>
      <c r="E385" s="35" t="s">
        <v>10</v>
      </c>
      <c r="F385" s="29">
        <v>1</v>
      </c>
      <c r="G385" s="31">
        <f>H386+H387+H388</f>
        <v>5505.12</v>
      </c>
      <c r="H385" s="31">
        <f>F385*G385</f>
        <v>5505.12</v>
      </c>
    </row>
    <row r="386" spans="1:8" x14ac:dyDescent="0.25">
      <c r="A386" s="24"/>
      <c r="B386" s="24" t="s">
        <v>382</v>
      </c>
      <c r="C386" s="24" t="s">
        <v>1</v>
      </c>
      <c r="D386" s="4" t="s">
        <v>250</v>
      </c>
      <c r="E386" s="5" t="s">
        <v>10</v>
      </c>
      <c r="F386" s="36">
        <v>1</v>
      </c>
      <c r="G386" s="32">
        <v>5500</v>
      </c>
      <c r="H386" s="32">
        <f>TRUNC(F386*G386,2)</f>
        <v>5500</v>
      </c>
    </row>
    <row r="387" spans="1:8" x14ac:dyDescent="0.25">
      <c r="A387" s="24"/>
      <c r="B387" s="24">
        <v>2436</v>
      </c>
      <c r="C387" s="24" t="s">
        <v>1</v>
      </c>
      <c r="D387" s="4" t="s">
        <v>331</v>
      </c>
      <c r="E387" s="5" t="s">
        <v>2</v>
      </c>
      <c r="F387" s="36">
        <v>0.5</v>
      </c>
      <c r="G387" s="32">
        <v>6.93</v>
      </c>
      <c r="H387" s="32">
        <f>ROUNDUP(F387*G387,2)</f>
        <v>3.4699999999999998</v>
      </c>
    </row>
    <row r="388" spans="1:8" x14ac:dyDescent="0.25">
      <c r="A388" s="24"/>
      <c r="B388" s="24">
        <v>6111</v>
      </c>
      <c r="C388" s="24" t="s">
        <v>1</v>
      </c>
      <c r="D388" s="4" t="s">
        <v>101</v>
      </c>
      <c r="E388" s="5" t="s">
        <v>2</v>
      </c>
      <c r="F388" s="36">
        <v>0.3</v>
      </c>
      <c r="G388" s="32">
        <v>5.51</v>
      </c>
      <c r="H388" s="32">
        <f t="shared" ref="H388" si="51">TRUNC(F388*G388,2)</f>
        <v>1.65</v>
      </c>
    </row>
    <row r="389" spans="1:8" ht="15.75" x14ac:dyDescent="0.25">
      <c r="A389" s="24"/>
      <c r="B389" s="24"/>
      <c r="C389" s="24"/>
      <c r="D389" s="33" t="s">
        <v>97</v>
      </c>
      <c r="E389" s="3">
        <f>H385*22.54%</f>
        <v>1240.8540479999999</v>
      </c>
      <c r="F389" s="223" t="s">
        <v>98</v>
      </c>
      <c r="G389" s="224"/>
      <c r="H389" s="34">
        <f>H385+E389</f>
        <v>6745.974048</v>
      </c>
    </row>
  </sheetData>
  <mergeCells count="90">
    <mergeCell ref="F389:G389"/>
    <mergeCell ref="F336:G336"/>
    <mergeCell ref="F208:G208"/>
    <mergeCell ref="A209:H209"/>
    <mergeCell ref="F217:G217"/>
    <mergeCell ref="F285:G285"/>
    <mergeCell ref="F295:G295"/>
    <mergeCell ref="F264:G264"/>
    <mergeCell ref="F269:G269"/>
    <mergeCell ref="F243:G243"/>
    <mergeCell ref="F248:G248"/>
    <mergeCell ref="F382:G382"/>
    <mergeCell ref="F255:G255"/>
    <mergeCell ref="F365:G365"/>
    <mergeCell ref="A366:H366"/>
    <mergeCell ref="F374:G374"/>
    <mergeCell ref="F192:G192"/>
    <mergeCell ref="A193:H193"/>
    <mergeCell ref="F199:G199"/>
    <mergeCell ref="A200:H200"/>
    <mergeCell ref="F171:G171"/>
    <mergeCell ref="A172:H172"/>
    <mergeCell ref="F176:G176"/>
    <mergeCell ref="A177:H177"/>
    <mergeCell ref="F185:G185"/>
    <mergeCell ref="A186:H186"/>
    <mergeCell ref="A115:H115"/>
    <mergeCell ref="F76:G76"/>
    <mergeCell ref="A77:H77"/>
    <mergeCell ref="F84:G84"/>
    <mergeCell ref="A85:H85"/>
    <mergeCell ref="F89:G89"/>
    <mergeCell ref="A106:H106"/>
    <mergeCell ref="F114:G114"/>
    <mergeCell ref="A90:H90"/>
    <mergeCell ref="F97:G97"/>
    <mergeCell ref="A98:H98"/>
    <mergeCell ref="F105:G105"/>
    <mergeCell ref="F123:G123"/>
    <mergeCell ref="A124:H124"/>
    <mergeCell ref="F141:G141"/>
    <mergeCell ref="A142:H142"/>
    <mergeCell ref="F150:G150"/>
    <mergeCell ref="A158:H158"/>
    <mergeCell ref="F166:G166"/>
    <mergeCell ref="A167:H167"/>
    <mergeCell ref="A151:H151"/>
    <mergeCell ref="F157:G157"/>
    <mergeCell ref="F40:G40"/>
    <mergeCell ref="A41:H41"/>
    <mergeCell ref="F50:G50"/>
    <mergeCell ref="A51:H51"/>
    <mergeCell ref="A46:H46"/>
    <mergeCell ref="F45:G45"/>
    <mergeCell ref="A34:H34"/>
    <mergeCell ref="A12:D12"/>
    <mergeCell ref="A13:D13"/>
    <mergeCell ref="A9:H9"/>
    <mergeCell ref="A10:H10"/>
    <mergeCell ref="A11:D11"/>
    <mergeCell ref="E11:F11"/>
    <mergeCell ref="G11:H11"/>
    <mergeCell ref="F21:G21"/>
    <mergeCell ref="F28:G28"/>
    <mergeCell ref="A22:H22"/>
    <mergeCell ref="A29:H29"/>
    <mergeCell ref="F33:G33"/>
    <mergeCell ref="E12:F14"/>
    <mergeCell ref="G12:H14"/>
    <mergeCell ref="F65:G65"/>
    <mergeCell ref="A72:H72"/>
    <mergeCell ref="F55:G55"/>
    <mergeCell ref="A56:H56"/>
    <mergeCell ref="F71:G71"/>
    <mergeCell ref="A8:H8"/>
    <mergeCell ref="F352:G352"/>
    <mergeCell ref="F357:G357"/>
    <mergeCell ref="F233:G233"/>
    <mergeCell ref="F226:G226"/>
    <mergeCell ref="F344:G344"/>
    <mergeCell ref="F320:G320"/>
    <mergeCell ref="F328:G328"/>
    <mergeCell ref="F300:G300"/>
    <mergeCell ref="F309:G309"/>
    <mergeCell ref="F278:G278"/>
    <mergeCell ref="A14:D14"/>
    <mergeCell ref="F131:G131"/>
    <mergeCell ref="A132:H132"/>
    <mergeCell ref="F60:G60"/>
    <mergeCell ref="A61:H61"/>
  </mergeCells>
  <pageMargins left="0.51181102362204722" right="0.51181102362204722" top="1.5748031496062993" bottom="1.1811023622047245" header="0.31496062992125984" footer="0.31496062992125984"/>
  <pageSetup paperSize="9" scale="64" fitToWidth="0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F8" sqref="F8"/>
    </sheetView>
  </sheetViews>
  <sheetFormatPr defaultRowHeight="12.75" x14ac:dyDescent="0.2"/>
  <cols>
    <col min="1" max="1" width="11.5" style="13" customWidth="1"/>
    <col min="2" max="2" width="60.375" style="13" bestFit="1" customWidth="1"/>
    <col min="3" max="3" width="16.875" style="13" customWidth="1"/>
    <col min="4" max="4" width="14.875" style="13" customWidth="1"/>
    <col min="5" max="16384" width="9" style="13"/>
  </cols>
  <sheetData>
    <row r="1" spans="1:4" ht="13.5" x14ac:dyDescent="0.25">
      <c r="A1" s="8" t="s">
        <v>105</v>
      </c>
      <c r="B1" s="9"/>
      <c r="C1" s="9"/>
      <c r="D1" s="9"/>
    </row>
    <row r="2" spans="1:4" ht="13.5" x14ac:dyDescent="0.25">
      <c r="A2" s="8" t="s">
        <v>386</v>
      </c>
      <c r="B2" s="9"/>
      <c r="C2" s="9"/>
      <c r="D2" s="9"/>
    </row>
    <row r="3" spans="1:4" ht="13.5" x14ac:dyDescent="0.25">
      <c r="A3" s="11" t="s">
        <v>19</v>
      </c>
      <c r="B3" s="9"/>
      <c r="C3" s="9"/>
      <c r="D3" s="9"/>
    </row>
    <row r="4" spans="1:4" ht="13.5" x14ac:dyDescent="0.25">
      <c r="A4" s="11" t="s">
        <v>106</v>
      </c>
      <c r="B4" s="9"/>
      <c r="C4" s="9"/>
      <c r="D4" s="9"/>
    </row>
    <row r="5" spans="1:4" ht="13.5" x14ac:dyDescent="0.25">
      <c r="A5" s="8" t="s">
        <v>20</v>
      </c>
      <c r="B5" s="9"/>
      <c r="C5" s="9"/>
      <c r="D5" s="9"/>
    </row>
    <row r="6" spans="1:4" ht="13.5" x14ac:dyDescent="0.25">
      <c r="A6" s="8" t="s">
        <v>389</v>
      </c>
      <c r="B6" s="9"/>
      <c r="C6" s="9"/>
      <c r="D6" s="9"/>
    </row>
    <row r="7" spans="1:4" ht="13.5" x14ac:dyDescent="0.25">
      <c r="A7" s="8" t="s">
        <v>388</v>
      </c>
      <c r="B7" s="9"/>
      <c r="C7" s="9"/>
      <c r="D7" s="9"/>
    </row>
    <row r="8" spans="1:4" ht="70.5" customHeight="1" x14ac:dyDescent="0.2">
      <c r="A8" s="117" t="s">
        <v>107</v>
      </c>
      <c r="B8" s="117"/>
      <c r="C8" s="117"/>
      <c r="D8" s="117"/>
    </row>
    <row r="9" spans="1:4" ht="13.5" x14ac:dyDescent="0.2">
      <c r="A9" s="234"/>
      <c r="B9" s="235"/>
      <c r="C9" s="235"/>
      <c r="D9" s="235"/>
    </row>
    <row r="10" spans="1:4" x14ac:dyDescent="0.2">
      <c r="A10" s="236" t="s">
        <v>255</v>
      </c>
      <c r="B10" s="237"/>
      <c r="C10" s="237"/>
      <c r="D10" s="237"/>
    </row>
    <row r="11" spans="1:4" ht="13.5" x14ac:dyDescent="0.2">
      <c r="A11" s="238" t="s">
        <v>22</v>
      </c>
      <c r="B11" s="238" t="s">
        <v>12</v>
      </c>
      <c r="C11" s="232" t="s">
        <v>84</v>
      </c>
      <c r="D11" s="233"/>
    </row>
    <row r="12" spans="1:4" ht="13.5" x14ac:dyDescent="0.2">
      <c r="A12" s="239"/>
      <c r="B12" s="239"/>
      <c r="C12" s="14" t="s">
        <v>23</v>
      </c>
      <c r="D12" s="14" t="s">
        <v>24</v>
      </c>
    </row>
    <row r="13" spans="1:4" ht="13.5" x14ac:dyDescent="0.2">
      <c r="A13" s="229" t="s">
        <v>25</v>
      </c>
      <c r="B13" s="231"/>
      <c r="C13" s="231"/>
      <c r="D13" s="230"/>
    </row>
    <row r="14" spans="1:4" ht="13.5" x14ac:dyDescent="0.2">
      <c r="A14" s="15" t="s">
        <v>26</v>
      </c>
      <c r="B14" s="16" t="s">
        <v>27</v>
      </c>
      <c r="C14" s="17">
        <v>0</v>
      </c>
      <c r="D14" s="17">
        <v>0</v>
      </c>
    </row>
    <row r="15" spans="1:4" ht="13.5" x14ac:dyDescent="0.2">
      <c r="A15" s="15" t="s">
        <v>28</v>
      </c>
      <c r="B15" s="18" t="s">
        <v>29</v>
      </c>
      <c r="C15" s="17">
        <v>1.4999999999999999E-2</v>
      </c>
      <c r="D15" s="17">
        <v>1.4999999999999999E-2</v>
      </c>
    </row>
    <row r="16" spans="1:4" ht="13.5" x14ac:dyDescent="0.2">
      <c r="A16" s="15" t="s">
        <v>30</v>
      </c>
      <c r="B16" s="16" t="s">
        <v>31</v>
      </c>
      <c r="C16" s="17">
        <v>0.01</v>
      </c>
      <c r="D16" s="17">
        <v>0.01</v>
      </c>
    </row>
    <row r="17" spans="1:4" ht="13.5" x14ac:dyDescent="0.2">
      <c r="A17" s="15" t="s">
        <v>32</v>
      </c>
      <c r="B17" s="16" t="s">
        <v>33</v>
      </c>
      <c r="C17" s="17">
        <v>2E-3</v>
      </c>
      <c r="D17" s="17">
        <v>2E-3</v>
      </c>
    </row>
    <row r="18" spans="1:4" ht="13.5" x14ac:dyDescent="0.2">
      <c r="A18" s="15" t="s">
        <v>34</v>
      </c>
      <c r="B18" s="16" t="s">
        <v>35</v>
      </c>
      <c r="C18" s="17">
        <v>6.0000000000000001E-3</v>
      </c>
      <c r="D18" s="17">
        <v>6.0000000000000001E-3</v>
      </c>
    </row>
    <row r="19" spans="1:4" ht="13.5" x14ac:dyDescent="0.2">
      <c r="A19" s="15" t="s">
        <v>36</v>
      </c>
      <c r="B19" s="16" t="s">
        <v>37</v>
      </c>
      <c r="C19" s="17">
        <v>2.5000000000000001E-2</v>
      </c>
      <c r="D19" s="17">
        <v>2.5000000000000001E-2</v>
      </c>
    </row>
    <row r="20" spans="1:4" ht="13.5" x14ac:dyDescent="0.2">
      <c r="A20" s="15" t="s">
        <v>38</v>
      </c>
      <c r="B20" s="18" t="s">
        <v>39</v>
      </c>
      <c r="C20" s="17">
        <v>0.03</v>
      </c>
      <c r="D20" s="17">
        <v>0.03</v>
      </c>
    </row>
    <row r="21" spans="1:4" ht="13.5" x14ac:dyDescent="0.2">
      <c r="A21" s="15" t="s">
        <v>40</v>
      </c>
      <c r="B21" s="16" t="s">
        <v>41</v>
      </c>
      <c r="C21" s="17">
        <v>0.08</v>
      </c>
      <c r="D21" s="17">
        <v>0.08</v>
      </c>
    </row>
    <row r="22" spans="1:4" ht="13.5" x14ac:dyDescent="0.2">
      <c r="A22" s="15" t="s">
        <v>42</v>
      </c>
      <c r="B22" s="16" t="s">
        <v>43</v>
      </c>
      <c r="C22" s="17">
        <v>0</v>
      </c>
      <c r="D22" s="17">
        <v>0</v>
      </c>
    </row>
    <row r="23" spans="1:4" ht="13.5" x14ac:dyDescent="0.2">
      <c r="A23" s="19" t="s">
        <v>44</v>
      </c>
      <c r="B23" s="19" t="s">
        <v>257</v>
      </c>
      <c r="C23" s="20">
        <f>SUM(C14:C22)</f>
        <v>0.16799999999999998</v>
      </c>
      <c r="D23" s="20">
        <f>SUM(D14:D22)</f>
        <v>0.16799999999999998</v>
      </c>
    </row>
    <row r="24" spans="1:4" ht="13.5" x14ac:dyDescent="0.2">
      <c r="A24" s="229" t="s">
        <v>45</v>
      </c>
      <c r="B24" s="231"/>
      <c r="C24" s="231"/>
      <c r="D24" s="231"/>
    </row>
    <row r="25" spans="1:4" ht="13.5" x14ac:dyDescent="0.2">
      <c r="A25" s="15" t="s">
        <v>46</v>
      </c>
      <c r="B25" s="16" t="s">
        <v>47</v>
      </c>
      <c r="C25" s="17">
        <v>0.18010000000000001</v>
      </c>
      <c r="D25" s="17" t="s">
        <v>82</v>
      </c>
    </row>
    <row r="26" spans="1:4" ht="13.5" x14ac:dyDescent="0.2">
      <c r="A26" s="15" t="s">
        <v>48</v>
      </c>
      <c r="B26" s="18" t="s">
        <v>49</v>
      </c>
      <c r="C26" s="17">
        <v>4.2999999999999997E-2</v>
      </c>
      <c r="D26" s="17" t="s">
        <v>82</v>
      </c>
    </row>
    <row r="27" spans="1:4" ht="13.5" x14ac:dyDescent="0.2">
      <c r="A27" s="15" t="s">
        <v>50</v>
      </c>
      <c r="B27" s="16" t="s">
        <v>51</v>
      </c>
      <c r="C27" s="17">
        <v>8.6999999999999994E-3</v>
      </c>
      <c r="D27" s="17">
        <v>6.7000000000000002E-3</v>
      </c>
    </row>
    <row r="28" spans="1:4" ht="13.5" x14ac:dyDescent="0.2">
      <c r="A28" s="15" t="s">
        <v>52</v>
      </c>
      <c r="B28" s="16" t="s">
        <v>53</v>
      </c>
      <c r="C28" s="17">
        <v>0.10780000000000001</v>
      </c>
      <c r="D28" s="17">
        <v>8.3299999999999999E-2</v>
      </c>
    </row>
    <row r="29" spans="1:4" ht="13.5" x14ac:dyDescent="0.2">
      <c r="A29" s="15" t="s">
        <v>54</v>
      </c>
      <c r="B29" s="16" t="s">
        <v>55</v>
      </c>
      <c r="C29" s="17">
        <v>6.9999999999999999E-4</v>
      </c>
      <c r="D29" s="17">
        <v>5.9999999999999995E-4</v>
      </c>
    </row>
    <row r="30" spans="1:4" ht="13.5" x14ac:dyDescent="0.2">
      <c r="A30" s="15" t="s">
        <v>56</v>
      </c>
      <c r="B30" s="16" t="s">
        <v>57</v>
      </c>
      <c r="C30" s="17">
        <v>7.1999999999999998E-3</v>
      </c>
      <c r="D30" s="17">
        <v>5.5999999999999999E-3</v>
      </c>
    </row>
    <row r="31" spans="1:4" ht="13.5" x14ac:dyDescent="0.2">
      <c r="A31" s="15" t="s">
        <v>58</v>
      </c>
      <c r="B31" s="18" t="s">
        <v>59</v>
      </c>
      <c r="C31" s="17">
        <v>1.9800000000000002E-2</v>
      </c>
      <c r="D31" s="17" t="s">
        <v>82</v>
      </c>
    </row>
    <row r="32" spans="1:4" ht="13.5" x14ac:dyDescent="0.2">
      <c r="A32" s="15" t="s">
        <v>60</v>
      </c>
      <c r="B32" s="16" t="s">
        <v>61</v>
      </c>
      <c r="C32" s="17">
        <v>1.1000000000000001E-3</v>
      </c>
      <c r="D32" s="17">
        <v>8.0000000000000004E-4</v>
      </c>
    </row>
    <row r="33" spans="1:4" ht="13.5" x14ac:dyDescent="0.2">
      <c r="A33" s="15" t="s">
        <v>62</v>
      </c>
      <c r="B33" s="16" t="s">
        <v>63</v>
      </c>
      <c r="C33" s="17">
        <v>0.13639999999999999</v>
      </c>
      <c r="D33" s="17">
        <v>0.1055</v>
      </c>
    </row>
    <row r="34" spans="1:4" ht="13.5" x14ac:dyDescent="0.2">
      <c r="A34" s="15" t="s">
        <v>64</v>
      </c>
      <c r="B34" s="16" t="s">
        <v>65</v>
      </c>
      <c r="C34" s="17">
        <v>2.9999999999999997E-4</v>
      </c>
      <c r="D34" s="17">
        <v>2.9999999999999997E-4</v>
      </c>
    </row>
    <row r="35" spans="1:4" ht="13.5" x14ac:dyDescent="0.2">
      <c r="A35" s="19" t="s">
        <v>66</v>
      </c>
      <c r="B35" s="19" t="s">
        <v>258</v>
      </c>
      <c r="C35" s="20">
        <f>SUM(C25:C34)</f>
        <v>0.50509999999999988</v>
      </c>
      <c r="D35" s="20">
        <f>SUM(D25:D34)</f>
        <v>0.20279999999999998</v>
      </c>
    </row>
    <row r="36" spans="1:4" ht="13.5" x14ac:dyDescent="0.2">
      <c r="A36" s="229" t="s">
        <v>67</v>
      </c>
      <c r="B36" s="231"/>
      <c r="C36" s="231"/>
      <c r="D36" s="231"/>
    </row>
    <row r="37" spans="1:4" ht="13.5" x14ac:dyDescent="0.2">
      <c r="A37" s="15" t="s">
        <v>68</v>
      </c>
      <c r="B37" s="16" t="s">
        <v>69</v>
      </c>
      <c r="C37" s="17">
        <v>4.4499999999999998E-2</v>
      </c>
      <c r="D37" s="17">
        <v>3.4500000000000003E-2</v>
      </c>
    </row>
    <row r="38" spans="1:4" ht="13.5" x14ac:dyDescent="0.2">
      <c r="A38" s="15" t="s">
        <v>70</v>
      </c>
      <c r="B38" s="18" t="s">
        <v>71</v>
      </c>
      <c r="C38" s="17">
        <v>1E-3</v>
      </c>
      <c r="D38" s="17">
        <v>8.0000000000000004E-4</v>
      </c>
    </row>
    <row r="39" spans="1:4" ht="13.5" x14ac:dyDescent="0.2">
      <c r="A39" s="15" t="s">
        <v>72</v>
      </c>
      <c r="B39" s="16" t="s">
        <v>256</v>
      </c>
      <c r="C39" s="17">
        <v>5.0000000000000001E-3</v>
      </c>
      <c r="D39" s="17">
        <v>3.8999999999999998E-3</v>
      </c>
    </row>
    <row r="40" spans="1:4" ht="13.5" x14ac:dyDescent="0.2">
      <c r="A40" s="15" t="s">
        <v>73</v>
      </c>
      <c r="B40" s="16" t="s">
        <v>74</v>
      </c>
      <c r="C40" s="17">
        <v>4.1000000000000002E-2</v>
      </c>
      <c r="D40" s="17">
        <v>3.1699999999999999E-2</v>
      </c>
    </row>
    <row r="41" spans="1:4" ht="13.5" x14ac:dyDescent="0.2">
      <c r="A41" s="15" t="s">
        <v>75</v>
      </c>
      <c r="B41" s="16" t="s">
        <v>76</v>
      </c>
      <c r="C41" s="17">
        <v>3.7000000000000002E-3</v>
      </c>
      <c r="D41" s="17">
        <v>2.8999999999999998E-3</v>
      </c>
    </row>
    <row r="42" spans="1:4" ht="13.5" x14ac:dyDescent="0.2">
      <c r="A42" s="19" t="s">
        <v>77</v>
      </c>
      <c r="B42" s="19" t="s">
        <v>259</v>
      </c>
      <c r="C42" s="20">
        <f>SUM(C37:C41)</f>
        <v>9.5199999999999993E-2</v>
      </c>
      <c r="D42" s="20">
        <f>SUM(D37:D41)</f>
        <v>7.3800000000000004E-2</v>
      </c>
    </row>
    <row r="43" spans="1:4" ht="13.5" x14ac:dyDescent="0.2">
      <c r="A43" s="229" t="s">
        <v>78</v>
      </c>
      <c r="B43" s="231"/>
      <c r="C43" s="231"/>
      <c r="D43" s="231"/>
    </row>
    <row r="44" spans="1:4" ht="13.5" x14ac:dyDescent="0.2">
      <c r="A44" s="15" t="s">
        <v>79</v>
      </c>
      <c r="B44" s="16" t="s">
        <v>260</v>
      </c>
      <c r="C44" s="17">
        <v>8.4900000000000003E-2</v>
      </c>
      <c r="D44" s="17">
        <v>3.4099999999999998E-2</v>
      </c>
    </row>
    <row r="45" spans="1:4" ht="27" x14ac:dyDescent="0.2">
      <c r="A45" s="15" t="s">
        <v>80</v>
      </c>
      <c r="B45" s="18" t="s">
        <v>83</v>
      </c>
      <c r="C45" s="17">
        <v>3.7000000000000002E-3</v>
      </c>
      <c r="D45" s="17">
        <v>2.8999999999999998E-3</v>
      </c>
    </row>
    <row r="46" spans="1:4" ht="13.5" x14ac:dyDescent="0.2">
      <c r="A46" s="19" t="s">
        <v>77</v>
      </c>
      <c r="B46" s="19" t="s">
        <v>9</v>
      </c>
      <c r="C46" s="20">
        <f>SUM(C44:C45)</f>
        <v>8.8599999999999998E-2</v>
      </c>
      <c r="D46" s="20">
        <f>SUM(D44:D45)</f>
        <v>3.6999999999999998E-2</v>
      </c>
    </row>
    <row r="47" spans="1:4" ht="13.5" x14ac:dyDescent="0.2">
      <c r="A47" s="229" t="s">
        <v>81</v>
      </c>
      <c r="B47" s="230"/>
      <c r="C47" s="20">
        <f>C23+C35+C42+C46</f>
        <v>0.85689999999999977</v>
      </c>
      <c r="D47" s="20">
        <f>D23+D35+D42+D46</f>
        <v>0.48159999999999997</v>
      </c>
    </row>
  </sheetData>
  <mergeCells count="11">
    <mergeCell ref="A47:B47"/>
    <mergeCell ref="A8:D8"/>
    <mergeCell ref="A13:D13"/>
    <mergeCell ref="A24:D24"/>
    <mergeCell ref="A36:D36"/>
    <mergeCell ref="A43:D43"/>
    <mergeCell ref="C11:D11"/>
    <mergeCell ref="A9:D9"/>
    <mergeCell ref="A10:D10"/>
    <mergeCell ref="A11:A12"/>
    <mergeCell ref="B11:B12"/>
  </mergeCells>
  <pageMargins left="0.51181102362204722" right="0.51181102362204722" top="1.5748031496062993" bottom="0.78740157480314965" header="0.31496062992125984" footer="0.31496062992125984"/>
  <pageSetup paperSize="9" scale="80" fitToWidth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Orçarmento</vt:lpstr>
      <vt:lpstr>Cronograma</vt:lpstr>
      <vt:lpstr>BDI</vt:lpstr>
      <vt:lpstr>Composição</vt:lpstr>
      <vt:lpstr>Encargos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Usuario</cp:lastModifiedBy>
  <cp:revision>0</cp:revision>
  <cp:lastPrinted>2022-09-28T16:13:54Z</cp:lastPrinted>
  <dcterms:created xsi:type="dcterms:W3CDTF">2022-01-11T11:32:15Z</dcterms:created>
  <dcterms:modified xsi:type="dcterms:W3CDTF">2023-01-23T13:17:41Z</dcterms:modified>
</cp:coreProperties>
</file>