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7995"/>
  </bookViews>
  <sheets>
    <sheet name="Orçamento" sheetId="1" r:id="rId1"/>
    <sheet name="Cronograma" sheetId="4" r:id="rId2"/>
    <sheet name="Detalhamento BDI" sheetId="6" r:id="rId3"/>
    <sheet name="Encargos Sociais" sheetId="3" r:id="rId4"/>
  </sheets>
  <calcPr calcId="145621"/>
</workbook>
</file>

<file path=xl/calcChain.xml><?xml version="1.0" encoding="utf-8"?>
<calcChain xmlns="http://schemas.openxmlformats.org/spreadsheetml/2006/main">
  <c r="H13" i="4" l="1"/>
  <c r="H12" i="4" s="1"/>
  <c r="I30" i="4"/>
  <c r="H30" i="4"/>
  <c r="J32" i="4"/>
  <c r="J33" i="4"/>
  <c r="I31" i="4"/>
  <c r="H31" i="4"/>
  <c r="I22" i="4"/>
  <c r="J22" i="4"/>
  <c r="H22" i="4"/>
  <c r="J23" i="4"/>
  <c r="J36" i="4"/>
  <c r="I23" i="4"/>
  <c r="H23" i="4"/>
  <c r="G36" i="4"/>
  <c r="I36" i="4"/>
  <c r="F36" i="4"/>
  <c r="H27" i="4"/>
  <c r="H26" i="4" s="1"/>
  <c r="H25" i="4"/>
  <c r="H24" i="4" s="1"/>
  <c r="F27" i="4"/>
  <c r="F26" i="4" s="1"/>
  <c r="F25" i="4"/>
  <c r="J20" i="4"/>
  <c r="J21" i="4"/>
  <c r="H18" i="4"/>
  <c r="H19" i="4"/>
  <c r="I8" i="4"/>
  <c r="J8" i="4"/>
  <c r="H8" i="4"/>
  <c r="J9" i="4"/>
  <c r="I9" i="4"/>
  <c r="H9" i="4"/>
  <c r="I12" i="4"/>
  <c r="J12" i="4"/>
  <c r="G12" i="4"/>
  <c r="J13" i="4"/>
  <c r="I13" i="4"/>
  <c r="G13" i="4"/>
  <c r="J14" i="4"/>
  <c r="J15" i="4"/>
  <c r="J16" i="4"/>
  <c r="J17" i="4"/>
  <c r="I28" i="4"/>
  <c r="G26" i="4"/>
  <c r="G24" i="4"/>
  <c r="F24" i="4"/>
  <c r="G10" i="4"/>
  <c r="H10" i="4"/>
  <c r="F10" i="4"/>
  <c r="F6" i="4"/>
  <c r="I29" i="4"/>
  <c r="G27" i="4"/>
  <c r="G25" i="4"/>
  <c r="H11" i="4"/>
  <c r="G11" i="4"/>
  <c r="F11" i="4"/>
  <c r="F7" i="4"/>
  <c r="D8" i="4"/>
  <c r="D10" i="4"/>
  <c r="D12" i="4"/>
  <c r="D14" i="4"/>
  <c r="D16" i="4"/>
  <c r="D18" i="4"/>
  <c r="D20" i="4"/>
  <c r="D22" i="4"/>
  <c r="D24" i="4"/>
  <c r="D26" i="4"/>
  <c r="D28" i="4"/>
  <c r="D30" i="4"/>
  <c r="D32" i="4"/>
  <c r="D6" i="4"/>
  <c r="I136" i="1"/>
  <c r="I140" i="1"/>
  <c r="G136" i="1"/>
  <c r="C32" i="4"/>
  <c r="B32" i="4"/>
  <c r="C30" i="4"/>
  <c r="B30" i="4"/>
  <c r="C28" i="4"/>
  <c r="B28" i="4"/>
  <c r="C26" i="4"/>
  <c r="B26" i="4"/>
  <c r="C24" i="4"/>
  <c r="B24" i="4"/>
  <c r="C22" i="4"/>
  <c r="C20" i="4"/>
  <c r="B22" i="4"/>
  <c r="B20" i="4"/>
  <c r="C18" i="4"/>
  <c r="C16" i="4"/>
  <c r="C14" i="4"/>
  <c r="B18" i="4"/>
  <c r="B16" i="4"/>
  <c r="B14" i="4"/>
  <c r="C12" i="4"/>
  <c r="B12" i="4"/>
  <c r="C10" i="4"/>
  <c r="B10" i="4"/>
  <c r="C8" i="4"/>
  <c r="C6" i="4"/>
  <c r="B8" i="4"/>
  <c r="B6" i="4"/>
  <c r="H36" i="4" l="1"/>
  <c r="G138" i="1"/>
  <c r="G139" i="1"/>
  <c r="G137" i="1"/>
  <c r="F138" i="1"/>
  <c r="F139" i="1"/>
  <c r="F137" i="1"/>
  <c r="I138" i="1"/>
  <c r="I139" i="1"/>
  <c r="I137" i="1"/>
  <c r="I134" i="1"/>
  <c r="F134" i="1"/>
  <c r="G134" i="1" s="1"/>
  <c r="I133" i="1"/>
  <c r="F133" i="1"/>
  <c r="G133" i="1" s="1"/>
  <c r="I132" i="1"/>
  <c r="F132" i="1"/>
  <c r="G132" i="1" s="1"/>
  <c r="I131" i="1"/>
  <c r="F131" i="1"/>
  <c r="G131" i="1" s="1"/>
  <c r="I130" i="1"/>
  <c r="F130" i="1"/>
  <c r="G130" i="1" s="1"/>
  <c r="I129" i="1"/>
  <c r="F129" i="1"/>
  <c r="G129" i="1" s="1"/>
  <c r="I128" i="1"/>
  <c r="F128" i="1"/>
  <c r="G128" i="1" s="1"/>
  <c r="I127" i="1"/>
  <c r="F127" i="1"/>
  <c r="G127" i="1" s="1"/>
  <c r="I123" i="1"/>
  <c r="F123" i="1"/>
  <c r="G123" i="1" s="1"/>
  <c r="I124" i="1"/>
  <c r="F124" i="1"/>
  <c r="G124" i="1" s="1"/>
  <c r="I122" i="1"/>
  <c r="I121" i="1" s="1"/>
  <c r="F122" i="1"/>
  <c r="G122" i="1" s="1"/>
  <c r="I117" i="1"/>
  <c r="F117" i="1"/>
  <c r="G117" i="1" s="1"/>
  <c r="I119" i="1"/>
  <c r="F119" i="1"/>
  <c r="G119" i="1" s="1"/>
  <c r="I118" i="1"/>
  <c r="F118" i="1"/>
  <c r="G118" i="1" s="1"/>
  <c r="I116" i="1"/>
  <c r="F116" i="1"/>
  <c r="G116" i="1" s="1"/>
  <c r="I115" i="1"/>
  <c r="F115" i="1"/>
  <c r="G115" i="1" s="1"/>
  <c r="I114" i="1"/>
  <c r="F114" i="1"/>
  <c r="G114" i="1" s="1"/>
  <c r="I113" i="1"/>
  <c r="F113" i="1"/>
  <c r="G113" i="1" s="1"/>
  <c r="I112" i="1"/>
  <c r="F112" i="1"/>
  <c r="G112" i="1" s="1"/>
  <c r="I109" i="1"/>
  <c r="F109" i="1"/>
  <c r="G109" i="1" s="1"/>
  <c r="I108" i="1"/>
  <c r="F108" i="1"/>
  <c r="G108" i="1" s="1"/>
  <c r="I107" i="1"/>
  <c r="F107" i="1"/>
  <c r="G107" i="1" s="1"/>
  <c r="I106" i="1"/>
  <c r="F106" i="1"/>
  <c r="G106" i="1" s="1"/>
  <c r="I105" i="1"/>
  <c r="F105" i="1"/>
  <c r="G105" i="1" s="1"/>
  <c r="I104" i="1"/>
  <c r="F104" i="1"/>
  <c r="G104" i="1" s="1"/>
  <c r="I103" i="1"/>
  <c r="F103" i="1"/>
  <c r="G103" i="1" s="1"/>
  <c r="I92" i="1"/>
  <c r="F92" i="1"/>
  <c r="G92" i="1" s="1"/>
  <c r="I91" i="1"/>
  <c r="F91" i="1"/>
  <c r="G91" i="1" s="1"/>
  <c r="I90" i="1"/>
  <c r="F90" i="1"/>
  <c r="G90" i="1" s="1"/>
  <c r="I89" i="1"/>
  <c r="F89" i="1"/>
  <c r="G89" i="1" s="1"/>
  <c r="I88" i="1"/>
  <c r="F88" i="1"/>
  <c r="G88" i="1" s="1"/>
  <c r="I83" i="1"/>
  <c r="F83" i="1"/>
  <c r="G83" i="1" s="1"/>
  <c r="I82" i="1"/>
  <c r="F82" i="1"/>
  <c r="G82" i="1" s="1"/>
  <c r="I81" i="1"/>
  <c r="G81" i="1"/>
  <c r="F81" i="1"/>
  <c r="I80" i="1"/>
  <c r="F80" i="1"/>
  <c r="G80" i="1" s="1"/>
  <c r="I79" i="1"/>
  <c r="F79" i="1"/>
  <c r="G79" i="1" s="1"/>
  <c r="I78" i="1"/>
  <c r="F78" i="1"/>
  <c r="G78" i="1" s="1"/>
  <c r="I77" i="1"/>
  <c r="F77" i="1"/>
  <c r="G77" i="1" s="1"/>
  <c r="I76" i="1"/>
  <c r="F76" i="1"/>
  <c r="G76" i="1" s="1"/>
  <c r="I75" i="1"/>
  <c r="F75" i="1"/>
  <c r="G75" i="1" s="1"/>
  <c r="I74" i="1"/>
  <c r="F74" i="1"/>
  <c r="G74" i="1" s="1"/>
  <c r="I73" i="1"/>
  <c r="F73" i="1"/>
  <c r="G73" i="1" s="1"/>
  <c r="I72" i="1"/>
  <c r="F72" i="1"/>
  <c r="G72" i="1" s="1"/>
  <c r="I94" i="1"/>
  <c r="F94" i="1"/>
  <c r="G94" i="1" s="1"/>
  <c r="I93" i="1"/>
  <c r="F93" i="1"/>
  <c r="G93" i="1" s="1"/>
  <c r="I87" i="1"/>
  <c r="F87" i="1"/>
  <c r="G87" i="1" s="1"/>
  <c r="I86" i="1"/>
  <c r="F86" i="1"/>
  <c r="G86" i="1" s="1"/>
  <c r="I85" i="1"/>
  <c r="F85" i="1"/>
  <c r="G85" i="1" s="1"/>
  <c r="I84" i="1"/>
  <c r="F84" i="1"/>
  <c r="G84" i="1" s="1"/>
  <c r="I100" i="1"/>
  <c r="F100" i="1"/>
  <c r="G100" i="1" s="1"/>
  <c r="I99" i="1"/>
  <c r="F99" i="1"/>
  <c r="G99" i="1" s="1"/>
  <c r="I98" i="1"/>
  <c r="F98" i="1"/>
  <c r="G98" i="1" s="1"/>
  <c r="I97" i="1"/>
  <c r="F97" i="1"/>
  <c r="G97" i="1" s="1"/>
  <c r="I96" i="1"/>
  <c r="F96" i="1"/>
  <c r="G96" i="1" s="1"/>
  <c r="I95" i="1"/>
  <c r="F95" i="1"/>
  <c r="G95" i="1" s="1"/>
  <c r="I71" i="1"/>
  <c r="F71" i="1"/>
  <c r="G71" i="1" s="1"/>
  <c r="I68" i="1"/>
  <c r="F68" i="1"/>
  <c r="G68" i="1" s="1"/>
  <c r="I67" i="1"/>
  <c r="F67" i="1"/>
  <c r="G67" i="1" s="1"/>
  <c r="F63" i="1"/>
  <c r="G63" i="1" s="1"/>
  <c r="F64" i="1"/>
  <c r="G64" i="1" s="1"/>
  <c r="F62" i="1"/>
  <c r="G62" i="1" s="1"/>
  <c r="I63" i="1"/>
  <c r="I64" i="1"/>
  <c r="I62" i="1"/>
  <c r="G53" i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53" i="1"/>
  <c r="I54" i="1"/>
  <c r="I55" i="1"/>
  <c r="I56" i="1"/>
  <c r="I57" i="1"/>
  <c r="I58" i="1"/>
  <c r="I59" i="1"/>
  <c r="I53" i="1"/>
  <c r="F50" i="1"/>
  <c r="G50" i="1" s="1"/>
  <c r="F49" i="1"/>
  <c r="G49" i="1" s="1"/>
  <c r="I50" i="1"/>
  <c r="I49" i="1"/>
  <c r="G46" i="1"/>
  <c r="F41" i="1"/>
  <c r="G41" i="1" s="1"/>
  <c r="F42" i="1"/>
  <c r="G42" i="1" s="1"/>
  <c r="F43" i="1"/>
  <c r="G43" i="1" s="1"/>
  <c r="F44" i="1"/>
  <c r="G44" i="1" s="1"/>
  <c r="F45" i="1"/>
  <c r="G45" i="1" s="1"/>
  <c r="F46" i="1"/>
  <c r="F40" i="1"/>
  <c r="G40" i="1" s="1"/>
  <c r="I41" i="1"/>
  <c r="I42" i="1"/>
  <c r="I43" i="1"/>
  <c r="I44" i="1"/>
  <c r="I45" i="1"/>
  <c r="I46" i="1"/>
  <c r="I40" i="1"/>
  <c r="F37" i="1"/>
  <c r="G37" i="1" s="1"/>
  <c r="F36" i="1"/>
  <c r="G36" i="1" s="1"/>
  <c r="F35" i="1"/>
  <c r="G35" i="1" s="1"/>
  <c r="G28" i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28" i="1"/>
  <c r="I29" i="1"/>
  <c r="I30" i="1"/>
  <c r="I31" i="1"/>
  <c r="I32" i="1"/>
  <c r="I33" i="1"/>
  <c r="I34" i="1"/>
  <c r="I35" i="1"/>
  <c r="I36" i="1"/>
  <c r="I37" i="1"/>
  <c r="I28" i="1"/>
  <c r="G23" i="1"/>
  <c r="G24" i="1"/>
  <c r="G25" i="1"/>
  <c r="F20" i="1"/>
  <c r="G20" i="1" s="1"/>
  <c r="F21" i="1"/>
  <c r="G21" i="1" s="1"/>
  <c r="F22" i="1"/>
  <c r="G22" i="1" s="1"/>
  <c r="F23" i="1"/>
  <c r="F24" i="1"/>
  <c r="F25" i="1"/>
  <c r="F19" i="1"/>
  <c r="G19" i="1" s="1"/>
  <c r="I20" i="1"/>
  <c r="I21" i="1"/>
  <c r="I22" i="1"/>
  <c r="I23" i="1"/>
  <c r="I24" i="1"/>
  <c r="I25" i="1"/>
  <c r="I19" i="1"/>
  <c r="I13" i="1"/>
  <c r="I14" i="1"/>
  <c r="I15" i="1"/>
  <c r="I16" i="1"/>
  <c r="I12" i="1"/>
  <c r="F13" i="1"/>
  <c r="G13" i="1" s="1"/>
  <c r="F14" i="1"/>
  <c r="G14" i="1" s="1"/>
  <c r="F15" i="1"/>
  <c r="G15" i="1" s="1"/>
  <c r="F16" i="1"/>
  <c r="G16" i="1" s="1"/>
  <c r="F12" i="1"/>
  <c r="G12" i="1" s="1"/>
  <c r="G70" i="1" l="1"/>
  <c r="G66" i="1"/>
  <c r="G61" i="1"/>
  <c r="G52" i="1"/>
  <c r="G48" i="1"/>
  <c r="G39" i="1"/>
  <c r="G11" i="1"/>
  <c r="I126" i="1"/>
  <c r="G126" i="1"/>
  <c r="G121" i="1"/>
  <c r="G111" i="1"/>
  <c r="I111" i="1"/>
  <c r="G102" i="1"/>
  <c r="I102" i="1"/>
  <c r="I70" i="1"/>
  <c r="I66" i="1"/>
  <c r="G18" i="1"/>
  <c r="G27" i="1"/>
  <c r="I27" i="1" l="1"/>
  <c r="E17" i="6"/>
  <c r="I61" i="1" l="1"/>
  <c r="I18" i="1"/>
  <c r="I48" i="1" l="1"/>
  <c r="I39" i="1"/>
  <c r="I11" i="1"/>
  <c r="I52" i="1"/>
  <c r="I141" i="1" l="1"/>
  <c r="I142" i="1" s="1"/>
  <c r="C35" i="4"/>
  <c r="H35" i="4" l="1"/>
  <c r="J35" i="4"/>
  <c r="G35" i="4"/>
  <c r="I35" i="4"/>
  <c r="F35" i="4"/>
  <c r="F39" i="4"/>
  <c r="F38" i="4" l="1"/>
  <c r="G39" i="4"/>
  <c r="H39" i="4" s="1"/>
  <c r="I39" i="4" s="1"/>
  <c r="J39" i="4" s="1"/>
  <c r="G38" i="4" l="1"/>
  <c r="H38" i="4" s="1"/>
  <c r="I38" i="4" s="1"/>
  <c r="J38" i="4" s="1"/>
</calcChain>
</file>

<file path=xl/sharedStrings.xml><?xml version="1.0" encoding="utf-8"?>
<sst xmlns="http://schemas.openxmlformats.org/spreadsheetml/2006/main" count="550" uniqueCount="379">
  <si>
    <t>SERVIÇOS PRELIMINARES</t>
  </si>
  <si>
    <t>INSTALAÇÕES ELÉTRICAS</t>
  </si>
  <si>
    <t>ITEM</t>
  </si>
  <si>
    <t>CÓDIGO</t>
  </si>
  <si>
    <t>QUANT.</t>
  </si>
  <si>
    <t>REF. PREÇOS:</t>
  </si>
  <si>
    <t>OBRA:</t>
  </si>
  <si>
    <t>CONVENENTE:</t>
  </si>
  <si>
    <t>CONCEDENTE:</t>
  </si>
  <si>
    <t>PROGRAMA:</t>
  </si>
  <si>
    <t>PREFEITURA MUNICIPAL DE SOUSA</t>
  </si>
  <si>
    <t>Encargos:</t>
  </si>
  <si>
    <t>B.D.I. EDIF.:</t>
  </si>
  <si>
    <t>PLANILHA ORÇAMENTÁRIA - PROPOSTA</t>
  </si>
  <si>
    <t>PREÇO TOTAL C/ BDI:</t>
  </si>
  <si>
    <t>CUSTO TOTAL SEM BDI:</t>
  </si>
  <si>
    <t>VALIDADE DA PROPOSTA: 90 (NOVENTA) DIAS.</t>
  </si>
  <si>
    <t>_____________________________________________</t>
  </si>
  <si>
    <t>JOSÉ PAULINO DA NÓBREGA</t>
  </si>
  <si>
    <t>Sócio Representante da N&amp;N Construções e Projetos LTDA</t>
  </si>
  <si>
    <t>CPF: 499.346.274-34</t>
  </si>
  <si>
    <t>PAULO VINÍCIUS DE MORAIS NÓBREGA</t>
  </si>
  <si>
    <t>Engenheiro Civil</t>
  </si>
  <si>
    <t>CREA: 160335321-6</t>
  </si>
  <si>
    <t>CRONOGRAMA FÍSICO-FINANCEIRO</t>
  </si>
  <si>
    <t>%</t>
  </si>
  <si>
    <t>R$</t>
  </si>
  <si>
    <t>DESCRIMINAÇÃO</t>
  </si>
  <si>
    <t>VALOR DAS OBRAS/SERVIÇO (R$)</t>
  </si>
  <si>
    <t>1° MÊS</t>
  </si>
  <si>
    <t>2° MÊS</t>
  </si>
  <si>
    <t>3° MÊS</t>
  </si>
  <si>
    <t>4° MÊS</t>
  </si>
  <si>
    <t>5° MÊS</t>
  </si>
  <si>
    <t>TOTAL GERAL</t>
  </si>
  <si>
    <t>PESO</t>
  </si>
  <si>
    <t>TOTAIS ACUMULADOS</t>
  </si>
  <si>
    <t>CÁLCULO DA BONIFICAÇÃO E DESPESAS INDIRETAS - BDI</t>
  </si>
  <si>
    <t>BDI UTILIZADO:</t>
  </si>
  <si>
    <t>DISCRIMINAÇÃO</t>
  </si>
  <si>
    <t>TAXA</t>
  </si>
  <si>
    <t>ADMINISTRAÇÃO CENTRAL ( AC )</t>
  </si>
  <si>
    <t>SEGURO + GARANTIA ( G )</t>
  </si>
  <si>
    <t>RISCO ( R )</t>
  </si>
  <si>
    <t>DESPESAS FINANCEIRAS ( DF )</t>
  </si>
  <si>
    <t>BONIFICAÇÃO/LUCRO ( L )</t>
  </si>
  <si>
    <t>PIS ( I )</t>
  </si>
  <si>
    <t>COFINS ( I )</t>
  </si>
  <si>
    <t>IMPOSTO SOBRE SERVIÇO DE QUALQUER NATUREZA - ISSQN ( I )</t>
  </si>
  <si>
    <t>Fórmula utilizada (Acórdão n° 2622/2013 do TCU):</t>
  </si>
  <si>
    <t>BDI =</t>
  </si>
  <si>
    <t>PROPRIETÁRIO: PREFEITURA MUNICIPAL DE SOUSA/PB</t>
  </si>
  <si>
    <t>MUNICÍPIO: SOUSA - PB</t>
  </si>
  <si>
    <t>ENDEREÇO: SOUSA/PB</t>
  </si>
  <si>
    <t>SINAPI PB - NÃO DESONERADO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</si>
  <si>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</si>
  <si>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</si>
  <si>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</si>
  <si>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</si>
  <si>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</si>
  <si>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</si>
  <si>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</si>
  <si>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</si>
  <si>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</si>
  <si>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</si>
  <si>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</si>
  <si>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</si>
  <si>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</si>
  <si>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</si>
  <si>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</si>
  <si>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</si>
  <si>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</si>
  <si>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</si>
  <si>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</si>
  <si>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</si>
  <si>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</si>
  <si>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</si>
  <si>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4.1</t>
  </si>
  <si>
    <t>4.2</t>
  </si>
  <si>
    <t>4.3</t>
  </si>
  <si>
    <t>5.1</t>
  </si>
  <si>
    <t>5.2</t>
  </si>
  <si>
    <t>6.1</t>
  </si>
  <si>
    <t>6.2</t>
  </si>
  <si>
    <t>6.3</t>
  </si>
  <si>
    <t>7.1</t>
  </si>
  <si>
    <t>7.2</t>
  </si>
  <si>
    <t>7.3</t>
  </si>
  <si>
    <t>8.1</t>
  </si>
  <si>
    <t>PLANILHA DE ENCARGOS SOCIAIS</t>
  </si>
  <si>
    <t>Sócio Representante</t>
  </si>
  <si>
    <t>Engenheiro Civil e Responsável Técnico</t>
  </si>
  <si>
    <t>DESCRIMINAÇÃO DOS SERVIÇOS</t>
  </si>
  <si>
    <t>TOTAL COM BDI</t>
  </si>
  <si>
    <t>PREÇO UNITÁRIO COM BDI</t>
  </si>
  <si>
    <t>PREÇO UNITÁRIO</t>
  </si>
  <si>
    <t>TOTAL</t>
  </si>
  <si>
    <t>UNIDADE</t>
  </si>
  <si>
    <t>PISOS</t>
  </si>
  <si>
    <t>ALVENARIA/BANCOS</t>
  </si>
  <si>
    <t>REVESTIMENTO</t>
  </si>
  <si>
    <t>PINTURA</t>
  </si>
  <si>
    <t>ÁREA VERDE</t>
  </si>
  <si>
    <t>COBERTA</t>
  </si>
  <si>
    <t>LOCAÇÃO DE PRAÇAS COM PIQUETES DE MADEIRA</t>
  </si>
  <si>
    <t>CAPINA E LIMPEZA DO TERRENO</t>
  </si>
  <si>
    <t>PLACA DE OBRA EM CHAPA DE ACO GALVANIZADO</t>
  </si>
  <si>
    <t>Regularização mecanizada de áreas</t>
  </si>
  <si>
    <t>Escavação manual de vala com profundidade menor ou igual a 1,30 m. af_03/2</t>
  </si>
  <si>
    <t>m²</t>
  </si>
  <si>
    <t>m³</t>
  </si>
  <si>
    <t>4175/ORSE</t>
  </si>
  <si>
    <t>738592/ORSE</t>
  </si>
  <si>
    <t>00051/ORSE</t>
  </si>
  <si>
    <t>02496/ORSE</t>
  </si>
  <si>
    <t>93358/SINAPI</t>
  </si>
  <si>
    <t>ASSENTAMENTO DE GUIA (MEIO-FIO) EM TRECHO RETO, CONFECCIONADA EM CONCRETO PRÉ-F ABRICADO, DIMENSÕES 100X15X13X20 CM (COMPRIMENTO X BASE INFERIOR X BASE SUPERIOR X ALTURA), PARA URBANIZAÇÃO INTERNA DE EMPREENDIMENTOS. AF_06/2016_P (M)</t>
  </si>
  <si>
    <t>EXECUÇÃO DE PASSEIO EM PISO INTERTRAVADO, COM BLOCO RETANGULAR COR NATURAL DE 20 X 10 CM, ESPESSURA 6 CM.</t>
  </si>
  <si>
    <t>EXECUÇÃO DE PASSEIO EM PISO INTERTRAVADO, COM BLOCO RETANGULAR COLORIDO DE 20 X 10 CM,
ESPESSURA 6 CM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</si>
  <si>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</si>
  <si>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COM PINTURA INDICATIVA EM NOVACOR, 02 DEMÃOS</t>
  </si>
  <si>
    <t>Piso em pedra portuguesa assentado sobre argamassa seca de cimento e areia, traço 1:3, rejuntado com
cimento comum. af_05/2020</t>
  </si>
  <si>
    <t>m</t>
  </si>
  <si>
    <t>Grama nativa capim de burro ou batatais, em placas, fornecimento e plantio</t>
  </si>
  <si>
    <t>und</t>
  </si>
  <si>
    <t>94275/SINAPI</t>
  </si>
  <si>
    <t>92396/SINAPI</t>
  </si>
  <si>
    <t>93679/SINAPI</t>
  </si>
  <si>
    <t>09418/ORSE</t>
  </si>
  <si>
    <t>04405/ORSE</t>
  </si>
  <si>
    <t>12214/ORSE</t>
  </si>
  <si>
    <t>101090/SINAPI</t>
  </si>
  <si>
    <t>ALVENARIA DE VEDAÇÃO DE BLOCOS CERÂMICOS FURADOS NA HORIZONTAL DE 9X19X19C M2 M (ESPESSURA 9CM) DE PAREDES COM ÁREA LÍQUIDA MAIOR OU IGUAL A 6M² COM VÃO S E ARGAMASSA DE ASSENTAMENTO COM PREPARO EM BETONEIRA.</t>
  </si>
  <si>
    <t>VERGA PRÉ-MOLDADA PARA PORTAS COM ATÉ 1.5 M DE VÃO</t>
  </si>
  <si>
    <t>VERGA PRÉ-MOLDADA PARA JANELAS COM ATÉ 1.5 M DE VÃO</t>
  </si>
  <si>
    <t>CONTRAVERGA PRÉ-MOLDADA PARA JANELAS COM ATÉ 1.5 M DE VÃO</t>
  </si>
  <si>
    <t>Verga pré-moldada para janelas com mais de 1,5 m de vão. af_03/2016</t>
  </si>
  <si>
    <t>Contraverga pré-moldada para vãos de mais de 1,5 m de comprimento. af_03/2016</t>
  </si>
  <si>
    <t>BANCOS: ALVENARIA DE VEDAÇÃO DE BLOCOS CERÂMICOS FURADOS NA HORIZONTAL DE 14X9X19CM (ESPESSURA 14CM, BLOCO DEITADO) DE PAREDES COM ÁREA LÍQUIDA MENOR QUE 6M² COM VÃOS E ARGAMASSA DE ASSENTAMENTO COM PREPARO MANUAL. AF_06/2014 (M2)</t>
  </si>
  <si>
    <t>BANCOS: Alvenaria pedra granitica argamassada traço (1:5) - 1 saco cimento 50kg / 5 padiolas areia dim. 0,35z0,45x0,23m - Confecção mecânica e transporte</t>
  </si>
  <si>
    <t>BANCOS:Tampo pré-moldado em concreto para bancos</t>
  </si>
  <si>
    <t>BANCOS: Aterro manual de valas com solo argilo-arenoso e compactação mecanizada. af_05/2016</t>
  </si>
  <si>
    <t>87519/SINAPI</t>
  </si>
  <si>
    <t>93184/SINAPI</t>
  </si>
  <si>
    <t>93182/SINAPI</t>
  </si>
  <si>
    <t>93194/SINAPI</t>
  </si>
  <si>
    <t>93183/SINAPI</t>
  </si>
  <si>
    <t>93195/SINAPI</t>
  </si>
  <si>
    <t>87518/SINAPI</t>
  </si>
  <si>
    <t>93/ORSE</t>
  </si>
  <si>
    <t>09787/ORSE</t>
  </si>
  <si>
    <t>94319/ORSE</t>
  </si>
  <si>
    <t>4.4</t>
  </si>
  <si>
    <t>4.5</t>
  </si>
  <si>
    <t>4.6</t>
  </si>
  <si>
    <t>4.7</t>
  </si>
  <si>
    <t>CHAPISCO APLICADO EM ALVENARIA (SEM PRESENÇA DE VÃOS) E ESTRUTURAS DE CONCRETO DE FACHADA, COM COLHER DE PEDREIRO. ARGAMASSA TRAÇO 1:3 COM PREPARO EM BETONEIRA 400L. AF_06/2014 (M2)</t>
  </si>
  <si>
    <t>REBOCO OU EMBOÇO EXTERNO, DE PAREDE, COM ARGAMASSA TRAÇO T5 - 1:2:8 (CIMENTO / CAL / AREIA),
ESPESSURA 2,5 CM</t>
  </si>
  <si>
    <t>REBOCO OU EMBOÇO INTERNO, DE PAREDE, COM ARGAMASSA TRAÇO T6 - 1:2:10 (CIMENTO / CAL / AREIA), ESPESSURA 1,5 CM</t>
  </si>
  <si>
    <t>Emassamento de superfície, com aplicação de 02 demãos de massa acrílica, lixamento e retoques - Rev 01</t>
  </si>
  <si>
    <t>EMASSAMENTO DE SUPERFÍCIE, COM APLICAÇÃO DE 02 DEMÃOS DE MASSA CORRIDA - R1</t>
  </si>
  <si>
    <t>REVESTIMENTO CERÂMICO PARA PISO COM PLACAS TIPO ESMALTADA PADRÃO POPULAR DE DIMENSÕES
35X35 CM APLICADA EM AMBIENTES DE ÁREA ENTRE 5 M2 E 10 M2. AF_06/2014 (M2)</t>
  </si>
  <si>
    <t>REVESTIMENTO AMADEIRADO:Revestimento cerâmico para piso ou parede, pei 3, Elizabeth, porcelanato,
retificado, linha nevada acetinada ou similar, aplicado com argamassa industrializada ac-iii, rejunte acrílico,
exclusive regularização de base ou emboço</t>
  </si>
  <si>
    <t>87905/SINAPI</t>
  </si>
  <si>
    <t>3316/ORSE</t>
  </si>
  <si>
    <t>13027/ORSE</t>
  </si>
  <si>
    <t>08624/ORSE</t>
  </si>
  <si>
    <t>8623/ORSE</t>
  </si>
  <si>
    <t>93390/SINAPI</t>
  </si>
  <si>
    <t>10994/ORSE</t>
  </si>
  <si>
    <t>APLICAÇÃO MANUAL DE PINTURA COM TINTA LÁTEX ACRÍLICA EM PAREDES, DUAS DEMÃOS</t>
  </si>
  <si>
    <t>PORTAL: APLICAÇÃO MANUAL DE PINTURA COM TINTA LÁTEX ACRÍLICA</t>
  </si>
  <si>
    <t>88489/SINAPI</t>
  </si>
  <si>
    <t>6.4</t>
  </si>
  <si>
    <t>6.5</t>
  </si>
  <si>
    <t>6.6</t>
  </si>
  <si>
    <t>6.7</t>
  </si>
  <si>
    <t>Planta - Palmeira cica (cyca revoluta) h=1,00m, fornecimento e plantio</t>
  </si>
  <si>
    <t>Planta - Palmeira Imperial h=1,00m (fornecimento e plantio)</t>
  </si>
  <si>
    <t>Planta - Ipê amarelo (tabebuia chrysotricha) h=1,00m, fornecimento e plantio</t>
  </si>
  <si>
    <t>Planta - Flamboyant (delonix regia), fornecimento e plantio</t>
  </si>
  <si>
    <t>Planta - Ixora rei vermelha (ixora coccinea red), fornecimento e plantio</t>
  </si>
  <si>
    <t>Planta - Agave (agave angustifolia), fornecimento e plantio</t>
  </si>
  <si>
    <t>Planta - Liríope (liriope spicata), fornecimento e plantio</t>
  </si>
  <si>
    <t>09880/ORSE</t>
  </si>
  <si>
    <t>09260/ORSE</t>
  </si>
  <si>
    <t>07633/ORSE</t>
  </si>
  <si>
    <t>07628/ORSE</t>
  </si>
  <si>
    <t>09868/ORSE</t>
  </si>
  <si>
    <t>07669/ORSE</t>
  </si>
  <si>
    <t>11355/ORSE</t>
  </si>
  <si>
    <t>TELHAMENTO COM TELHA CERÂMICA CAPA-CANAL, TIPO COLONIAL, COM ATÉ 2 ÁGUAS, INCLUSO TRANSPORTE VERTICAL. AF_07/2019 (M2)</t>
  </si>
  <si>
    <t>CALHA EM CHAPA DE AÇO GALVANIZADO NÚMERO 24, DESENVOLVIMENTO DE 33 CM, INCLUSO TRANSPORTE VERTICAL</t>
  </si>
  <si>
    <t>FABRICAÇÃO E INSTALAÇÃO DE ESTRUTURA PONTALETADA DE MADEIRA NÃO APARELHADA PARA TELHADOS COM ATÉ 2 ÁGUAS E PARA TELHA CERÂMICA OU DE CONCRETO, INCLUSO TRANSPORTE VERTICAL</t>
  </si>
  <si>
    <t>94201/SINAPI</t>
  </si>
  <si>
    <t>94227/SINAPI</t>
  </si>
  <si>
    <t>92565/SINAPI</t>
  </si>
  <si>
    <t>DIVERSOS</t>
  </si>
  <si>
    <t>8.2</t>
  </si>
  <si>
    <t>BANCADA/TAMPO LISO (SEM CUBA) EM MARMORE SINTETICO (M2)</t>
  </si>
  <si>
    <t>Letra em aço inox escovado/polido 50 x 50cm - instalado</t>
  </si>
  <si>
    <t>10777/ORSE</t>
  </si>
  <si>
    <t>12047/ORSE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</si>
  <si>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</si>
  <si>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</si>
  <si>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</si>
  <si>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</si>
  <si>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</si>
  <si>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</si>
  <si>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</si>
  <si>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</si>
  <si>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</si>
  <si>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</si>
  <si>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</si>
  <si>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</si>
  <si>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</si>
  <si>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</si>
  <si>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</si>
  <si>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</si>
  <si>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</si>
  <si>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</si>
  <si>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</si>
  <si>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</si>
  <si>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</si>
  <si>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</si>
  <si>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</si>
  <si>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</si>
  <si>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</si>
  <si>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</si>
  <si>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</si>
  <si>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</si>
  <si>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</si>
  <si>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</si>
  <si>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POSTE METÁLICO CÔNICO RETO FLANGEADO H=10.0m P/02 LUMINÁRIAS</t>
  </si>
  <si>
    <t>C3625</t>
  </si>
  <si>
    <t>Luminária de led para iluminação pública, de 68 w até 97 w - fornecimento e instalação. af_08/2020</t>
  </si>
  <si>
    <t>Padrão de medição energisa monofásico em parede - categoria M1</t>
  </si>
  <si>
    <t>Padrão de medição em poste energisa monofásico - categoria M2</t>
  </si>
  <si>
    <t>Disjuntor monopolar tipo din, corrente nominal de 10a - fornecimento e instalação. af_10/2020</t>
  </si>
  <si>
    <t>Disjuntor monopolar tipo din, corrente nominal de 32a - fornecimento e instalação. af_10/2020</t>
  </si>
  <si>
    <t>Disjuntor monopolar tipo din, corrente nominal de 20a - fornecimento e instalação. af_10/2020</t>
  </si>
  <si>
    <t>Quadro de distribuição de embutir, em chapa de aço, para até 08 disjuntores, com barramento, padrão DIN,
exclusive disjuntores</t>
  </si>
  <si>
    <t>CAIXA DE PASSAGEM/ LUZ / TELEFONIA, DE EMBUTIR, EM CHAPA DE ACO GALVANIZADO, DIMENSOES 40 X 40 X*12* CM (PADRAO CONCESSIONARIA LOCAL) (UN)</t>
  </si>
  <si>
    <t>eletroduto PVC rigido roscavel - 1 polegada</t>
  </si>
  <si>
    <t>cabo de cobre flexivel PP 2X2,5mm² - ISOLAÇÃO XLPE HEPR 0,6/1KV 90°C</t>
  </si>
  <si>
    <t>Cabo de cobre # 1,5 mm², 750V, 90°C, cor preto</t>
  </si>
  <si>
    <t>Cabo de cobre # 1,5 mm², 750V, 90°C, cor azul</t>
  </si>
  <si>
    <t>Cabo de cobre # 1,5 mm², 750V, 90°C, cor verde</t>
  </si>
  <si>
    <t>Cabo de cobre # 2,5 mm², 750V, 90°C, cor preto</t>
  </si>
  <si>
    <t>Cabo de cobre # 2,5 mm², 750V, 90°C, cor azul</t>
  </si>
  <si>
    <t>Cabo de cobre # 2,5 mm², 750V, 90°C, cor verde</t>
  </si>
  <si>
    <t>Cabo de cobre # 6 mm², 750V, 90°C, cor preto</t>
  </si>
  <si>
    <t>Tomada dupla 2P+T, 10A, 220V, embutir</t>
  </si>
  <si>
    <t>Interruptor simples 1 seçãop, com caixa 4x2'' branca, embutir</t>
  </si>
  <si>
    <t>LUMINÁRIA TIPO PLAFON, DE SOBREPOR, COM 1 LÂMPADA LED DE 12/13 W, SEM REATOR - FORNECIMENTO E INSTALAÇÃO. AF_02/2020</t>
  </si>
  <si>
    <t>Eletroduto corrugado flexivel - 1 polegadas</t>
  </si>
  <si>
    <t>Eletroduto corrugado flexivel - 3/4 polegadas</t>
  </si>
  <si>
    <t>GRAMPO METALICO TIPO U PARA HASTE DE ATERRAMENTO DE ATE 5/8'', CONDUTOR DE 10 A 25 MM2 (UN)</t>
  </si>
  <si>
    <t>Cabo de cobre nú 16 mm²</t>
  </si>
  <si>
    <t>Caixa de inspeção para aterramento com tampa - PVC</t>
  </si>
  <si>
    <t>Massa de calafetar</t>
  </si>
  <si>
    <t>Relé fotoeletrico</t>
  </si>
  <si>
    <t>Poste de ferro 6 m para iluminação com braço duplo</t>
  </si>
  <si>
    <t>Poste de concreto duplo T (DT) 11/300 - fornecimento e assentamento</t>
  </si>
  <si>
    <t>kg</t>
  </si>
  <si>
    <t>101656/SINAPI</t>
  </si>
  <si>
    <t>337/ORSE</t>
  </si>
  <si>
    <t>93653/SINAPI</t>
  </si>
  <si>
    <t>93657/SINAPI</t>
  </si>
  <si>
    <t>93655/SINAPI</t>
  </si>
  <si>
    <t>12222/ORSE</t>
  </si>
  <si>
    <t>11251/SINAPI</t>
  </si>
  <si>
    <t>00354/ORSE</t>
  </si>
  <si>
    <t>05023/ORSE</t>
  </si>
  <si>
    <t>91924/SINAPI</t>
  </si>
  <si>
    <t>91926/SINAPI</t>
  </si>
  <si>
    <t>91930/SINAPI</t>
  </si>
  <si>
    <t>00478/ORSE</t>
  </si>
  <si>
    <t>00470/ORSE</t>
  </si>
  <si>
    <t>97592/SINAPI</t>
  </si>
  <si>
    <t>91856/SINAPI</t>
  </si>
  <si>
    <t>00399/ORSE</t>
  </si>
  <si>
    <t>38056/SINAPI</t>
  </si>
  <si>
    <t>08074/ORSE</t>
  </si>
  <si>
    <t>98111/SINAPI</t>
  </si>
  <si>
    <t>09824/ORSE</t>
  </si>
  <si>
    <t>101632/SINAPI</t>
  </si>
  <si>
    <t>00798/ORSE</t>
  </si>
  <si>
    <t>8327/ORSE</t>
  </si>
  <si>
    <t>10.1</t>
  </si>
  <si>
    <t>10.2</t>
  </si>
  <si>
    <t>10.3</t>
  </si>
  <si>
    <t>10.4</t>
  </si>
  <si>
    <t>10.5</t>
  </si>
  <si>
    <t>10.6</t>
  </si>
  <si>
    <t>10.7</t>
  </si>
  <si>
    <t>QUIOSQUE</t>
  </si>
  <si>
    <t>Forma plana para estruturas, em compensado plastificado de 12mm, 07 usos, inclusive escoramento - Revisada 07.2015</t>
  </si>
  <si>
    <t>Concreto fck = 25mpa, traço 1:2,3:2,7 (cimento/ areia média/ brita 1) - preparo mecânico com betoneira 400 l.
af_07/2016</t>
  </si>
  <si>
    <t>Armação de pilar ou viga de uma estrutura convencional de concreto armado em uma edificação térrea ou
sobrado utilizando aço ca-60 de 5,0 mm - montagem. af_12/2015</t>
  </si>
  <si>
    <t>Armação de pilar ou viga de uma estrutura convencional de concreto armado em uma edificação térrea ou
sobrado utilizando aço ca-50 de 6,3 mm - montagem</t>
  </si>
  <si>
    <t>Armação de pilar ou viga de uma estrutura convencional de concreto armado em uma edificação térrea ou
sobrado utilizando aço ca-50 de 8,0 mm - montagem. af_12/2015</t>
  </si>
  <si>
    <t>Armação de pilar ou viga de uma estrutura convencional de concreto armado em uma edificação térrea ou
sobrado utilizando aço ca-50 de 10,0 mm - montagem. af_12/2015</t>
  </si>
  <si>
    <t>Laje pré-fabricada treliçada para piso ou cobertura, intereixo 38cm, h=12cm, el. enchimento em EPS h=8cm,
inclusive escoramento em madeira e capeamento 4cm.</t>
  </si>
  <si>
    <t>3366/ORSE</t>
  </si>
  <si>
    <t>94965/SINAPI</t>
  </si>
  <si>
    <t>92775/SINAPI</t>
  </si>
  <si>
    <t>92776 - SINAPI</t>
  </si>
  <si>
    <t>92777/SINAPI</t>
  </si>
  <si>
    <t>92778/SINAPI</t>
  </si>
  <si>
    <t>07393/ORSE</t>
  </si>
  <si>
    <t>11.1</t>
  </si>
  <si>
    <t>11.2</t>
  </si>
  <si>
    <t>11.3</t>
  </si>
  <si>
    <t>11.4</t>
  </si>
  <si>
    <t>11.5</t>
  </si>
  <si>
    <t>11.6</t>
  </si>
  <si>
    <t>11.7</t>
  </si>
  <si>
    <t>11.8</t>
  </si>
  <si>
    <t>Concreto fck = 30mpa, traço 1:2,1:2,5 (cimento/ areia média/ brita 1) - preparo mecânico com betoneira 400 l.
af_07/2016</t>
  </si>
  <si>
    <t>Armação de pilar ou viga de uma estrutura convencional de concreto armado em uma edificação térrea ou
sobrado utilizando aço ca-50 de 12,5 mm - montagem. af_12/2015</t>
  </si>
  <si>
    <t>94966/SINAPI</t>
  </si>
  <si>
    <t>92779/SINAPI</t>
  </si>
  <si>
    <t>12.1</t>
  </si>
  <si>
    <t>12.2</t>
  </si>
  <si>
    <t>12.3</t>
  </si>
  <si>
    <t>Janela de alumínio de correr com 4 folhas para vidros, com vidros, batente, acabamento com acetato ou
brilhante e ferragens. exclusive alizar e contramarco. fornecimento e instalação. af_12/2019</t>
  </si>
  <si>
    <t>JANELA DE ALUMÍNIO TIPO MAXIM-AR, COM VIDROS, BATENTE E FERRAGENS. EXCLUSIVE ALIZAR,
ACABAMENTO E CONTRAMARCO. FORNECIMENTO E INSTALAÇÃO.</t>
  </si>
  <si>
    <t>PORTA EM ALUMINIO ANODIZADO BRANCO</t>
  </si>
  <si>
    <t>94573/SINAPI</t>
  </si>
  <si>
    <t>94569/SINAPI</t>
  </si>
  <si>
    <t>09470/ORSE</t>
  </si>
  <si>
    <t>13.1</t>
  </si>
  <si>
    <t>13.2</t>
  </si>
  <si>
    <t>13.3</t>
  </si>
  <si>
    <t>13.4</t>
  </si>
  <si>
    <t>13.5</t>
  </si>
  <si>
    <t>13.6</t>
  </si>
  <si>
    <t>13.7</t>
  </si>
  <si>
    <t>13.8</t>
  </si>
  <si>
    <t>INSTALAÇÕES HIDROSSANITÁRIAS</t>
  </si>
  <si>
    <t>VASO SANITÁRIO SIFONADO COM CAIXA ACOPLADA LOUÇA BRANCA - FORNECIMENTO E INSTALAÇÃO.
AF_01/2020 (UN)</t>
  </si>
  <si>
    <t>Lavatório louça (Deca-Ravena ref L-915) com coluna, c/ sifão plástico, válvula plástica, engate PVC e torneira
plastica ou similares</t>
  </si>
  <si>
    <t>CUBA DE EMBUTIR DE AÇO INOXIDÁVEL MÉDIA, INCLUSO VÁLVULA TIPO AMERICANA E SIFÃO TIPO GARRAFA EM METAL CROMADO - FORNECIMENTO E INSTALAÇÃO</t>
  </si>
  <si>
    <t>CAIXA D´ÁGUA EM FIBRA DE VIDRO - INSTALADA, SEM ESTRUTURA DE SUPORTE, CAP. 500 LITROS</t>
  </si>
  <si>
    <t>Ponto de água fria embu􀆟do, c/material pvc rígido roscável Ø 3/4"</t>
  </si>
  <si>
    <t>Ponto de esgoto com tubo de pvc rígido soldável de Ø 40 mm (lavatórios, sanitarios, ralos sifonados, etc...)</t>
  </si>
  <si>
    <t>Ponto de esgoto com tubo de pvc rígido soldável de Ø 50 mm (pias de cozinha, máquinas de lavar, etc...)</t>
  </si>
  <si>
    <t>TORNEIRA CROMADA DE MESA, 1/2 OU 3/4, PARA LAVATÓRIO, PADRÃO POPULAR - FORNECIMENTO E
INSTALAÇÃO</t>
  </si>
  <si>
    <t>86888/SINAPI</t>
  </si>
  <si>
    <t>02091/ORSE</t>
  </si>
  <si>
    <t>86936/SINAPI</t>
  </si>
  <si>
    <t>01447/ORSE</t>
  </si>
  <si>
    <t>01353/ORSE</t>
  </si>
  <si>
    <t>01679/ORSE</t>
  </si>
  <si>
    <t>01678/ORSE</t>
  </si>
  <si>
    <t>86906/SINAPI</t>
  </si>
  <si>
    <t>PLAGROUND</t>
  </si>
  <si>
    <t>14.1</t>
  </si>
  <si>
    <t>14.2</t>
  </si>
  <si>
    <t>14.3</t>
  </si>
  <si>
    <t>Equipamento de ginástica - elíptico - galvanizado - Rev 01</t>
  </si>
  <si>
    <t>Equipamento de ginástica - simulador de caminhada duplo - galvanizado - Rev 01</t>
  </si>
  <si>
    <t>Equipamento de ginástica - cavalgada simples - galvanizado - Rev 01</t>
  </si>
  <si>
    <t>9145/ORSE</t>
  </si>
  <si>
    <t>9148/ORSE</t>
  </si>
  <si>
    <t>9144/SINAPI</t>
  </si>
  <si>
    <t>BDI (23,44%):</t>
  </si>
  <si>
    <t>Representante Legal N&amp;N Construções e Projetos LTDA</t>
  </si>
  <si>
    <t>__________________________________________________</t>
  </si>
  <si>
    <t>DATA BASE: JULHO / 2021</t>
  </si>
  <si>
    <t xml:space="preserve">O percentual de 23,44% correspondente ao BDI já foi aplicado aos valores da planilha. </t>
  </si>
  <si>
    <t>Construção de uma Praça na Rua Antônio Ribeiro, no Bairro Projeto Mariz, as margens da BR 230, no Município de Sousa/PB</t>
  </si>
  <si>
    <t>CONSTRUÇÃO DE PRAÇAS NA SEDE E ZONA RURAL</t>
  </si>
  <si>
    <t>OBRA: Construção de uma Praça na Rua Antônio Ribeiro, no Bairro Projeto Mariz, as margens da BR 230, no Município de Sousa/PB</t>
  </si>
  <si>
    <t>OBRA: Construção de uma Praça na Rua Antônio Ribeiro, no Bairro Projeto Mariz, as margens da BR 230</t>
  </si>
  <si>
    <t>PORTAL</t>
  </si>
  <si>
    <r>
      <t xml:space="preserve">IMPORTA A PRESENTE PLANILHA NO VALOR DE: </t>
    </r>
    <r>
      <rPr>
        <b/>
        <sz val="12"/>
        <color theme="1"/>
        <rFont val="Calibri"/>
        <family val="2"/>
        <scheme val="minor"/>
      </rPr>
      <t>R$ 320.996,88 (TREZENTOS E VINTE MIL, NOVECENTOS E NOVENTA SEIS REAIS, E OITENTA E OITO CENTAVOS)</t>
    </r>
  </si>
  <si>
    <t>Santa Luzia/PB, 25 de novembro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</si>
</sst>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000000"/>
      <name val="Arial"/>
      <family val="1"/>
    </font>
    <font>
      <b/>
      <sz val="12"/>
      <color theme="1"/>
      <name val="Arial"/>
      <family val="2"/>
    </font>
    <font>
      <b/>
      <sz val="10"/>
      <name val="Arial"/>
      <family val="1"/>
    </font>
    <font>
      <b/>
      <sz val="9"/>
      <name val="Arial"/>
      <family val="1"/>
    </font>
    <font>
      <b/>
      <sz val="8"/>
      <name val="Arial"/>
      <family val="1"/>
    </font>
    <font>
      <sz val="9"/>
      <color rgb="FF000000"/>
      <name val="Arial"/>
      <family val="1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</cellStyleXfs>
  <cellXfs count="23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10" fontId="1" fillId="0" borderId="17" xfId="0" applyNumberFormat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center"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2" xfId="0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 wrapText="1"/>
    </xf>
    <xf numFmtId="2" fontId="4" fillId="0" borderId="24" xfId="0" applyNumberFormat="1" applyFont="1" applyFill="1" applyBorder="1" applyAlignment="1">
      <alignment horizontal="right" vertical="center" wrapText="1"/>
    </xf>
    <xf numFmtId="164" fontId="4" fillId="0" borderId="24" xfId="0" applyNumberFormat="1" applyFont="1" applyFill="1" applyBorder="1" applyAlignment="1">
      <alignment horizontal="right" vertical="center" wrapText="1"/>
    </xf>
    <xf numFmtId="164" fontId="4" fillId="0" borderId="25" xfId="0" applyNumberFormat="1" applyFont="1" applyFill="1" applyBorder="1" applyAlignment="1">
      <alignment horizontal="right" vertical="center" wrapText="1"/>
    </xf>
    <xf numFmtId="164" fontId="1" fillId="0" borderId="28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left" vertical="center"/>
    </xf>
    <xf numFmtId="164" fontId="6" fillId="0" borderId="15" xfId="0" applyNumberFormat="1" applyFont="1" applyFill="1" applyBorder="1" applyAlignment="1">
      <alignment vertical="center"/>
    </xf>
    <xf numFmtId="2" fontId="0" fillId="0" borderId="17" xfId="0" applyNumberForma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right" vertical="center" wrapText="1"/>
    </xf>
    <xf numFmtId="164" fontId="3" fillId="4" borderId="34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4" fontId="0" fillId="0" borderId="0" xfId="0" applyNumberFormat="1" applyFill="1" applyAlignment="1">
      <alignment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49" fontId="13" fillId="3" borderId="14" xfId="0" applyNumberFormat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vertical="center"/>
    </xf>
    <xf numFmtId="10" fontId="14" fillId="3" borderId="20" xfId="0" applyNumberFormat="1" applyFont="1" applyFill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right" vertical="center" wrapText="1"/>
    </xf>
    <xf numFmtId="164" fontId="21" fillId="0" borderId="1" xfId="0" applyNumberFormat="1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left" vertical="center" wrapText="1"/>
    </xf>
    <xf numFmtId="0" fontId="21" fillId="0" borderId="33" xfId="0" applyFont="1" applyFill="1" applyBorder="1" applyAlignment="1">
      <alignment horizontal="center" vertical="center" wrapText="1"/>
    </xf>
    <xf numFmtId="2" fontId="21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2" fontId="21" fillId="0" borderId="8" xfId="0" applyNumberFormat="1" applyFont="1" applyFill="1" applyBorder="1" applyAlignment="1">
      <alignment horizontal="right" vertical="center" wrapText="1"/>
    </xf>
    <xf numFmtId="164" fontId="21" fillId="0" borderId="8" xfId="0" applyNumberFormat="1" applyFont="1" applyFill="1" applyBorder="1" applyAlignment="1">
      <alignment horizontal="right" vertical="center" wrapText="1"/>
    </xf>
    <xf numFmtId="164" fontId="21" fillId="0" borderId="9" xfId="0" applyNumberFormat="1" applyFont="1" applyFill="1" applyBorder="1" applyAlignment="1">
      <alignment horizontal="right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left" vertical="center" wrapText="1"/>
    </xf>
    <xf numFmtId="0" fontId="21" fillId="0" borderId="37" xfId="0" applyFont="1" applyFill="1" applyBorder="1" applyAlignment="1">
      <alignment horizontal="center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164" fontId="3" fillId="4" borderId="33" xfId="0" applyNumberFormat="1" applyFont="1" applyFill="1" applyBorder="1" applyAlignment="1">
      <alignment horizontal="right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center" vertical="center" wrapText="1"/>
    </xf>
    <xf numFmtId="2" fontId="4" fillId="0" borderId="37" xfId="0" applyNumberFormat="1" applyFont="1" applyFill="1" applyBorder="1" applyAlignment="1">
      <alignment horizontal="right" vertical="center" wrapText="1"/>
    </xf>
    <xf numFmtId="164" fontId="4" fillId="0" borderId="37" xfId="0" applyNumberFormat="1" applyFont="1" applyFill="1" applyBorder="1" applyAlignment="1">
      <alignment horizontal="right" vertical="center" wrapText="1"/>
    </xf>
    <xf numFmtId="164" fontId="4" fillId="0" borderId="38" xfId="0" applyNumberFormat="1" applyFont="1" applyFill="1" applyBorder="1" applyAlignment="1">
      <alignment horizontal="right" vertical="center" wrapText="1"/>
    </xf>
    <xf numFmtId="164" fontId="3" fillId="4" borderId="33" xfId="0" applyNumberFormat="1" applyFont="1" applyFill="1" applyBorder="1" applyAlignment="1">
      <alignment horizontal="left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center" vertical="center" wrapText="1"/>
    </xf>
    <xf numFmtId="2" fontId="21" fillId="0" borderId="24" xfId="0" applyNumberFormat="1" applyFont="1" applyFill="1" applyBorder="1" applyAlignment="1">
      <alignment horizontal="right" vertical="center" wrapText="1"/>
    </xf>
    <xf numFmtId="164" fontId="21" fillId="0" borderId="24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164" fontId="1" fillId="0" borderId="41" xfId="0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left" vertical="center"/>
    </xf>
    <xf numFmtId="164" fontId="1" fillId="0" borderId="3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3" fontId="13" fillId="0" borderId="9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10" fontId="13" fillId="0" borderId="3" xfId="2" applyNumberFormat="1" applyFont="1" applyFill="1" applyBorder="1" applyAlignment="1">
      <alignment horizontal="center" vertical="center"/>
    </xf>
    <xf numFmtId="10" fontId="13" fillId="0" borderId="4" xfId="2" applyNumberFormat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horizontal="center" vertical="center"/>
    </xf>
    <xf numFmtId="10" fontId="13" fillId="0" borderId="3" xfId="0" applyNumberFormat="1" applyFont="1" applyFill="1" applyBorder="1" applyAlignment="1">
      <alignment horizontal="center" vertical="center"/>
    </xf>
    <xf numFmtId="10" fontId="13" fillId="0" borderId="4" xfId="0" applyNumberFormat="1" applyFont="1" applyFill="1" applyBorder="1" applyAlignment="1">
      <alignment horizontal="center" vertical="center"/>
    </xf>
    <xf numFmtId="43" fontId="13" fillId="0" borderId="8" xfId="0" applyNumberFormat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10" fontId="22" fillId="4" borderId="1" xfId="2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43" fontId="22" fillId="0" borderId="1" xfId="0" applyNumberFormat="1" applyFont="1" applyFill="1" applyBorder="1" applyAlignment="1">
      <alignment horizontal="center" vertical="center"/>
    </xf>
    <xf numFmtId="10" fontId="22" fillId="0" borderId="1" xfId="2" applyNumberFormat="1" applyFont="1" applyFill="1" applyBorder="1" applyAlignment="1">
      <alignment horizontal="center" vertical="center"/>
    </xf>
    <xf numFmtId="10" fontId="22" fillId="4" borderId="6" xfId="2" applyNumberFormat="1" applyFont="1" applyFill="1" applyBorder="1" applyAlignment="1">
      <alignment horizontal="center" vertical="center"/>
    </xf>
    <xf numFmtId="43" fontId="22" fillId="0" borderId="1" xfId="1" applyFont="1" applyFill="1" applyBorder="1" applyAlignment="1">
      <alignment horizontal="center" vertical="center"/>
    </xf>
    <xf numFmtId="43" fontId="22" fillId="0" borderId="6" xfId="1" applyFont="1" applyFill="1" applyBorder="1" applyAlignment="1">
      <alignment horizontal="center" vertical="center"/>
    </xf>
    <xf numFmtId="10" fontId="22" fillId="0" borderId="6" xfId="2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43" fontId="22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43" fontId="13" fillId="0" borderId="1" xfId="1" applyFont="1" applyFill="1" applyBorder="1" applyAlignment="1">
      <alignment horizontal="center" vertical="center"/>
    </xf>
    <xf numFmtId="10" fontId="13" fillId="0" borderId="1" xfId="2" applyNumberFormat="1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10" fontId="13" fillId="0" borderId="8" xfId="2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3" fontId="13" fillId="0" borderId="3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43" fontId="13" fillId="0" borderId="8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10" fontId="14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0" fontId="14" fillId="0" borderId="8" xfId="0" applyNumberFormat="1" applyFont="1" applyBorder="1" applyAlignment="1">
      <alignment horizontal="center" vertical="center"/>
    </xf>
    <xf numFmtId="10" fontId="14" fillId="0" borderId="9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0" fontId="15" fillId="0" borderId="19" xfId="2" applyNumberFormat="1" applyFont="1" applyBorder="1" applyAlignment="1">
      <alignment horizontal="left" vertical="center"/>
    </xf>
    <xf numFmtId="10" fontId="15" fillId="0" borderId="20" xfId="2" applyNumberFormat="1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vertical="center"/>
    </xf>
    <xf numFmtId="0" fontId="13" fillId="3" borderId="15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vertical="center"/>
    </xf>
    <xf numFmtId="0" fontId="13" fillId="3" borderId="17" xfId="0" applyFont="1" applyFill="1" applyBorder="1" applyAlignment="1">
      <alignment vertical="center"/>
    </xf>
    <xf numFmtId="0" fontId="13" fillId="3" borderId="18" xfId="0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left" vertical="center"/>
    </xf>
    <xf numFmtId="0" fontId="14" fillId="3" borderId="19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4">
    <cellStyle name="Normal" xfId="0" builtinId="0"/>
    <cellStyle name="Normal 2" xfId="3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1009650</xdr:colOff>
      <xdr:row>15</xdr:row>
      <xdr:rowOff>90487</xdr:rowOff>
    </xdr:from>
    <xdr:ext cx="3714750" cy="3198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/>
            <xdr:cNvSpPr txBox="1"/>
          </xdr:nvSpPr>
          <xdr:spPr>
            <a:xfrm>
              <a:off x="2581275" y="2995612"/>
              <a:ext cx="3714750" cy="3198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pt-BR" sz="1400" b="1" i="0">
                  <a:latin typeface="+mn-lt"/>
                </a:rPr>
                <a:t>BDI</a:t>
              </a:r>
              <a:r>
                <a:rPr lang="pt-BR" sz="1400" b="1" i="0" baseline="0">
                  <a:latin typeface="+mn-lt"/>
                </a:rPr>
                <a:t> = {[</a:t>
              </a:r>
              <a14:m>
                <m:oMath xmlns:m="http://schemas.openxmlformats.org/officeDocument/2006/math">
                  <m:f>
                    <m:fPr>
                      <m:ctrlPr>
                        <a:rPr lang="pt-BR" sz="1400" b="1" i="1">
                          <a:latin typeface="Cambria Math"/>
                        </a:rPr>
                      </m:ctrlPr>
                    </m:fPr>
                    <m:num>
                      <m:d>
                        <m:dPr>
                          <m:ctrlPr>
                            <a:rPr lang="pt-BR" sz="1400" b="1" i="1">
                              <a:latin typeface="Cambria Math"/>
                            </a:rPr>
                          </m:ctrlPr>
                        </m:dPr>
                        <m:e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𝟏</m:t>
                          </m:r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+</m:t>
                          </m:r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𝑨𝑪</m:t>
                          </m:r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+</m:t>
                          </m:r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𝑮</m:t>
                          </m:r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+</m:t>
                          </m:r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𝑹</m:t>
                          </m:r>
                        </m:e>
                      </m:d>
                      <m:r>
                        <a:rPr lang="pt-BR" sz="1400" b="1" i="1">
                          <a:latin typeface="Cambria Math" panose="02040503050406030204" pitchFamily="18" charset="0"/>
                        </a:rPr>
                        <m:t>𝒙</m:t>
                      </m:r>
                      <m:d>
                        <m:dPr>
                          <m:ctrlPr>
                            <a:rPr lang="pt-BR" sz="1400" b="1" i="1">
                              <a:latin typeface="Cambria Math"/>
                            </a:rPr>
                          </m:ctrlPr>
                        </m:dPr>
                        <m:e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𝟏</m:t>
                          </m:r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+</m:t>
                          </m:r>
                          <m:r>
                            <a:rPr lang="pt-BR" sz="1400" b="1" i="1">
                              <a:latin typeface="Cambria Math" panose="02040503050406030204" pitchFamily="18" charset="0"/>
                            </a:rPr>
                            <m:t>𝑫𝑭</m:t>
                          </m:r>
                        </m:e>
                      </m:d>
                      <m:r>
                        <a:rPr lang="pt-BR" sz="1400" b="1" i="1">
                          <a:latin typeface="Cambria Math" panose="02040503050406030204" pitchFamily="18" charset="0"/>
                        </a:rPr>
                        <m:t>𝒙</m:t>
                      </m:r>
                      <m:r>
                        <a:rPr lang="pt-BR" sz="1400" b="1" i="1">
                          <a:latin typeface="Cambria Math" panose="02040503050406030204" pitchFamily="18" charset="0"/>
                        </a:rPr>
                        <m:t>(</m:t>
                      </m:r>
                      <m:r>
                        <a:rPr lang="pt-BR" sz="1400" b="1" i="1">
                          <a:latin typeface="Cambria Math" panose="02040503050406030204" pitchFamily="18" charset="0"/>
                        </a:rPr>
                        <m:t>𝟏</m:t>
                      </m:r>
                      <m:r>
                        <a:rPr lang="pt-BR" sz="1400" b="1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pt-BR" sz="1400" b="1" i="1">
                          <a:latin typeface="Cambria Math" panose="02040503050406030204" pitchFamily="18" charset="0"/>
                        </a:rPr>
                        <m:t>𝑳</m:t>
                      </m:r>
                      <m:r>
                        <a:rPr lang="pt-BR" sz="1400" b="1" i="1">
                          <a:latin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pt-BR" sz="1400" b="1" i="1">
                          <a:latin typeface="Cambria Math" panose="02040503050406030204" pitchFamily="18" charset="0"/>
                        </a:rPr>
                        <m:t>𝟏</m:t>
                      </m:r>
                      <m:r>
                        <a:rPr lang="pt-BR" sz="1400" b="1" i="1">
                          <a:latin typeface="Cambria Math" panose="02040503050406030204" pitchFamily="18" charset="0"/>
                        </a:rPr>
                        <m:t> −</m:t>
                      </m:r>
                      <m:r>
                        <a:rPr lang="pt-BR" sz="1400" b="1" i="1">
                          <a:latin typeface="Cambria Math" panose="02040503050406030204" pitchFamily="18" charset="0"/>
                        </a:rPr>
                        <m:t>𝑰</m:t>
                      </m:r>
                    </m:den>
                  </m:f>
                  <m:r>
                    <a:rPr lang="pt-BR" sz="1400" b="1" i="1">
                      <a:latin typeface="Cambria Math" panose="02040503050406030204" pitchFamily="18" charset="0"/>
                    </a:rPr>
                    <m:t>] −</m:t>
                  </m:r>
                  <m:r>
                    <a:rPr lang="pt-BR" sz="14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pt-BR" sz="1400" b="1" i="1">
                      <a:latin typeface="Cambria Math" panose="02040503050406030204" pitchFamily="18" charset="0"/>
                    </a:rPr>
                    <m:t>} </m:t>
                  </m:r>
                  <m:r>
                    <a:rPr lang="pt-BR" sz="1400" b="1" i="1">
                      <a:latin typeface="Cambria Math" panose="02040503050406030204" pitchFamily="18" charset="0"/>
                    </a:rPr>
                    <m:t>𝒙</m:t>
                  </m:r>
                  <m:r>
                    <a:rPr lang="pt-BR" sz="1400" b="1" i="1">
                      <a:latin typeface="Cambria Math" panose="02040503050406030204" pitchFamily="18" charset="0"/>
                    </a:rPr>
                    <m:t> </m:t>
                  </m:r>
                  <m:r>
                    <a:rPr lang="pt-BR" sz="1400" b="1" i="1">
                      <a:latin typeface="Cambria Math" panose="02040503050406030204" pitchFamily="18" charset="0"/>
                    </a:rPr>
                    <m:t>𝟏𝟎𝟎</m:t>
                  </m:r>
                </m:oMath>
              </a14:m>
              <a:endParaRPr lang="pt-BR" sz="1400" b="1"/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>
              <a:off x="2581275" y="2995612"/>
              <a:ext cx="3714750" cy="3198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pt-BR" sz="1400" b="1" i="0">
                  <a:latin typeface="+mn-lt"/>
                </a:rPr>
                <a:t>BDI</a:t>
              </a:r>
              <a:r>
                <a:rPr lang="pt-BR" sz="1400" b="1" i="0" baseline="0">
                  <a:latin typeface="+mn-lt"/>
                </a:rPr>
                <a:t> = {[</a:t>
              </a:r>
              <a:r>
                <a:rPr lang="pt-BR" sz="1400" b="1" i="0">
                  <a:latin typeface="Cambria Math"/>
                </a:rPr>
                <a:t>((</a:t>
              </a:r>
              <a:r>
                <a:rPr lang="pt-BR" sz="1400" b="1" i="0">
                  <a:latin typeface="Cambria Math" panose="02040503050406030204" pitchFamily="18" charset="0"/>
                </a:rPr>
                <a:t>𝟏+𝑨𝑪+𝑮+𝑹</a:t>
              </a:r>
              <a:r>
                <a:rPr lang="pt-BR" sz="1400" b="1" i="0">
                  <a:latin typeface="Cambria Math"/>
                </a:rPr>
                <a:t>)</a:t>
              </a:r>
              <a:r>
                <a:rPr lang="pt-BR" sz="1400" b="1" i="0">
                  <a:latin typeface="Cambria Math" panose="02040503050406030204" pitchFamily="18" charset="0"/>
                </a:rPr>
                <a:t>𝒙</a:t>
              </a:r>
              <a:r>
                <a:rPr lang="pt-BR" sz="1400" b="1" i="0">
                  <a:latin typeface="Cambria Math"/>
                </a:rPr>
                <a:t>(</a:t>
              </a:r>
              <a:r>
                <a:rPr lang="pt-BR" sz="1400" b="1" i="0">
                  <a:latin typeface="Cambria Math" panose="02040503050406030204" pitchFamily="18" charset="0"/>
                </a:rPr>
                <a:t>𝟏+𝑫𝑭</a:t>
              </a:r>
              <a:r>
                <a:rPr lang="pt-BR" sz="1400" b="1" i="0">
                  <a:latin typeface="Cambria Math"/>
                </a:rPr>
                <a:t>)</a:t>
              </a:r>
              <a:r>
                <a:rPr lang="pt-BR" sz="1400" b="1" i="0">
                  <a:latin typeface="Cambria Math" panose="02040503050406030204" pitchFamily="18" charset="0"/>
                </a:rPr>
                <a:t>𝒙(𝟏+𝑳)</a:t>
              </a:r>
              <a:r>
                <a:rPr lang="pt-BR" sz="1400" b="1" i="0">
                  <a:latin typeface="Cambria Math"/>
                </a:rPr>
                <a:t>)/(</a:t>
              </a:r>
              <a:r>
                <a:rPr lang="pt-BR" sz="1400" b="1" i="0">
                  <a:latin typeface="Cambria Math" panose="02040503050406030204" pitchFamily="18" charset="0"/>
                </a:rPr>
                <a:t>𝟏 −𝑰</a:t>
              </a:r>
              <a:r>
                <a:rPr lang="pt-BR" sz="1400" b="1" i="0">
                  <a:latin typeface="Cambria Math"/>
                </a:rPr>
                <a:t>)</a:t>
              </a:r>
              <a:r>
                <a:rPr lang="pt-BR" sz="1400" b="1" i="0">
                  <a:latin typeface="Cambria Math" panose="02040503050406030204" pitchFamily="18" charset="0"/>
                </a:rPr>
                <a:t>] −𝟏} 𝒙 𝟏𝟎𝟎</a:t>
              </a:r>
              <a:endParaRPr lang="pt-BR" sz="1400" b="1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180974</xdr:rowOff>
    </xdr:from>
    <xdr:to>
      <xdr:col>8</xdr:col>
      <xdr:colOff>733425</xdr:colOff>
      <xdr:row>37</xdr:row>
      <xdr:rowOff>119817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09599"/>
          <a:ext cx="5495925" cy="6606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zoomScaleNormal="100" workbookViewId="0">
      <selection activeCell="G1" sqref="G1"/>
    </sheetView>
  </sheetViews>
  <sheetFormatPr defaultRowHeight="15" x14ac:dyDescent="0.25"/>
  <cols>
    <col min="1" max="1" width="11.42578125" style="43" customWidth="1"/>
    <col min="2" max="2" width="45.7109375" style="2" customWidth="1"/>
    <col min="3" max="3" width="8.28515625" style="1" customWidth="1"/>
    <col min="4" max="4" width="12.140625" style="70" customWidth="1"/>
    <col min="5" max="5" width="8.7109375" style="2" customWidth="1"/>
    <col min="6" max="7" width="13.5703125" style="2" customWidth="1"/>
    <col min="8" max="8" width="12" style="2" customWidth="1"/>
    <col min="9" max="9" width="13.5703125" style="2" customWidth="1"/>
    <col min="10" max="10" width="9.140625" style="2"/>
    <col min="11" max="11" width="12.7109375" style="2" bestFit="1" customWidth="1"/>
    <col min="12" max="12" width="9.140625" style="2"/>
    <col min="13" max="13" width="11.140625" style="2" customWidth="1"/>
    <col min="14" max="16384" width="9.140625" style="2"/>
  </cols>
  <sheetData>
    <row r="1" spans="1:13" x14ac:dyDescent="0.25">
      <c r="A1" s="119" t="s">
        <v>9</v>
      </c>
      <c r="B1" s="177" t="s">
        <v>373</v>
      </c>
      <c r="C1" s="177"/>
      <c r="D1" s="177"/>
      <c r="E1" s="4"/>
      <c r="F1" s="4"/>
      <c r="G1" s="4"/>
      <c r="H1" s="4"/>
      <c r="I1" s="5"/>
    </row>
    <row r="2" spans="1:13" x14ac:dyDescent="0.25">
      <c r="A2" s="120" t="s">
        <v>8</v>
      </c>
      <c r="B2" s="167" t="s">
        <v>10</v>
      </c>
      <c r="C2" s="167"/>
      <c r="D2" s="167"/>
      <c r="E2" s="7"/>
      <c r="F2" s="7"/>
      <c r="G2" s="7"/>
      <c r="H2" s="7"/>
      <c r="I2" s="8"/>
    </row>
    <row r="3" spans="1:13" x14ac:dyDescent="0.25">
      <c r="A3" s="120" t="s">
        <v>7</v>
      </c>
      <c r="B3" s="167" t="s">
        <v>10</v>
      </c>
      <c r="C3" s="167"/>
      <c r="D3" s="69"/>
      <c r="E3" s="7"/>
      <c r="F3" s="7"/>
      <c r="G3" s="7"/>
      <c r="H3" s="7"/>
      <c r="I3" s="8"/>
    </row>
    <row r="4" spans="1:13" x14ac:dyDescent="0.25">
      <c r="A4" s="178" t="s">
        <v>6</v>
      </c>
      <c r="B4" s="179" t="s">
        <v>372</v>
      </c>
      <c r="C4" s="179"/>
      <c r="D4" s="179"/>
      <c r="E4" s="179"/>
      <c r="F4" s="179"/>
      <c r="G4" s="179"/>
      <c r="H4" s="7"/>
      <c r="I4" s="8"/>
    </row>
    <row r="5" spans="1:13" x14ac:dyDescent="0.25">
      <c r="A5" s="178"/>
      <c r="B5" s="179"/>
      <c r="C5" s="179"/>
      <c r="D5" s="179"/>
      <c r="E5" s="179"/>
      <c r="F5" s="179"/>
      <c r="G5" s="179"/>
      <c r="H5" s="7" t="s">
        <v>11</v>
      </c>
      <c r="I5" s="9">
        <v>1.1637999999999999</v>
      </c>
    </row>
    <row r="6" spans="1:13" x14ac:dyDescent="0.25">
      <c r="A6" s="120" t="s">
        <v>5</v>
      </c>
      <c r="B6" s="167" t="s">
        <v>54</v>
      </c>
      <c r="C6" s="167"/>
      <c r="D6" s="69"/>
      <c r="E6" s="7"/>
      <c r="F6" s="7"/>
      <c r="G6" s="7"/>
      <c r="H6" s="7" t="s">
        <v>12</v>
      </c>
      <c r="I6" s="9">
        <v>0.2344</v>
      </c>
    </row>
    <row r="7" spans="1:13" ht="11.25" customHeight="1" thickBot="1" x14ac:dyDescent="0.3">
      <c r="A7" s="55"/>
      <c r="B7" s="12"/>
      <c r="C7" s="11"/>
      <c r="D7" s="67"/>
      <c r="E7" s="12"/>
      <c r="F7" s="12"/>
      <c r="G7" s="12"/>
      <c r="H7" s="12"/>
      <c r="I7" s="13"/>
    </row>
    <row r="8" spans="1:13" ht="18.75" customHeight="1" thickBot="1" x14ac:dyDescent="0.3">
      <c r="A8" s="164" t="s">
        <v>13</v>
      </c>
      <c r="B8" s="165"/>
      <c r="C8" s="165"/>
      <c r="D8" s="165"/>
      <c r="E8" s="165"/>
      <c r="F8" s="165"/>
      <c r="G8" s="165"/>
      <c r="H8" s="165"/>
      <c r="I8" s="166"/>
    </row>
    <row r="9" spans="1:13" ht="11.25" customHeight="1" thickBot="1" x14ac:dyDescent="0.3">
      <c r="A9" s="56"/>
      <c r="B9" s="15"/>
      <c r="C9" s="14"/>
      <c r="D9" s="14"/>
      <c r="E9" s="16"/>
      <c r="F9" s="16"/>
      <c r="G9" s="16"/>
      <c r="H9" s="16"/>
      <c r="I9" s="17"/>
    </row>
    <row r="10" spans="1:13" s="1" customFormat="1" ht="28.5" customHeight="1" thickBot="1" x14ac:dyDescent="0.3">
      <c r="A10" s="71" t="s">
        <v>2</v>
      </c>
      <c r="B10" s="72" t="s">
        <v>92</v>
      </c>
      <c r="C10" s="74" t="s">
        <v>97</v>
      </c>
      <c r="D10" s="72" t="s">
        <v>3</v>
      </c>
      <c r="E10" s="72" t="s">
        <v>4</v>
      </c>
      <c r="F10" s="75" t="s">
        <v>94</v>
      </c>
      <c r="G10" s="72" t="s">
        <v>93</v>
      </c>
      <c r="H10" s="72" t="s">
        <v>95</v>
      </c>
      <c r="I10" s="73" t="s">
        <v>96</v>
      </c>
    </row>
    <row r="11" spans="1:13" ht="15" customHeight="1" x14ac:dyDescent="0.25">
      <c r="A11" s="57">
        <v>1</v>
      </c>
      <c r="B11" s="46" t="s">
        <v>0</v>
      </c>
      <c r="C11" s="45"/>
      <c r="D11" s="45"/>
      <c r="E11" s="47"/>
      <c r="F11" s="47"/>
      <c r="G11" s="83">
        <f>SUM(G12:G16)</f>
        <v>5943.4332652300009</v>
      </c>
      <c r="H11" s="48"/>
      <c r="I11" s="49">
        <f>SUM(I12:I16)</f>
        <v>4814.8357624999999</v>
      </c>
    </row>
    <row r="12" spans="1:13" ht="15" customHeight="1" x14ac:dyDescent="0.25">
      <c r="A12" s="77" t="s">
        <v>55</v>
      </c>
      <c r="B12" s="78" t="s">
        <v>104</v>
      </c>
      <c r="C12" s="79" t="s">
        <v>109</v>
      </c>
      <c r="D12" s="79" t="s">
        <v>111</v>
      </c>
      <c r="E12" s="80">
        <v>1165</v>
      </c>
      <c r="F12" s="81">
        <f>H12*(1+$I$6)</f>
        <v>0.74063999999999997</v>
      </c>
      <c r="G12" s="81">
        <f>E12*F12</f>
        <v>862.84559999999999</v>
      </c>
      <c r="H12" s="81">
        <v>0.6</v>
      </c>
      <c r="I12" s="82">
        <f>E12*H12</f>
        <v>699</v>
      </c>
      <c r="K12" s="61"/>
      <c r="M12" s="61"/>
    </row>
    <row r="13" spans="1:13" ht="15" customHeight="1" x14ac:dyDescent="0.25">
      <c r="A13" s="77" t="s">
        <v>56</v>
      </c>
      <c r="B13" s="78" t="s">
        <v>105</v>
      </c>
      <c r="C13" s="79" t="s">
        <v>109</v>
      </c>
      <c r="D13" s="79" t="s">
        <v>112</v>
      </c>
      <c r="E13" s="80">
        <v>1165</v>
      </c>
      <c r="F13" s="81">
        <f t="shared" ref="F13:F16" si="0">H13*(1+$I$6)</f>
        <v>1.283776</v>
      </c>
      <c r="G13" s="81">
        <f t="shared" ref="G13:G16" si="1">E13*F13</f>
        <v>1495.5990400000001</v>
      </c>
      <c r="H13" s="81">
        <v>1.04</v>
      </c>
      <c r="I13" s="82">
        <f t="shared" ref="I13:I16" si="2">E13*H13</f>
        <v>1211.6000000000001</v>
      </c>
      <c r="K13" s="61"/>
      <c r="M13" s="61"/>
    </row>
    <row r="14" spans="1:13" ht="15" customHeight="1" x14ac:dyDescent="0.25">
      <c r="A14" s="77" t="s">
        <v>57</v>
      </c>
      <c r="B14" s="78" t="s">
        <v>106</v>
      </c>
      <c r="C14" s="79" t="s">
        <v>109</v>
      </c>
      <c r="D14" s="79" t="s">
        <v>113</v>
      </c>
      <c r="E14" s="80">
        <v>6</v>
      </c>
      <c r="F14" s="81">
        <f t="shared" si="0"/>
        <v>378.84970400000003</v>
      </c>
      <c r="G14" s="81">
        <f t="shared" si="1"/>
        <v>2273.0982240000003</v>
      </c>
      <c r="H14" s="81">
        <v>306.91000000000003</v>
      </c>
      <c r="I14" s="82">
        <f t="shared" si="2"/>
        <v>1841.46</v>
      </c>
      <c r="K14" s="61"/>
      <c r="M14" s="61"/>
    </row>
    <row r="15" spans="1:13" ht="15" customHeight="1" x14ac:dyDescent="0.25">
      <c r="A15" s="77" t="s">
        <v>58</v>
      </c>
      <c r="B15" s="78" t="s">
        <v>107</v>
      </c>
      <c r="C15" s="79" t="s">
        <v>109</v>
      </c>
      <c r="D15" s="79" t="s">
        <v>114</v>
      </c>
      <c r="E15" s="80">
        <v>1164.49</v>
      </c>
      <c r="F15" s="81">
        <f t="shared" si="0"/>
        <v>0.90111199999999991</v>
      </c>
      <c r="G15" s="81">
        <f t="shared" si="1"/>
        <v>1049.3359128799998</v>
      </c>
      <c r="H15" s="81">
        <v>0.73</v>
      </c>
      <c r="I15" s="82">
        <f t="shared" si="2"/>
        <v>850.07769999999994</v>
      </c>
      <c r="K15" s="61"/>
      <c r="M15" s="61"/>
    </row>
    <row r="16" spans="1:13" ht="26.25" customHeight="1" x14ac:dyDescent="0.25">
      <c r="A16" s="77" t="s">
        <v>59</v>
      </c>
      <c r="B16" s="78" t="s">
        <v>108</v>
      </c>
      <c r="C16" s="79" t="s">
        <v>110</v>
      </c>
      <c r="D16" s="79" t="s">
        <v>115</v>
      </c>
      <c r="E16" s="80">
        <v>4.4082499999999998</v>
      </c>
      <c r="F16" s="81">
        <f t="shared" si="0"/>
        <v>59.559799999999996</v>
      </c>
      <c r="G16" s="81">
        <f t="shared" si="1"/>
        <v>262.55448834999999</v>
      </c>
      <c r="H16" s="81">
        <v>48.25</v>
      </c>
      <c r="I16" s="82">
        <f t="shared" si="2"/>
        <v>212.69806249999999</v>
      </c>
      <c r="K16" s="61"/>
      <c r="M16" s="61"/>
    </row>
    <row r="17" spans="1:13" ht="15" customHeight="1" thickBot="1" x14ac:dyDescent="0.3">
      <c r="A17" s="84"/>
      <c r="B17" s="85"/>
      <c r="C17" s="86"/>
      <c r="D17" s="86"/>
      <c r="E17" s="87"/>
      <c r="F17" s="88"/>
      <c r="G17" s="88"/>
      <c r="H17" s="88"/>
      <c r="I17" s="89"/>
      <c r="K17" s="61"/>
      <c r="M17" s="61"/>
    </row>
    <row r="18" spans="1:13" ht="15" customHeight="1" x14ac:dyDescent="0.25">
      <c r="A18" s="57">
        <v>2</v>
      </c>
      <c r="B18" s="46" t="s">
        <v>98</v>
      </c>
      <c r="C18" s="45"/>
      <c r="D18" s="45"/>
      <c r="E18" s="47"/>
      <c r="F18" s="47"/>
      <c r="G18" s="83">
        <f>SUM(G19:G25)</f>
        <v>103187.4065792</v>
      </c>
      <c r="H18" s="46"/>
      <c r="I18" s="49">
        <f>SUM(I19:I26)</f>
        <v>83593.168000000005</v>
      </c>
      <c r="K18" s="61"/>
      <c r="M18" s="61"/>
    </row>
    <row r="19" spans="1:13" ht="78.75" customHeight="1" x14ac:dyDescent="0.25">
      <c r="A19" s="77" t="s">
        <v>60</v>
      </c>
      <c r="B19" s="78" t="s">
        <v>116</v>
      </c>
      <c r="C19" s="79" t="s">
        <v>122</v>
      </c>
      <c r="D19" s="79" t="s">
        <v>125</v>
      </c>
      <c r="E19" s="80">
        <v>410.8</v>
      </c>
      <c r="F19" s="81">
        <f>H19*(1+$I$6)</f>
        <v>49.203184</v>
      </c>
      <c r="G19" s="81">
        <f>E19*F19</f>
        <v>20212.667987200002</v>
      </c>
      <c r="H19" s="81">
        <v>39.86</v>
      </c>
      <c r="I19" s="82">
        <f>E19*H19</f>
        <v>16374.487999999999</v>
      </c>
      <c r="K19" s="61"/>
      <c r="M19" s="61"/>
    </row>
    <row r="20" spans="1:13" ht="41.25" customHeight="1" x14ac:dyDescent="0.25">
      <c r="A20" s="77" t="s">
        <v>61</v>
      </c>
      <c r="B20" s="78" t="s">
        <v>117</v>
      </c>
      <c r="C20" s="79" t="s">
        <v>109</v>
      </c>
      <c r="D20" s="79" t="s">
        <v>126</v>
      </c>
      <c r="E20" s="80">
        <v>386</v>
      </c>
      <c r="F20" s="81">
        <f t="shared" ref="F20:F25" si="3">H20*(1+$I$6)</f>
        <v>53.375456</v>
      </c>
      <c r="G20" s="81">
        <f t="shared" ref="G20:G25" si="4">E20*F20</f>
        <v>20602.926016000001</v>
      </c>
      <c r="H20" s="81">
        <v>43.24</v>
      </c>
      <c r="I20" s="82">
        <f t="shared" ref="I20:I25" si="5">E20*H20</f>
        <v>16690.64</v>
      </c>
      <c r="K20" s="61"/>
      <c r="M20" s="61"/>
    </row>
    <row r="21" spans="1:13" ht="41.25" customHeight="1" x14ac:dyDescent="0.25">
      <c r="A21" s="77" t="s">
        <v>62</v>
      </c>
      <c r="B21" s="78" t="s">
        <v>118</v>
      </c>
      <c r="C21" s="79" t="s">
        <v>109</v>
      </c>
      <c r="D21" s="79" t="s">
        <v>127</v>
      </c>
      <c r="E21" s="80">
        <v>431</v>
      </c>
      <c r="F21" s="81">
        <f t="shared" si="3"/>
        <v>58.559935999999993</v>
      </c>
      <c r="G21" s="81">
        <f t="shared" si="4"/>
        <v>25239.332415999997</v>
      </c>
      <c r="H21" s="81">
        <v>47.44</v>
      </c>
      <c r="I21" s="82">
        <f t="shared" si="5"/>
        <v>20446.64</v>
      </c>
      <c r="K21" s="61"/>
      <c r="M21" s="61"/>
    </row>
    <row r="22" spans="1:13" ht="52.5" customHeight="1" x14ac:dyDescent="0.25">
      <c r="A22" s="77" t="s">
        <v>63</v>
      </c>
      <c r="B22" s="78" t="s">
        <v>119</v>
      </c>
      <c r="C22" s="79" t="s">
        <v>109</v>
      </c>
      <c r="D22" s="79" t="s">
        <v>128</v>
      </c>
      <c r="E22" s="80">
        <v>72</v>
      </c>
      <c r="F22" s="81">
        <f t="shared" si="3"/>
        <v>88.506479999999996</v>
      </c>
      <c r="G22" s="81">
        <f t="shared" si="4"/>
        <v>6372.4665599999998</v>
      </c>
      <c r="H22" s="81">
        <v>71.7</v>
      </c>
      <c r="I22" s="82">
        <f t="shared" si="5"/>
        <v>5162.4000000000005</v>
      </c>
      <c r="K22" s="61"/>
      <c r="M22" s="61"/>
    </row>
    <row r="23" spans="1:13" ht="26.25" customHeight="1" x14ac:dyDescent="0.25">
      <c r="A23" s="77" t="s">
        <v>64</v>
      </c>
      <c r="B23" s="78" t="s">
        <v>123</v>
      </c>
      <c r="C23" s="79" t="s">
        <v>109</v>
      </c>
      <c r="D23" s="79" t="s">
        <v>129</v>
      </c>
      <c r="E23" s="80">
        <v>123</v>
      </c>
      <c r="F23" s="81">
        <f t="shared" si="3"/>
        <v>13.936375999999997</v>
      </c>
      <c r="G23" s="81">
        <f t="shared" si="4"/>
        <v>1714.1742479999996</v>
      </c>
      <c r="H23" s="81">
        <v>11.29</v>
      </c>
      <c r="I23" s="82">
        <f t="shared" si="5"/>
        <v>1388.6699999999998</v>
      </c>
      <c r="K23" s="61"/>
      <c r="M23" s="61"/>
    </row>
    <row r="24" spans="1:13" ht="52.5" customHeight="1" x14ac:dyDescent="0.25">
      <c r="A24" s="77" t="s">
        <v>65</v>
      </c>
      <c r="B24" s="78" t="s">
        <v>120</v>
      </c>
      <c r="C24" s="79" t="s">
        <v>124</v>
      </c>
      <c r="D24" s="79" t="s">
        <v>130</v>
      </c>
      <c r="E24" s="80">
        <v>1</v>
      </c>
      <c r="F24" s="81">
        <f t="shared" si="3"/>
        <v>346.088728</v>
      </c>
      <c r="G24" s="81">
        <f t="shared" si="4"/>
        <v>346.088728</v>
      </c>
      <c r="H24" s="81">
        <v>280.37</v>
      </c>
      <c r="I24" s="82">
        <f t="shared" si="5"/>
        <v>280.37</v>
      </c>
      <c r="K24" s="61"/>
      <c r="M24" s="61"/>
    </row>
    <row r="25" spans="1:13" ht="41.25" customHeight="1" x14ac:dyDescent="0.25">
      <c r="A25" s="77" t="s">
        <v>66</v>
      </c>
      <c r="B25" s="78" t="s">
        <v>121</v>
      </c>
      <c r="C25" s="79" t="s">
        <v>109</v>
      </c>
      <c r="D25" s="54" t="s">
        <v>131</v>
      </c>
      <c r="E25" s="80">
        <v>166</v>
      </c>
      <c r="F25" s="81">
        <f t="shared" si="3"/>
        <v>172.890064</v>
      </c>
      <c r="G25" s="81">
        <f t="shared" si="4"/>
        <v>28699.750624</v>
      </c>
      <c r="H25" s="81">
        <v>140.06</v>
      </c>
      <c r="I25" s="82">
        <f t="shared" si="5"/>
        <v>23249.96</v>
      </c>
      <c r="K25" s="61"/>
      <c r="M25" s="61"/>
    </row>
    <row r="26" spans="1:13" ht="15" customHeight="1" thickBot="1" x14ac:dyDescent="0.3">
      <c r="A26" s="77"/>
      <c r="B26" s="78"/>
      <c r="C26" s="79"/>
      <c r="D26" s="79"/>
      <c r="E26" s="80"/>
      <c r="F26" s="80"/>
      <c r="G26" s="80"/>
      <c r="H26" s="81"/>
      <c r="I26" s="82"/>
      <c r="K26" s="61"/>
      <c r="M26" s="61"/>
    </row>
    <row r="27" spans="1:13" ht="15" customHeight="1" x14ac:dyDescent="0.25">
      <c r="A27" s="57">
        <v>3</v>
      </c>
      <c r="B27" s="46" t="s">
        <v>99</v>
      </c>
      <c r="C27" s="45"/>
      <c r="D27" s="45"/>
      <c r="E27" s="47"/>
      <c r="F27" s="47"/>
      <c r="G27" s="83">
        <f>SUM(G28:G37)</f>
        <v>27123.292458879998</v>
      </c>
      <c r="H27" s="46"/>
      <c r="I27" s="49">
        <f>SUM(I28:I38)</f>
        <v>21972.855200000002</v>
      </c>
      <c r="K27" s="61"/>
      <c r="M27" s="61"/>
    </row>
    <row r="28" spans="1:13" ht="63.75" customHeight="1" x14ac:dyDescent="0.25">
      <c r="A28" s="77" t="s">
        <v>67</v>
      </c>
      <c r="B28" s="78" t="s">
        <v>132</v>
      </c>
      <c r="C28" s="79" t="s">
        <v>109</v>
      </c>
      <c r="D28" s="79" t="s">
        <v>142</v>
      </c>
      <c r="E28" s="80">
        <v>147.22999999999999</v>
      </c>
      <c r="F28" s="81">
        <f>H28*(1+$I$6)</f>
        <v>66.213216000000003</v>
      </c>
      <c r="G28" s="81">
        <f>E28*F28</f>
        <v>9748.5717916800004</v>
      </c>
      <c r="H28" s="81">
        <v>53.64</v>
      </c>
      <c r="I28" s="82">
        <f>E28*H28</f>
        <v>7897.4171999999999</v>
      </c>
      <c r="K28" s="61"/>
      <c r="M28" s="61"/>
    </row>
    <row r="29" spans="1:13" ht="26.25" customHeight="1" x14ac:dyDescent="0.25">
      <c r="A29" s="77" t="s">
        <v>68</v>
      </c>
      <c r="B29" s="78" t="s">
        <v>133</v>
      </c>
      <c r="C29" s="79" t="s">
        <v>122</v>
      </c>
      <c r="D29" s="79" t="s">
        <v>143</v>
      </c>
      <c r="E29" s="80">
        <v>5.2</v>
      </c>
      <c r="F29" s="81">
        <f t="shared" ref="F29:F37" si="6">H29*(1+$I$6)</f>
        <v>31.329071999999996</v>
      </c>
      <c r="G29" s="81">
        <f t="shared" ref="G29:G37" si="7">E29*F29</f>
        <v>162.91117439999999</v>
      </c>
      <c r="H29" s="81">
        <v>25.38</v>
      </c>
      <c r="I29" s="82">
        <f t="shared" ref="I29:I37" si="8">E29*H29</f>
        <v>131.976</v>
      </c>
      <c r="K29" s="61"/>
      <c r="M29" s="61"/>
    </row>
    <row r="30" spans="1:13" ht="26.25" customHeight="1" x14ac:dyDescent="0.25">
      <c r="A30" s="77" t="s">
        <v>69</v>
      </c>
      <c r="B30" s="78" t="s">
        <v>134</v>
      </c>
      <c r="C30" s="79" t="s">
        <v>122</v>
      </c>
      <c r="D30" s="79" t="s">
        <v>144</v>
      </c>
      <c r="E30" s="80">
        <v>1.8</v>
      </c>
      <c r="F30" s="81">
        <f t="shared" si="6"/>
        <v>42.969464000000002</v>
      </c>
      <c r="G30" s="81">
        <f t="shared" si="7"/>
        <v>77.345035200000012</v>
      </c>
      <c r="H30" s="81">
        <v>34.81</v>
      </c>
      <c r="I30" s="82">
        <f t="shared" si="8"/>
        <v>62.658000000000008</v>
      </c>
      <c r="K30" s="61"/>
      <c r="M30" s="61"/>
    </row>
    <row r="31" spans="1:13" ht="26.25" customHeight="1" x14ac:dyDescent="0.25">
      <c r="A31" s="77" t="s">
        <v>70</v>
      </c>
      <c r="B31" s="78" t="s">
        <v>135</v>
      </c>
      <c r="C31" s="79" t="s">
        <v>122</v>
      </c>
      <c r="D31" s="79" t="s">
        <v>145</v>
      </c>
      <c r="E31" s="80">
        <v>1.8</v>
      </c>
      <c r="F31" s="81">
        <f t="shared" si="6"/>
        <v>42.130071999999998</v>
      </c>
      <c r="G31" s="81">
        <f t="shared" si="7"/>
        <v>75.834129599999997</v>
      </c>
      <c r="H31" s="81">
        <v>34.130000000000003</v>
      </c>
      <c r="I31" s="82">
        <f t="shared" si="8"/>
        <v>61.434000000000005</v>
      </c>
      <c r="K31" s="61"/>
      <c r="M31" s="61"/>
    </row>
    <row r="32" spans="1:13" ht="26.25" customHeight="1" x14ac:dyDescent="0.25">
      <c r="A32" s="77" t="s">
        <v>71</v>
      </c>
      <c r="B32" s="78" t="s">
        <v>136</v>
      </c>
      <c r="C32" s="79" t="s">
        <v>122</v>
      </c>
      <c r="D32" s="79" t="s">
        <v>146</v>
      </c>
      <c r="E32" s="80">
        <v>10</v>
      </c>
      <c r="F32" s="81">
        <f t="shared" si="6"/>
        <v>56.017071999999999</v>
      </c>
      <c r="G32" s="81">
        <f t="shared" si="7"/>
        <v>560.17071999999996</v>
      </c>
      <c r="H32" s="81">
        <v>45.38</v>
      </c>
      <c r="I32" s="82">
        <f t="shared" si="8"/>
        <v>453.8</v>
      </c>
      <c r="K32" s="61"/>
      <c r="M32" s="61"/>
    </row>
    <row r="33" spans="1:13" ht="26.25" customHeight="1" x14ac:dyDescent="0.25">
      <c r="A33" s="77" t="s">
        <v>72</v>
      </c>
      <c r="B33" s="78" t="s">
        <v>137</v>
      </c>
      <c r="C33" s="79" t="s">
        <v>122</v>
      </c>
      <c r="D33" s="79" t="s">
        <v>147</v>
      </c>
      <c r="E33" s="80">
        <v>10</v>
      </c>
      <c r="F33" s="81">
        <f t="shared" si="6"/>
        <v>50.758527999999991</v>
      </c>
      <c r="G33" s="81">
        <f t="shared" si="7"/>
        <v>507.5852799999999</v>
      </c>
      <c r="H33" s="81">
        <v>41.12</v>
      </c>
      <c r="I33" s="82">
        <f t="shared" si="8"/>
        <v>411.2</v>
      </c>
      <c r="K33" s="61"/>
      <c r="M33" s="61"/>
    </row>
    <row r="34" spans="1:13" ht="75" customHeight="1" x14ac:dyDescent="0.25">
      <c r="A34" s="77" t="s">
        <v>73</v>
      </c>
      <c r="B34" s="78" t="s">
        <v>138</v>
      </c>
      <c r="C34" s="79" t="s">
        <v>109</v>
      </c>
      <c r="D34" s="79" t="s">
        <v>148</v>
      </c>
      <c r="E34" s="80">
        <v>31</v>
      </c>
      <c r="F34" s="81">
        <f t="shared" si="6"/>
        <v>147.39970399999999</v>
      </c>
      <c r="G34" s="81">
        <f t="shared" si="7"/>
        <v>4569.3908239999992</v>
      </c>
      <c r="H34" s="81">
        <v>119.41</v>
      </c>
      <c r="I34" s="82">
        <f t="shared" si="8"/>
        <v>3701.71</v>
      </c>
      <c r="K34" s="61"/>
      <c r="M34" s="61"/>
    </row>
    <row r="35" spans="1:13" ht="52.5" customHeight="1" x14ac:dyDescent="0.25">
      <c r="A35" s="77" t="s">
        <v>74</v>
      </c>
      <c r="B35" s="78" t="s">
        <v>139</v>
      </c>
      <c r="C35" s="79" t="s">
        <v>110</v>
      </c>
      <c r="D35" s="79" t="s">
        <v>149</v>
      </c>
      <c r="E35" s="80">
        <v>7.02</v>
      </c>
      <c r="F35" s="81">
        <f t="shared" si="6"/>
        <v>417.22719999999998</v>
      </c>
      <c r="G35" s="81">
        <f t="shared" si="7"/>
        <v>2928.9349439999996</v>
      </c>
      <c r="H35" s="81">
        <v>338</v>
      </c>
      <c r="I35" s="82">
        <f t="shared" si="8"/>
        <v>2372.7599999999998</v>
      </c>
      <c r="K35" s="61"/>
      <c r="M35" s="61"/>
    </row>
    <row r="36" spans="1:13" ht="15" customHeight="1" x14ac:dyDescent="0.25">
      <c r="A36" s="77" t="s">
        <v>75</v>
      </c>
      <c r="B36" s="78" t="s">
        <v>140</v>
      </c>
      <c r="C36" s="79" t="s">
        <v>110</v>
      </c>
      <c r="D36" s="79" t="s">
        <v>150</v>
      </c>
      <c r="E36" s="80">
        <v>2.6</v>
      </c>
      <c r="F36" s="81">
        <f t="shared" si="6"/>
        <v>2549.7272639999996</v>
      </c>
      <c r="G36" s="81">
        <f t="shared" si="7"/>
        <v>6629.2908863999992</v>
      </c>
      <c r="H36" s="81">
        <v>2065.56</v>
      </c>
      <c r="I36" s="82">
        <f t="shared" si="8"/>
        <v>5370.4560000000001</v>
      </c>
      <c r="K36" s="61"/>
      <c r="M36" s="61"/>
    </row>
    <row r="37" spans="1:13" ht="26.25" customHeight="1" x14ac:dyDescent="0.25">
      <c r="A37" s="77" t="s">
        <v>76</v>
      </c>
      <c r="B37" s="78" t="s">
        <v>141</v>
      </c>
      <c r="C37" s="79" t="s">
        <v>110</v>
      </c>
      <c r="D37" s="79" t="s">
        <v>151</v>
      </c>
      <c r="E37" s="80">
        <v>41.4</v>
      </c>
      <c r="F37" s="81">
        <f t="shared" si="6"/>
        <v>45.006223999999996</v>
      </c>
      <c r="G37" s="81">
        <f t="shared" si="7"/>
        <v>1863.2576735999999</v>
      </c>
      <c r="H37" s="81">
        <v>36.46</v>
      </c>
      <c r="I37" s="82">
        <f t="shared" si="8"/>
        <v>1509.444</v>
      </c>
      <c r="K37" s="61"/>
      <c r="M37" s="61"/>
    </row>
    <row r="38" spans="1:13" ht="15" customHeight="1" thickBot="1" x14ac:dyDescent="0.3">
      <c r="A38" s="116"/>
      <c r="B38" s="76"/>
      <c r="C38" s="18"/>
      <c r="D38" s="18"/>
      <c r="E38" s="19"/>
      <c r="F38" s="19"/>
      <c r="G38" s="19"/>
      <c r="H38" s="20"/>
      <c r="I38" s="21"/>
      <c r="K38" s="61"/>
      <c r="M38" s="61"/>
    </row>
    <row r="39" spans="1:13" ht="15" customHeight="1" x14ac:dyDescent="0.25">
      <c r="A39" s="57">
        <v>4</v>
      </c>
      <c r="B39" s="46" t="s">
        <v>100</v>
      </c>
      <c r="C39" s="45"/>
      <c r="D39" s="45"/>
      <c r="E39" s="47"/>
      <c r="F39" s="47"/>
      <c r="G39" s="83">
        <f>SUM(G40:G46)</f>
        <v>21384.005453759997</v>
      </c>
      <c r="H39" s="46"/>
      <c r="I39" s="49">
        <f>SUM(I40:I47)</f>
        <v>17323.400399999999</v>
      </c>
      <c r="K39" s="61"/>
      <c r="M39" s="61"/>
    </row>
    <row r="40" spans="1:13" ht="67.5" customHeight="1" x14ac:dyDescent="0.25">
      <c r="A40" s="77" t="s">
        <v>77</v>
      </c>
      <c r="B40" s="78" t="s">
        <v>156</v>
      </c>
      <c r="C40" s="79" t="s">
        <v>109</v>
      </c>
      <c r="D40" s="79" t="s">
        <v>163</v>
      </c>
      <c r="E40" s="80">
        <v>294.45999999999998</v>
      </c>
      <c r="F40" s="81">
        <f>H40*(1+$I$6)</f>
        <v>6.4929439999999996</v>
      </c>
      <c r="G40" s="81">
        <f>E40*F40</f>
        <v>1911.9122902399997</v>
      </c>
      <c r="H40" s="81">
        <v>5.26</v>
      </c>
      <c r="I40" s="82">
        <f>E40*H40</f>
        <v>1548.8595999999998</v>
      </c>
      <c r="K40" s="61"/>
      <c r="M40" s="61"/>
    </row>
    <row r="41" spans="1:13" ht="41.25" customHeight="1" x14ac:dyDescent="0.25">
      <c r="A41" s="77" t="s">
        <v>78</v>
      </c>
      <c r="B41" s="78" t="s">
        <v>157</v>
      </c>
      <c r="C41" s="79" t="s">
        <v>109</v>
      </c>
      <c r="D41" s="79" t="s">
        <v>164</v>
      </c>
      <c r="E41" s="80">
        <v>147.22999999999999</v>
      </c>
      <c r="F41" s="81">
        <f t="shared" ref="F41:F46" si="9">H41*(1+$I$6)</f>
        <v>31.835175999999997</v>
      </c>
      <c r="G41" s="81">
        <f t="shared" ref="G41:G46" si="10">E41*F41</f>
        <v>4687.0929624799992</v>
      </c>
      <c r="H41" s="81">
        <v>25.79</v>
      </c>
      <c r="I41" s="82">
        <f t="shared" ref="I41:I46" si="11">E41*H41</f>
        <v>3797.0616999999997</v>
      </c>
      <c r="K41" s="61"/>
      <c r="M41" s="61"/>
    </row>
    <row r="42" spans="1:13" ht="41.25" customHeight="1" x14ac:dyDescent="0.25">
      <c r="A42" s="77" t="s">
        <v>79</v>
      </c>
      <c r="B42" s="78" t="s">
        <v>158</v>
      </c>
      <c r="C42" s="79" t="s">
        <v>109</v>
      </c>
      <c r="D42" s="79" t="s">
        <v>165</v>
      </c>
      <c r="E42" s="80">
        <v>99.75</v>
      </c>
      <c r="F42" s="81">
        <f t="shared" si="9"/>
        <v>25.774271999999996</v>
      </c>
      <c r="G42" s="81">
        <f t="shared" si="10"/>
        <v>2570.9836319999995</v>
      </c>
      <c r="H42" s="81">
        <v>20.88</v>
      </c>
      <c r="I42" s="82">
        <f t="shared" si="11"/>
        <v>2082.7799999999997</v>
      </c>
      <c r="K42" s="61"/>
      <c r="M42" s="61"/>
    </row>
    <row r="43" spans="1:13" ht="41.25" customHeight="1" x14ac:dyDescent="0.25">
      <c r="A43" s="77" t="s">
        <v>152</v>
      </c>
      <c r="B43" s="85" t="s">
        <v>159</v>
      </c>
      <c r="C43" s="79" t="s">
        <v>109</v>
      </c>
      <c r="D43" s="86" t="s">
        <v>166</v>
      </c>
      <c r="E43" s="87">
        <v>147.22999999999999</v>
      </c>
      <c r="F43" s="81">
        <f t="shared" si="9"/>
        <v>15.528751999999999</v>
      </c>
      <c r="G43" s="81">
        <f t="shared" si="10"/>
        <v>2286.2981569599997</v>
      </c>
      <c r="H43" s="88">
        <v>12.58</v>
      </c>
      <c r="I43" s="82">
        <f t="shared" si="11"/>
        <v>1852.1533999999999</v>
      </c>
      <c r="K43" s="61"/>
      <c r="M43" s="61"/>
    </row>
    <row r="44" spans="1:13" ht="26.25" customHeight="1" x14ac:dyDescent="0.25">
      <c r="A44" s="77" t="s">
        <v>153</v>
      </c>
      <c r="B44" s="78" t="s">
        <v>160</v>
      </c>
      <c r="C44" s="79" t="s">
        <v>109</v>
      </c>
      <c r="D44" s="79" t="s">
        <v>167</v>
      </c>
      <c r="E44" s="80">
        <v>99.75</v>
      </c>
      <c r="F44" s="81">
        <f t="shared" si="9"/>
        <v>14.652327999999999</v>
      </c>
      <c r="G44" s="81">
        <f t="shared" si="10"/>
        <v>1461.569718</v>
      </c>
      <c r="H44" s="81">
        <v>11.87</v>
      </c>
      <c r="I44" s="82">
        <f t="shared" si="11"/>
        <v>1184.0325</v>
      </c>
      <c r="K44" s="61"/>
      <c r="M44" s="61"/>
    </row>
    <row r="45" spans="1:13" ht="52.5" customHeight="1" x14ac:dyDescent="0.25">
      <c r="A45" s="77" t="s">
        <v>154</v>
      </c>
      <c r="B45" s="85" t="s">
        <v>161</v>
      </c>
      <c r="C45" s="79" t="s">
        <v>109</v>
      </c>
      <c r="D45" s="86" t="s">
        <v>168</v>
      </c>
      <c r="E45" s="87">
        <v>50.44</v>
      </c>
      <c r="F45" s="81">
        <f t="shared" si="9"/>
        <v>48.178632</v>
      </c>
      <c r="G45" s="81">
        <f t="shared" si="10"/>
        <v>2430.1301980799999</v>
      </c>
      <c r="H45" s="88">
        <v>39.03</v>
      </c>
      <c r="I45" s="82">
        <f t="shared" si="11"/>
        <v>1968.6732</v>
      </c>
      <c r="K45" s="61"/>
      <c r="M45" s="61"/>
    </row>
    <row r="46" spans="1:13" ht="67.5" customHeight="1" x14ac:dyDescent="0.25">
      <c r="A46" s="77" t="s">
        <v>155</v>
      </c>
      <c r="B46" s="78" t="s">
        <v>162</v>
      </c>
      <c r="C46" s="79" t="s">
        <v>109</v>
      </c>
      <c r="D46" s="79" t="s">
        <v>169</v>
      </c>
      <c r="E46" s="80">
        <v>76</v>
      </c>
      <c r="F46" s="81">
        <f t="shared" si="9"/>
        <v>79.421295999999998</v>
      </c>
      <c r="G46" s="81">
        <f t="shared" si="10"/>
        <v>6036.0184959999997</v>
      </c>
      <c r="H46" s="81">
        <v>64.34</v>
      </c>
      <c r="I46" s="82">
        <f t="shared" si="11"/>
        <v>4889.84</v>
      </c>
      <c r="K46" s="61"/>
      <c r="M46" s="61"/>
    </row>
    <row r="47" spans="1:13" ht="15" customHeight="1" thickBot="1" x14ac:dyDescent="0.3">
      <c r="A47" s="96"/>
      <c r="B47" s="97"/>
      <c r="C47" s="98"/>
      <c r="D47" s="98"/>
      <c r="E47" s="99"/>
      <c r="F47" s="99"/>
      <c r="G47" s="99"/>
      <c r="H47" s="100"/>
      <c r="I47" s="101"/>
      <c r="K47" s="61"/>
      <c r="M47" s="61"/>
    </row>
    <row r="48" spans="1:13" ht="14.25" customHeight="1" x14ac:dyDescent="0.25">
      <c r="A48" s="58">
        <v>5</v>
      </c>
      <c r="B48" s="51" t="s">
        <v>101</v>
      </c>
      <c r="C48" s="50"/>
      <c r="D48" s="50"/>
      <c r="E48" s="52"/>
      <c r="F48" s="52"/>
      <c r="G48" s="102">
        <f>SUM(G49:G50)</f>
        <v>3119.4031503808001</v>
      </c>
      <c r="H48" s="51"/>
      <c r="I48" s="53">
        <f>SUM(I49:I51)</f>
        <v>2527.0602319999998</v>
      </c>
      <c r="K48" s="61"/>
      <c r="M48" s="61"/>
    </row>
    <row r="49" spans="1:13" ht="26.25" customHeight="1" x14ac:dyDescent="0.25">
      <c r="A49" s="79" t="s">
        <v>80</v>
      </c>
      <c r="B49" s="78" t="s">
        <v>170</v>
      </c>
      <c r="C49" s="79" t="s">
        <v>109</v>
      </c>
      <c r="D49" s="79" t="s">
        <v>172</v>
      </c>
      <c r="E49" s="80">
        <v>230.5412</v>
      </c>
      <c r="F49" s="81">
        <f>H49*(1+$I$6)</f>
        <v>11.097256</v>
      </c>
      <c r="G49" s="81">
        <f>E49*F49</f>
        <v>2558.3747149472001</v>
      </c>
      <c r="H49" s="81">
        <v>8.99</v>
      </c>
      <c r="I49" s="82">
        <f>E49*H49</f>
        <v>2072.565388</v>
      </c>
      <c r="K49" s="61"/>
      <c r="M49" s="61"/>
    </row>
    <row r="50" spans="1:13" ht="26.25" customHeight="1" x14ac:dyDescent="0.25">
      <c r="A50" s="79" t="s">
        <v>81</v>
      </c>
      <c r="B50" s="78" t="s">
        <v>171</v>
      </c>
      <c r="C50" s="79" t="s">
        <v>109</v>
      </c>
      <c r="D50" s="79" t="s">
        <v>172</v>
      </c>
      <c r="E50" s="80">
        <v>50.555599999999998</v>
      </c>
      <c r="F50" s="81">
        <f>H50*(1+$I$6)</f>
        <v>11.097256</v>
      </c>
      <c r="G50" s="81">
        <f>E50*F50</f>
        <v>561.02843543359995</v>
      </c>
      <c r="H50" s="81">
        <v>8.99</v>
      </c>
      <c r="I50" s="82">
        <f>E50*H50</f>
        <v>454.494844</v>
      </c>
      <c r="K50" s="61"/>
      <c r="M50" s="61"/>
    </row>
    <row r="51" spans="1:13" ht="15" customHeight="1" thickBot="1" x14ac:dyDescent="0.3">
      <c r="A51" s="110"/>
      <c r="B51" s="111"/>
      <c r="C51" s="112"/>
      <c r="D51" s="112"/>
      <c r="E51" s="113"/>
      <c r="F51" s="113"/>
      <c r="G51" s="113"/>
      <c r="H51" s="114"/>
      <c r="I51" s="115"/>
      <c r="K51" s="61"/>
      <c r="M51" s="61"/>
    </row>
    <row r="52" spans="1:13" ht="15" customHeight="1" x14ac:dyDescent="0.25">
      <c r="A52" s="57">
        <v>6</v>
      </c>
      <c r="B52" s="46" t="s">
        <v>102</v>
      </c>
      <c r="C52" s="45"/>
      <c r="D52" s="45"/>
      <c r="E52" s="47"/>
      <c r="F52" s="47"/>
      <c r="G52" s="83">
        <f>SUM(G53:G59)</f>
        <v>4550.3440319999991</v>
      </c>
      <c r="H52" s="46"/>
      <c r="I52" s="49">
        <f>SUM(I53:I60)</f>
        <v>3686.2800000000007</v>
      </c>
      <c r="K52" s="61"/>
      <c r="M52" s="61"/>
    </row>
    <row r="53" spans="1:13" ht="26.25" customHeight="1" x14ac:dyDescent="0.25">
      <c r="A53" s="77" t="s">
        <v>82</v>
      </c>
      <c r="B53" s="78" t="s">
        <v>177</v>
      </c>
      <c r="C53" s="79" t="s">
        <v>124</v>
      </c>
      <c r="D53" s="79" t="s">
        <v>184</v>
      </c>
      <c r="E53" s="80">
        <v>2</v>
      </c>
      <c r="F53" s="81">
        <f>H53*(1+$I$6)</f>
        <v>445.43324000000001</v>
      </c>
      <c r="G53" s="81">
        <f>E53*F53</f>
        <v>890.86648000000002</v>
      </c>
      <c r="H53" s="81">
        <v>360.85</v>
      </c>
      <c r="I53" s="82">
        <f>E53*H53</f>
        <v>721.7</v>
      </c>
      <c r="K53" s="61"/>
      <c r="M53" s="61"/>
    </row>
    <row r="54" spans="1:13" ht="26.25" customHeight="1" x14ac:dyDescent="0.25">
      <c r="A54" s="77" t="s">
        <v>83</v>
      </c>
      <c r="B54" s="78" t="s">
        <v>178</v>
      </c>
      <c r="C54" s="79" t="s">
        <v>124</v>
      </c>
      <c r="D54" s="79" t="s">
        <v>185</v>
      </c>
      <c r="E54" s="80">
        <v>3</v>
      </c>
      <c r="F54" s="81">
        <f t="shared" ref="F54:F59" si="12">H54*(1+$I$6)</f>
        <v>682.47507199999995</v>
      </c>
      <c r="G54" s="81">
        <f t="shared" ref="G54:G59" si="13">E54*F54</f>
        <v>2047.4252159999999</v>
      </c>
      <c r="H54" s="81">
        <v>552.88</v>
      </c>
      <c r="I54" s="82">
        <f t="shared" ref="I54:I59" si="14">E54*H54</f>
        <v>1658.6399999999999</v>
      </c>
      <c r="K54" s="61"/>
      <c r="M54" s="61"/>
    </row>
    <row r="55" spans="1:13" ht="26.25" customHeight="1" x14ac:dyDescent="0.25">
      <c r="A55" s="77" t="s">
        <v>84</v>
      </c>
      <c r="B55" s="78" t="s">
        <v>179</v>
      </c>
      <c r="C55" s="79" t="s">
        <v>124</v>
      </c>
      <c r="D55" s="79" t="s">
        <v>186</v>
      </c>
      <c r="E55" s="80">
        <v>3</v>
      </c>
      <c r="F55" s="81">
        <f t="shared" si="12"/>
        <v>60.102935999999993</v>
      </c>
      <c r="G55" s="81">
        <f t="shared" si="13"/>
        <v>180.30880799999997</v>
      </c>
      <c r="H55" s="81">
        <v>48.69</v>
      </c>
      <c r="I55" s="82">
        <f t="shared" si="14"/>
        <v>146.07</v>
      </c>
      <c r="K55" s="61"/>
      <c r="M55" s="61"/>
    </row>
    <row r="56" spans="1:13" ht="26.25" customHeight="1" x14ac:dyDescent="0.25">
      <c r="A56" s="77" t="s">
        <v>173</v>
      </c>
      <c r="B56" s="85" t="s">
        <v>180</v>
      </c>
      <c r="C56" s="79" t="s">
        <v>124</v>
      </c>
      <c r="D56" s="86" t="s">
        <v>187</v>
      </c>
      <c r="E56" s="87">
        <v>4</v>
      </c>
      <c r="F56" s="81">
        <f t="shared" si="12"/>
        <v>74.360255999999993</v>
      </c>
      <c r="G56" s="81">
        <f t="shared" si="13"/>
        <v>297.44102399999997</v>
      </c>
      <c r="H56" s="88">
        <v>60.24</v>
      </c>
      <c r="I56" s="82">
        <f t="shared" si="14"/>
        <v>240.96</v>
      </c>
      <c r="K56" s="61"/>
      <c r="M56" s="61"/>
    </row>
    <row r="57" spans="1:13" ht="26.25" customHeight="1" x14ac:dyDescent="0.25">
      <c r="A57" s="77" t="s">
        <v>174</v>
      </c>
      <c r="B57" s="78" t="s">
        <v>181</v>
      </c>
      <c r="C57" s="79" t="s">
        <v>124</v>
      </c>
      <c r="D57" s="79" t="s">
        <v>188</v>
      </c>
      <c r="E57" s="80">
        <v>36</v>
      </c>
      <c r="F57" s="81">
        <f t="shared" si="12"/>
        <v>16.676743999999999</v>
      </c>
      <c r="G57" s="81">
        <f t="shared" si="13"/>
        <v>600.36278399999992</v>
      </c>
      <c r="H57" s="81">
        <v>13.51</v>
      </c>
      <c r="I57" s="82">
        <f t="shared" si="14"/>
        <v>486.36</v>
      </c>
      <c r="K57" s="61"/>
      <c r="M57" s="61"/>
    </row>
    <row r="58" spans="1:13" ht="26.25" customHeight="1" x14ac:dyDescent="0.25">
      <c r="A58" s="77" t="s">
        <v>175</v>
      </c>
      <c r="B58" s="78" t="s">
        <v>182</v>
      </c>
      <c r="C58" s="79" t="s">
        <v>124</v>
      </c>
      <c r="D58" s="79" t="s">
        <v>189</v>
      </c>
      <c r="E58" s="80">
        <v>10</v>
      </c>
      <c r="F58" s="81">
        <f t="shared" si="12"/>
        <v>40.846296000000002</v>
      </c>
      <c r="G58" s="81">
        <f t="shared" si="13"/>
        <v>408.46296000000001</v>
      </c>
      <c r="H58" s="81">
        <v>33.090000000000003</v>
      </c>
      <c r="I58" s="82">
        <f t="shared" si="14"/>
        <v>330.90000000000003</v>
      </c>
      <c r="K58" s="61"/>
      <c r="M58" s="61"/>
    </row>
    <row r="59" spans="1:13" ht="15" customHeight="1" x14ac:dyDescent="0.25">
      <c r="A59" s="77" t="s">
        <v>176</v>
      </c>
      <c r="B59" s="78" t="s">
        <v>183</v>
      </c>
      <c r="C59" s="79" t="s">
        <v>124</v>
      </c>
      <c r="D59" s="79" t="s">
        <v>190</v>
      </c>
      <c r="E59" s="80">
        <v>19</v>
      </c>
      <c r="F59" s="81">
        <f t="shared" si="12"/>
        <v>6.6040399999999995</v>
      </c>
      <c r="G59" s="81">
        <f t="shared" si="13"/>
        <v>125.47675999999998</v>
      </c>
      <c r="H59" s="81">
        <v>5.35</v>
      </c>
      <c r="I59" s="82">
        <f t="shared" si="14"/>
        <v>101.64999999999999</v>
      </c>
      <c r="K59" s="61"/>
      <c r="M59" s="61"/>
    </row>
    <row r="60" spans="1:13" ht="15" customHeight="1" thickBot="1" x14ac:dyDescent="0.3">
      <c r="A60" s="103"/>
      <c r="B60" s="104"/>
      <c r="C60" s="105"/>
      <c r="D60" s="105"/>
      <c r="E60" s="106"/>
      <c r="F60" s="106"/>
      <c r="G60" s="106"/>
      <c r="H60" s="107"/>
      <c r="I60" s="108"/>
      <c r="K60" s="61"/>
      <c r="M60" s="61"/>
    </row>
    <row r="61" spans="1:13" ht="14.25" customHeight="1" x14ac:dyDescent="0.25">
      <c r="A61" s="58">
        <v>7</v>
      </c>
      <c r="B61" s="51" t="s">
        <v>103</v>
      </c>
      <c r="C61" s="50"/>
      <c r="D61" s="50"/>
      <c r="E61" s="52"/>
      <c r="F61" s="102"/>
      <c r="G61" s="102">
        <f>SUM(G62:G64)</f>
        <v>2349.5322719999999</v>
      </c>
      <c r="H61" s="109"/>
      <c r="I61" s="53">
        <f>SUM(I62:I65)</f>
        <v>1903.38</v>
      </c>
      <c r="K61" s="61"/>
      <c r="M61" s="61"/>
    </row>
    <row r="62" spans="1:13" ht="37.5" customHeight="1" x14ac:dyDescent="0.25">
      <c r="A62" s="77" t="s">
        <v>85</v>
      </c>
      <c r="B62" s="78" t="s">
        <v>191</v>
      </c>
      <c r="C62" s="79" t="s">
        <v>109</v>
      </c>
      <c r="D62" s="79" t="s">
        <v>194</v>
      </c>
      <c r="E62" s="80">
        <v>24</v>
      </c>
      <c r="F62" s="81">
        <f>H62*(1+$I$6)</f>
        <v>31.501887999999997</v>
      </c>
      <c r="G62" s="81">
        <f>E62*F62</f>
        <v>756.04531199999997</v>
      </c>
      <c r="H62" s="81">
        <v>25.52</v>
      </c>
      <c r="I62" s="82">
        <f>E62*H62</f>
        <v>612.48</v>
      </c>
      <c r="K62" s="61"/>
      <c r="M62" s="61"/>
    </row>
    <row r="63" spans="1:13" ht="37.5" customHeight="1" x14ac:dyDescent="0.25">
      <c r="A63" s="77" t="s">
        <v>86</v>
      </c>
      <c r="B63" s="78" t="s">
        <v>192</v>
      </c>
      <c r="C63" s="79" t="s">
        <v>122</v>
      </c>
      <c r="D63" s="79" t="s">
        <v>195</v>
      </c>
      <c r="E63" s="80">
        <v>10</v>
      </c>
      <c r="F63" s="81">
        <f t="shared" ref="F63:F64" si="15">H63*(1+$I$6)</f>
        <v>67.694496000000001</v>
      </c>
      <c r="G63" s="81">
        <f t="shared" ref="G63:G64" si="16">E63*F63</f>
        <v>676.94496000000004</v>
      </c>
      <c r="H63" s="81">
        <v>54.84</v>
      </c>
      <c r="I63" s="82">
        <f t="shared" ref="I63:I64" si="17">E63*H63</f>
        <v>548.40000000000009</v>
      </c>
      <c r="K63" s="61"/>
      <c r="M63" s="61"/>
    </row>
    <row r="64" spans="1:13" ht="63.75" customHeight="1" x14ac:dyDescent="0.25">
      <c r="A64" s="77" t="s">
        <v>87</v>
      </c>
      <c r="B64" s="78" t="s">
        <v>193</v>
      </c>
      <c r="C64" s="79" t="s">
        <v>109</v>
      </c>
      <c r="D64" s="79" t="s">
        <v>196</v>
      </c>
      <c r="E64" s="80">
        <v>30</v>
      </c>
      <c r="F64" s="81">
        <f t="shared" si="15"/>
        <v>30.551399999999997</v>
      </c>
      <c r="G64" s="81">
        <f t="shared" si="16"/>
        <v>916.54199999999992</v>
      </c>
      <c r="H64" s="81">
        <v>24.75</v>
      </c>
      <c r="I64" s="82">
        <f t="shared" si="17"/>
        <v>742.5</v>
      </c>
      <c r="K64" s="61"/>
      <c r="M64" s="61"/>
    </row>
    <row r="65" spans="1:13" ht="15" customHeight="1" x14ac:dyDescent="0.25">
      <c r="A65" s="77"/>
      <c r="B65" s="78"/>
      <c r="C65" s="79"/>
      <c r="D65" s="79"/>
      <c r="E65" s="80"/>
      <c r="F65" s="80"/>
      <c r="G65" s="80"/>
      <c r="H65" s="81"/>
      <c r="I65" s="82"/>
      <c r="K65" s="61"/>
      <c r="M65" s="61"/>
    </row>
    <row r="66" spans="1:13" ht="14.25" customHeight="1" x14ac:dyDescent="0.25">
      <c r="A66" s="58">
        <v>8</v>
      </c>
      <c r="B66" s="51" t="s">
        <v>197</v>
      </c>
      <c r="C66" s="50"/>
      <c r="D66" s="50"/>
      <c r="E66" s="52"/>
      <c r="F66" s="102"/>
      <c r="G66" s="102">
        <f>SUM(G67:G68)</f>
        <v>6854.8313198399992</v>
      </c>
      <c r="H66" s="109"/>
      <c r="I66" s="53">
        <f>SUM(I67:I69)</f>
        <v>5553.1685999999991</v>
      </c>
      <c r="K66" s="61"/>
      <c r="M66" s="61"/>
    </row>
    <row r="67" spans="1:13" ht="26.25" customHeight="1" x14ac:dyDescent="0.25">
      <c r="A67" s="77" t="s">
        <v>88</v>
      </c>
      <c r="B67" s="78" t="s">
        <v>199</v>
      </c>
      <c r="C67" s="79" t="s">
        <v>109</v>
      </c>
      <c r="D67" s="79" t="s">
        <v>201</v>
      </c>
      <c r="E67" s="80">
        <v>6.37</v>
      </c>
      <c r="F67" s="81">
        <f>H67*(1+$I$6)</f>
        <v>539.16123199999993</v>
      </c>
      <c r="G67" s="81">
        <f>E67*F67</f>
        <v>3434.4570478399996</v>
      </c>
      <c r="H67" s="81">
        <v>436.78</v>
      </c>
      <c r="I67" s="82">
        <f>E67*H67</f>
        <v>2782.2885999999999</v>
      </c>
      <c r="K67" s="61"/>
      <c r="M67" s="61"/>
    </row>
    <row r="68" spans="1:13" ht="15" customHeight="1" x14ac:dyDescent="0.25">
      <c r="A68" s="77" t="s">
        <v>198</v>
      </c>
      <c r="B68" s="78" t="s">
        <v>200</v>
      </c>
      <c r="C68" s="79" t="s">
        <v>124</v>
      </c>
      <c r="D68" s="79" t="s">
        <v>202</v>
      </c>
      <c r="E68" s="80">
        <v>14</v>
      </c>
      <c r="F68" s="81">
        <f t="shared" ref="F68" si="18">H68*(1+$I$6)</f>
        <v>244.31244799999996</v>
      </c>
      <c r="G68" s="81">
        <f t="shared" ref="G68" si="19">E68*F68</f>
        <v>3420.3742719999996</v>
      </c>
      <c r="H68" s="81">
        <v>197.92</v>
      </c>
      <c r="I68" s="82">
        <f t="shared" ref="I68" si="20">E68*H68</f>
        <v>2770.8799999999997</v>
      </c>
      <c r="K68" s="61"/>
      <c r="M68" s="61"/>
    </row>
    <row r="69" spans="1:13" ht="15" customHeight="1" thickBot="1" x14ac:dyDescent="0.3">
      <c r="A69" s="77"/>
      <c r="B69" s="78"/>
      <c r="C69" s="79"/>
      <c r="D69" s="79"/>
      <c r="E69" s="80"/>
      <c r="F69" s="80"/>
      <c r="G69" s="80"/>
      <c r="H69" s="81"/>
      <c r="I69" s="82"/>
      <c r="K69" s="61"/>
      <c r="M69" s="61"/>
    </row>
    <row r="70" spans="1:13" ht="15" customHeight="1" x14ac:dyDescent="0.25">
      <c r="A70" s="57">
        <v>9</v>
      </c>
      <c r="B70" s="46" t="s">
        <v>1</v>
      </c>
      <c r="C70" s="45"/>
      <c r="D70" s="45"/>
      <c r="E70" s="47"/>
      <c r="F70" s="47"/>
      <c r="G70" s="83">
        <f>SUM(G71:G100)</f>
        <v>46613.491801599994</v>
      </c>
      <c r="H70" s="46"/>
      <c r="I70" s="49">
        <f>SUM(I71:I101)</f>
        <v>37762.063999999998</v>
      </c>
      <c r="K70" s="61"/>
      <c r="M70" s="61"/>
    </row>
    <row r="71" spans="1:13" ht="26.25" customHeight="1" x14ac:dyDescent="0.25">
      <c r="A71" s="77" t="s">
        <v>203</v>
      </c>
      <c r="B71" s="78" t="s">
        <v>233</v>
      </c>
      <c r="C71" s="79" t="s">
        <v>124</v>
      </c>
      <c r="D71" s="79" t="s">
        <v>234</v>
      </c>
      <c r="E71" s="80">
        <v>6</v>
      </c>
      <c r="F71" s="81">
        <f>H71*(1+$I$6)</f>
        <v>1494.4387040000001</v>
      </c>
      <c r="G71" s="81">
        <f>E71*F71</f>
        <v>8966.6322240000009</v>
      </c>
      <c r="H71" s="81">
        <v>1210.6600000000001</v>
      </c>
      <c r="I71" s="82">
        <f>E71*H71</f>
        <v>7263.9600000000009</v>
      </c>
      <c r="K71" s="61"/>
      <c r="M71" s="61"/>
    </row>
    <row r="72" spans="1:13" ht="26.25" customHeight="1" x14ac:dyDescent="0.25">
      <c r="A72" s="77" t="s">
        <v>204</v>
      </c>
      <c r="B72" s="78" t="s">
        <v>235</v>
      </c>
      <c r="C72" s="79" t="s">
        <v>124</v>
      </c>
      <c r="D72" s="54" t="s">
        <v>265</v>
      </c>
      <c r="E72" s="80">
        <v>12</v>
      </c>
      <c r="F72" s="81">
        <f t="shared" ref="F72:F83" si="21">H72*(1+$I$6)</f>
        <v>537.19853599999999</v>
      </c>
      <c r="G72" s="81">
        <f t="shared" ref="G72:G83" si="22">E72*F72</f>
        <v>6446.3824320000003</v>
      </c>
      <c r="H72" s="81">
        <v>435.19</v>
      </c>
      <c r="I72" s="82">
        <f t="shared" ref="I72:I83" si="23">E72*H72</f>
        <v>5222.28</v>
      </c>
      <c r="K72" s="61"/>
      <c r="M72" s="61"/>
    </row>
    <row r="73" spans="1:13" ht="26.25" customHeight="1" x14ac:dyDescent="0.25">
      <c r="A73" s="77" t="s">
        <v>205</v>
      </c>
      <c r="B73" s="78" t="s">
        <v>236</v>
      </c>
      <c r="C73" s="79" t="s">
        <v>124</v>
      </c>
      <c r="D73" s="79" t="s">
        <v>266</v>
      </c>
      <c r="E73" s="80">
        <v>2</v>
      </c>
      <c r="F73" s="81">
        <f t="shared" si="21"/>
        <v>265.87741599999998</v>
      </c>
      <c r="G73" s="81">
        <f t="shared" si="22"/>
        <v>531.75483199999996</v>
      </c>
      <c r="H73" s="81">
        <v>215.39</v>
      </c>
      <c r="I73" s="82">
        <f t="shared" si="23"/>
        <v>430.78</v>
      </c>
      <c r="K73" s="61"/>
      <c r="M73" s="61"/>
    </row>
    <row r="74" spans="1:13" ht="26.25" customHeight="1" x14ac:dyDescent="0.25">
      <c r="A74" s="77" t="s">
        <v>206</v>
      </c>
      <c r="B74" s="85" t="s">
        <v>237</v>
      </c>
      <c r="C74" s="79" t="s">
        <v>124</v>
      </c>
      <c r="D74" s="86" t="s">
        <v>266</v>
      </c>
      <c r="E74" s="87">
        <v>1</v>
      </c>
      <c r="F74" s="81">
        <f t="shared" si="21"/>
        <v>265.87741599999998</v>
      </c>
      <c r="G74" s="81">
        <f t="shared" si="22"/>
        <v>265.87741599999998</v>
      </c>
      <c r="H74" s="88">
        <v>215.39</v>
      </c>
      <c r="I74" s="82">
        <f t="shared" si="23"/>
        <v>215.39</v>
      </c>
      <c r="K74" s="61"/>
      <c r="M74" s="61"/>
    </row>
    <row r="75" spans="1:13" ht="26.25" customHeight="1" x14ac:dyDescent="0.25">
      <c r="A75" s="77" t="s">
        <v>207</v>
      </c>
      <c r="B75" s="78" t="s">
        <v>238</v>
      </c>
      <c r="C75" s="79" t="s">
        <v>124</v>
      </c>
      <c r="D75" s="79" t="s">
        <v>267</v>
      </c>
      <c r="E75" s="80">
        <v>2</v>
      </c>
      <c r="F75" s="81">
        <f t="shared" si="21"/>
        <v>8.4309519999999996</v>
      </c>
      <c r="G75" s="81">
        <f t="shared" si="22"/>
        <v>16.861903999999999</v>
      </c>
      <c r="H75" s="88">
        <v>6.83</v>
      </c>
      <c r="I75" s="82">
        <f t="shared" si="23"/>
        <v>13.66</v>
      </c>
      <c r="K75" s="61"/>
      <c r="M75" s="61"/>
    </row>
    <row r="76" spans="1:13" ht="26.25" customHeight="1" x14ac:dyDescent="0.25">
      <c r="A76" s="77" t="s">
        <v>208</v>
      </c>
      <c r="B76" s="78" t="s">
        <v>239</v>
      </c>
      <c r="C76" s="79" t="s">
        <v>124</v>
      </c>
      <c r="D76" s="79" t="s">
        <v>268</v>
      </c>
      <c r="E76" s="80">
        <v>2</v>
      </c>
      <c r="F76" s="81">
        <f t="shared" si="21"/>
        <v>10.652872</v>
      </c>
      <c r="G76" s="81">
        <f t="shared" si="22"/>
        <v>21.305744000000001</v>
      </c>
      <c r="H76" s="81">
        <v>8.6300000000000008</v>
      </c>
      <c r="I76" s="82">
        <f t="shared" si="23"/>
        <v>17.260000000000002</v>
      </c>
      <c r="K76" s="61"/>
      <c r="M76" s="61"/>
    </row>
    <row r="77" spans="1:13" ht="26.25" customHeight="1" x14ac:dyDescent="0.25">
      <c r="A77" s="77" t="s">
        <v>209</v>
      </c>
      <c r="B77" s="78" t="s">
        <v>240</v>
      </c>
      <c r="C77" s="79" t="s">
        <v>124</v>
      </c>
      <c r="D77" s="79" t="s">
        <v>269</v>
      </c>
      <c r="E77" s="80">
        <v>2</v>
      </c>
      <c r="F77" s="81">
        <f t="shared" si="21"/>
        <v>9.6653520000000004</v>
      </c>
      <c r="G77" s="81">
        <f t="shared" si="22"/>
        <v>19.330704000000001</v>
      </c>
      <c r="H77" s="81">
        <v>7.83</v>
      </c>
      <c r="I77" s="82">
        <f t="shared" si="23"/>
        <v>15.66</v>
      </c>
      <c r="K77" s="61"/>
      <c r="M77" s="61"/>
    </row>
    <row r="78" spans="1:13" ht="37.5" customHeight="1" x14ac:dyDescent="0.25">
      <c r="A78" s="77" t="s">
        <v>210</v>
      </c>
      <c r="B78" s="78" t="s">
        <v>241</v>
      </c>
      <c r="C78" s="79" t="s">
        <v>124</v>
      </c>
      <c r="D78" s="79" t="s">
        <v>270</v>
      </c>
      <c r="E78" s="80">
        <v>2</v>
      </c>
      <c r="F78" s="81">
        <f t="shared" si="21"/>
        <v>119.502264</v>
      </c>
      <c r="G78" s="81">
        <f t="shared" si="22"/>
        <v>239.00452799999999</v>
      </c>
      <c r="H78" s="81">
        <v>96.81</v>
      </c>
      <c r="I78" s="82">
        <f t="shared" si="23"/>
        <v>193.62</v>
      </c>
      <c r="K78" s="61"/>
      <c r="M78" s="61"/>
    </row>
    <row r="79" spans="1:13" ht="37.5" customHeight="1" x14ac:dyDescent="0.25">
      <c r="A79" s="77" t="s">
        <v>211</v>
      </c>
      <c r="B79" s="78" t="s">
        <v>242</v>
      </c>
      <c r="C79" s="79" t="s">
        <v>124</v>
      </c>
      <c r="D79" s="79" t="s">
        <v>271</v>
      </c>
      <c r="E79" s="80">
        <v>12</v>
      </c>
      <c r="F79" s="81">
        <f t="shared" si="21"/>
        <v>162.41000799999998</v>
      </c>
      <c r="G79" s="81">
        <f t="shared" si="22"/>
        <v>1948.9200959999998</v>
      </c>
      <c r="H79" s="81">
        <v>131.57</v>
      </c>
      <c r="I79" s="82">
        <f t="shared" si="23"/>
        <v>1578.84</v>
      </c>
      <c r="K79" s="61"/>
      <c r="M79" s="61"/>
    </row>
    <row r="80" spans="1:13" ht="15" customHeight="1" x14ac:dyDescent="0.25">
      <c r="A80" s="77" t="s">
        <v>212</v>
      </c>
      <c r="B80" s="85" t="s">
        <v>243</v>
      </c>
      <c r="C80" s="79" t="s">
        <v>122</v>
      </c>
      <c r="D80" s="86" t="s">
        <v>272</v>
      </c>
      <c r="E80" s="87">
        <v>170</v>
      </c>
      <c r="F80" s="81">
        <f t="shared" si="21"/>
        <v>13.788247999999999</v>
      </c>
      <c r="G80" s="81">
        <f t="shared" si="22"/>
        <v>2344.00216</v>
      </c>
      <c r="H80" s="81">
        <v>11.17</v>
      </c>
      <c r="I80" s="82">
        <f t="shared" si="23"/>
        <v>1898.9</v>
      </c>
      <c r="K80" s="61"/>
      <c r="M80" s="61"/>
    </row>
    <row r="81" spans="1:13" ht="26.25" customHeight="1" x14ac:dyDescent="0.25">
      <c r="A81" s="77" t="s">
        <v>213</v>
      </c>
      <c r="B81" s="78" t="s">
        <v>244</v>
      </c>
      <c r="C81" s="79" t="s">
        <v>122</v>
      </c>
      <c r="D81" s="79" t="s">
        <v>273</v>
      </c>
      <c r="E81" s="80">
        <v>200</v>
      </c>
      <c r="F81" s="81">
        <f t="shared" si="21"/>
        <v>11.270072000000001</v>
      </c>
      <c r="G81" s="81">
        <f t="shared" si="22"/>
        <v>2254.0144</v>
      </c>
      <c r="H81" s="88">
        <v>9.1300000000000008</v>
      </c>
      <c r="I81" s="82">
        <f t="shared" si="23"/>
        <v>1826.0000000000002</v>
      </c>
      <c r="K81" s="61"/>
      <c r="M81" s="61"/>
    </row>
    <row r="82" spans="1:13" ht="15" customHeight="1" x14ac:dyDescent="0.25">
      <c r="A82" s="77" t="s">
        <v>214</v>
      </c>
      <c r="B82" s="78" t="s">
        <v>245</v>
      </c>
      <c r="C82" s="79" t="s">
        <v>122</v>
      </c>
      <c r="D82" s="79" t="s">
        <v>274</v>
      </c>
      <c r="E82" s="80">
        <v>30</v>
      </c>
      <c r="F82" s="81">
        <f t="shared" si="21"/>
        <v>2.6292719999999998</v>
      </c>
      <c r="G82" s="81">
        <f t="shared" si="22"/>
        <v>78.878159999999994</v>
      </c>
      <c r="H82" s="81">
        <v>2.13</v>
      </c>
      <c r="I82" s="82">
        <f t="shared" si="23"/>
        <v>63.9</v>
      </c>
      <c r="K82" s="61"/>
      <c r="M82" s="61"/>
    </row>
    <row r="83" spans="1:13" ht="15" customHeight="1" x14ac:dyDescent="0.25">
      <c r="A83" s="77" t="s">
        <v>215</v>
      </c>
      <c r="B83" s="78" t="s">
        <v>246</v>
      </c>
      <c r="C83" s="79" t="s">
        <v>122</v>
      </c>
      <c r="D83" s="79" t="s">
        <v>274</v>
      </c>
      <c r="E83" s="80">
        <v>30</v>
      </c>
      <c r="F83" s="81">
        <f t="shared" si="21"/>
        <v>2.6292719999999998</v>
      </c>
      <c r="G83" s="81">
        <f t="shared" si="22"/>
        <v>78.878159999999994</v>
      </c>
      <c r="H83" s="81">
        <v>2.13</v>
      </c>
      <c r="I83" s="82">
        <f t="shared" si="23"/>
        <v>63.9</v>
      </c>
      <c r="K83" s="61"/>
      <c r="M83" s="61"/>
    </row>
    <row r="84" spans="1:13" ht="15" customHeight="1" x14ac:dyDescent="0.25">
      <c r="A84" s="77" t="s">
        <v>216</v>
      </c>
      <c r="B84" s="78" t="s">
        <v>247</v>
      </c>
      <c r="C84" s="79" t="s">
        <v>122</v>
      </c>
      <c r="D84" s="79" t="s">
        <v>274</v>
      </c>
      <c r="E84" s="80">
        <v>30</v>
      </c>
      <c r="F84" s="81">
        <f t="shared" ref="F84:F94" si="24">H84*(1+$I$6)</f>
        <v>2.6292719999999998</v>
      </c>
      <c r="G84" s="81">
        <f t="shared" ref="G84:G94" si="25">E84*F84</f>
        <v>78.878159999999994</v>
      </c>
      <c r="H84" s="81">
        <v>2.13</v>
      </c>
      <c r="I84" s="82">
        <f t="shared" ref="I84:I94" si="26">E84*H84</f>
        <v>63.9</v>
      </c>
      <c r="K84" s="61"/>
      <c r="M84" s="61"/>
    </row>
    <row r="85" spans="1:13" ht="15" customHeight="1" x14ac:dyDescent="0.25">
      <c r="A85" s="77" t="s">
        <v>217</v>
      </c>
      <c r="B85" s="78" t="s">
        <v>248</v>
      </c>
      <c r="C85" s="79" t="s">
        <v>122</v>
      </c>
      <c r="D85" s="79" t="s">
        <v>275</v>
      </c>
      <c r="E85" s="80">
        <v>40</v>
      </c>
      <c r="F85" s="81">
        <f t="shared" si="24"/>
        <v>3.9130479999999999</v>
      </c>
      <c r="G85" s="81">
        <f t="shared" si="25"/>
        <v>156.52191999999999</v>
      </c>
      <c r="H85" s="81">
        <v>3.17</v>
      </c>
      <c r="I85" s="82">
        <f t="shared" si="26"/>
        <v>126.8</v>
      </c>
      <c r="K85" s="61"/>
      <c r="M85" s="61"/>
    </row>
    <row r="86" spans="1:13" ht="15" customHeight="1" x14ac:dyDescent="0.25">
      <c r="A86" s="77" t="s">
        <v>218</v>
      </c>
      <c r="B86" s="85" t="s">
        <v>249</v>
      </c>
      <c r="C86" s="79" t="s">
        <v>122</v>
      </c>
      <c r="D86" s="86" t="s">
        <v>275</v>
      </c>
      <c r="E86" s="87">
        <v>40</v>
      </c>
      <c r="F86" s="81">
        <f t="shared" si="24"/>
        <v>3.9130479999999999</v>
      </c>
      <c r="G86" s="81">
        <f t="shared" si="25"/>
        <v>156.52191999999999</v>
      </c>
      <c r="H86" s="81">
        <v>3.17</v>
      </c>
      <c r="I86" s="82">
        <f t="shared" si="26"/>
        <v>126.8</v>
      </c>
      <c r="K86" s="61"/>
      <c r="M86" s="61"/>
    </row>
    <row r="87" spans="1:13" ht="15" customHeight="1" x14ac:dyDescent="0.25">
      <c r="A87" s="77" t="s">
        <v>219</v>
      </c>
      <c r="B87" s="78" t="s">
        <v>250</v>
      </c>
      <c r="C87" s="79" t="s">
        <v>122</v>
      </c>
      <c r="D87" s="79" t="s">
        <v>275</v>
      </c>
      <c r="E87" s="80">
        <v>40</v>
      </c>
      <c r="F87" s="81">
        <f t="shared" si="24"/>
        <v>3.9130479999999999</v>
      </c>
      <c r="G87" s="81">
        <f t="shared" si="25"/>
        <v>156.52191999999999</v>
      </c>
      <c r="H87" s="81">
        <v>3.17</v>
      </c>
      <c r="I87" s="82">
        <f t="shared" si="26"/>
        <v>126.8</v>
      </c>
      <c r="K87" s="61"/>
      <c r="M87" s="61"/>
    </row>
    <row r="88" spans="1:13" ht="15" customHeight="1" x14ac:dyDescent="0.25">
      <c r="A88" s="77" t="s">
        <v>220</v>
      </c>
      <c r="B88" s="78" t="s">
        <v>251</v>
      </c>
      <c r="C88" s="79" t="s">
        <v>122</v>
      </c>
      <c r="D88" s="79" t="s">
        <v>276</v>
      </c>
      <c r="E88" s="80">
        <v>20</v>
      </c>
      <c r="F88" s="81">
        <f t="shared" ref="F88:F92" si="27">H88*(1+$I$6)</f>
        <v>8.9617439999999995</v>
      </c>
      <c r="G88" s="81">
        <f t="shared" ref="G88:G92" si="28">E88*F88</f>
        <v>179.23487999999998</v>
      </c>
      <c r="H88" s="81">
        <v>7.26</v>
      </c>
      <c r="I88" s="82">
        <f t="shared" ref="I88:I92" si="29">E88*H88</f>
        <v>145.19999999999999</v>
      </c>
      <c r="K88" s="61"/>
      <c r="M88" s="61"/>
    </row>
    <row r="89" spans="1:13" ht="15" customHeight="1" x14ac:dyDescent="0.25">
      <c r="A89" s="77" t="s">
        <v>221</v>
      </c>
      <c r="B89" s="78" t="s">
        <v>252</v>
      </c>
      <c r="C89" s="79" t="s">
        <v>124</v>
      </c>
      <c r="D89" s="79" t="s">
        <v>277</v>
      </c>
      <c r="E89" s="80">
        <v>16</v>
      </c>
      <c r="F89" s="81">
        <f t="shared" si="27"/>
        <v>19.404768000000001</v>
      </c>
      <c r="G89" s="81">
        <f t="shared" si="28"/>
        <v>310.47628800000001</v>
      </c>
      <c r="H89" s="81">
        <v>15.72</v>
      </c>
      <c r="I89" s="82">
        <f t="shared" si="29"/>
        <v>251.52</v>
      </c>
      <c r="K89" s="61"/>
      <c r="M89" s="61"/>
    </row>
    <row r="90" spans="1:13" ht="26.25" customHeight="1" x14ac:dyDescent="0.25">
      <c r="A90" s="77" t="s">
        <v>222</v>
      </c>
      <c r="B90" s="78" t="s">
        <v>253</v>
      </c>
      <c r="C90" s="79" t="s">
        <v>124</v>
      </c>
      <c r="D90" s="79" t="s">
        <v>278</v>
      </c>
      <c r="E90" s="80">
        <v>17</v>
      </c>
      <c r="F90" s="81">
        <f t="shared" si="27"/>
        <v>16.368143999999997</v>
      </c>
      <c r="G90" s="81">
        <f t="shared" si="28"/>
        <v>278.25844799999993</v>
      </c>
      <c r="H90" s="81">
        <v>13.26</v>
      </c>
      <c r="I90" s="82">
        <f t="shared" si="29"/>
        <v>225.42</v>
      </c>
      <c r="K90" s="61"/>
      <c r="M90" s="61"/>
    </row>
    <row r="91" spans="1:13" ht="37.5" customHeight="1" x14ac:dyDescent="0.25">
      <c r="A91" s="77" t="s">
        <v>223</v>
      </c>
      <c r="B91" s="78" t="s">
        <v>254</v>
      </c>
      <c r="C91" s="79" t="s">
        <v>124</v>
      </c>
      <c r="D91" s="79" t="s">
        <v>279</v>
      </c>
      <c r="E91" s="80">
        <v>4</v>
      </c>
      <c r="F91" s="81">
        <f t="shared" si="27"/>
        <v>34.624919999999996</v>
      </c>
      <c r="G91" s="81">
        <f t="shared" si="28"/>
        <v>138.49967999999998</v>
      </c>
      <c r="H91" s="81">
        <v>28.05</v>
      </c>
      <c r="I91" s="82">
        <f t="shared" si="29"/>
        <v>112.2</v>
      </c>
      <c r="K91" s="61"/>
      <c r="M91" s="61"/>
    </row>
    <row r="92" spans="1:13" ht="15" customHeight="1" x14ac:dyDescent="0.25">
      <c r="A92" s="77" t="s">
        <v>224</v>
      </c>
      <c r="B92" s="85" t="s">
        <v>255</v>
      </c>
      <c r="C92" s="79" t="s">
        <v>122</v>
      </c>
      <c r="D92" s="86" t="s">
        <v>280</v>
      </c>
      <c r="E92" s="87">
        <v>8</v>
      </c>
      <c r="F92" s="81">
        <f t="shared" si="27"/>
        <v>8.2211040000000004</v>
      </c>
      <c r="G92" s="81">
        <f t="shared" si="28"/>
        <v>65.768832000000003</v>
      </c>
      <c r="H92" s="88">
        <v>6.66</v>
      </c>
      <c r="I92" s="82">
        <f t="shared" si="29"/>
        <v>53.28</v>
      </c>
      <c r="K92" s="61"/>
      <c r="M92" s="61"/>
    </row>
    <row r="93" spans="1:13" ht="15" customHeight="1" x14ac:dyDescent="0.25">
      <c r="A93" s="77" t="s">
        <v>225</v>
      </c>
      <c r="B93" s="78" t="s">
        <v>256</v>
      </c>
      <c r="C93" s="79" t="s">
        <v>122</v>
      </c>
      <c r="D93" s="79" t="s">
        <v>281</v>
      </c>
      <c r="E93" s="80">
        <v>20</v>
      </c>
      <c r="F93" s="81">
        <f t="shared" si="24"/>
        <v>5.4683919999999997</v>
      </c>
      <c r="G93" s="81">
        <f t="shared" si="25"/>
        <v>109.36784</v>
      </c>
      <c r="H93" s="81">
        <v>4.43</v>
      </c>
      <c r="I93" s="82">
        <f t="shared" si="26"/>
        <v>88.6</v>
      </c>
      <c r="K93" s="61"/>
      <c r="M93" s="61"/>
    </row>
    <row r="94" spans="1:13" ht="37.5" customHeight="1" x14ac:dyDescent="0.25">
      <c r="A94" s="77" t="s">
        <v>226</v>
      </c>
      <c r="B94" s="78" t="s">
        <v>257</v>
      </c>
      <c r="C94" s="79" t="s">
        <v>124</v>
      </c>
      <c r="D94" s="79" t="s">
        <v>282</v>
      </c>
      <c r="E94" s="80">
        <v>3</v>
      </c>
      <c r="F94" s="81">
        <f t="shared" si="24"/>
        <v>26.514911999999999</v>
      </c>
      <c r="G94" s="81">
        <f t="shared" si="25"/>
        <v>79.544736</v>
      </c>
      <c r="H94" s="81">
        <v>21.48</v>
      </c>
      <c r="I94" s="82">
        <f t="shared" si="26"/>
        <v>64.44</v>
      </c>
      <c r="K94" s="61"/>
      <c r="M94" s="61"/>
    </row>
    <row r="95" spans="1:13" ht="15" customHeight="1" x14ac:dyDescent="0.25">
      <c r="A95" s="77" t="s">
        <v>227</v>
      </c>
      <c r="B95" s="78" t="s">
        <v>258</v>
      </c>
      <c r="C95" s="79" t="s">
        <v>264</v>
      </c>
      <c r="D95" s="79" t="s">
        <v>283</v>
      </c>
      <c r="E95" s="80">
        <v>15</v>
      </c>
      <c r="F95" s="81">
        <f t="shared" ref="F95:F100" si="30">H95*(1+$I$6)</f>
        <v>119.662736</v>
      </c>
      <c r="G95" s="81">
        <f t="shared" ref="G95:G100" si="31">E95*F95</f>
        <v>1794.9410399999999</v>
      </c>
      <c r="H95" s="81">
        <v>96.94</v>
      </c>
      <c r="I95" s="82">
        <f t="shared" ref="I95:I100" si="32">E95*H95</f>
        <v>1454.1</v>
      </c>
      <c r="K95" s="61"/>
      <c r="M95" s="61"/>
    </row>
    <row r="96" spans="1:13" ht="15" customHeight="1" x14ac:dyDescent="0.25">
      <c r="A96" s="77" t="s">
        <v>228</v>
      </c>
      <c r="B96" s="78" t="s">
        <v>259</v>
      </c>
      <c r="C96" s="79" t="s">
        <v>124</v>
      </c>
      <c r="D96" s="79" t="s">
        <v>284</v>
      </c>
      <c r="E96" s="80">
        <v>3</v>
      </c>
      <c r="F96" s="81">
        <f t="shared" si="30"/>
        <v>22.219200000000001</v>
      </c>
      <c r="G96" s="81">
        <f t="shared" si="31"/>
        <v>66.657600000000002</v>
      </c>
      <c r="H96" s="81">
        <v>18</v>
      </c>
      <c r="I96" s="82">
        <f t="shared" si="32"/>
        <v>54</v>
      </c>
      <c r="K96" s="61"/>
      <c r="M96" s="61"/>
    </row>
    <row r="97" spans="1:13" ht="15" customHeight="1" x14ac:dyDescent="0.25">
      <c r="A97" s="77" t="s">
        <v>229</v>
      </c>
      <c r="B97" s="85" t="s">
        <v>260</v>
      </c>
      <c r="C97" s="79" t="s">
        <v>264</v>
      </c>
      <c r="D97" s="86" t="s">
        <v>285</v>
      </c>
      <c r="E97" s="87">
        <v>0.3</v>
      </c>
      <c r="F97" s="81">
        <f t="shared" si="30"/>
        <v>27.008671999999997</v>
      </c>
      <c r="G97" s="81">
        <f t="shared" si="31"/>
        <v>8.1026015999999981</v>
      </c>
      <c r="H97" s="88">
        <v>21.88</v>
      </c>
      <c r="I97" s="82">
        <f t="shared" si="32"/>
        <v>6.5639999999999992</v>
      </c>
      <c r="K97" s="61"/>
      <c r="M97" s="61"/>
    </row>
    <row r="98" spans="1:13" ht="15" customHeight="1" x14ac:dyDescent="0.25">
      <c r="A98" s="77" t="s">
        <v>230</v>
      </c>
      <c r="B98" s="78" t="s">
        <v>261</v>
      </c>
      <c r="C98" s="79" t="s">
        <v>124</v>
      </c>
      <c r="D98" s="54" t="s">
        <v>286</v>
      </c>
      <c r="E98" s="80">
        <v>6</v>
      </c>
      <c r="F98" s="81">
        <f t="shared" si="30"/>
        <v>37.143096</v>
      </c>
      <c r="G98" s="81">
        <f t="shared" si="31"/>
        <v>222.858576</v>
      </c>
      <c r="H98" s="81">
        <v>30.09</v>
      </c>
      <c r="I98" s="82">
        <f t="shared" si="32"/>
        <v>180.54</v>
      </c>
      <c r="K98" s="61"/>
      <c r="M98" s="61"/>
    </row>
    <row r="99" spans="1:13" ht="15" customHeight="1" x14ac:dyDescent="0.25">
      <c r="A99" s="77" t="s">
        <v>231</v>
      </c>
      <c r="B99" s="78" t="s">
        <v>262</v>
      </c>
      <c r="C99" s="79" t="s">
        <v>124</v>
      </c>
      <c r="D99" s="79" t="s">
        <v>287</v>
      </c>
      <c r="E99" s="80">
        <v>6</v>
      </c>
      <c r="F99" s="81">
        <f t="shared" si="30"/>
        <v>2947.7101679999996</v>
      </c>
      <c r="G99" s="81">
        <f t="shared" si="31"/>
        <v>17686.261007999998</v>
      </c>
      <c r="H99" s="81">
        <v>2387.9699999999998</v>
      </c>
      <c r="I99" s="82">
        <f t="shared" si="32"/>
        <v>14327.82</v>
      </c>
      <c r="K99" s="61"/>
      <c r="M99" s="61"/>
    </row>
    <row r="100" spans="1:13" ht="26.25" customHeight="1" x14ac:dyDescent="0.25">
      <c r="A100" s="77" t="s">
        <v>232</v>
      </c>
      <c r="B100" s="78" t="s">
        <v>263</v>
      </c>
      <c r="C100" s="79" t="s">
        <v>124</v>
      </c>
      <c r="D100" s="79" t="s">
        <v>288</v>
      </c>
      <c r="E100" s="80">
        <v>1</v>
      </c>
      <c r="F100" s="81">
        <f t="shared" si="30"/>
        <v>1913.233592</v>
      </c>
      <c r="G100" s="81">
        <f t="shared" si="31"/>
        <v>1913.233592</v>
      </c>
      <c r="H100" s="81">
        <v>1549.93</v>
      </c>
      <c r="I100" s="82">
        <f t="shared" si="32"/>
        <v>1549.93</v>
      </c>
      <c r="K100" s="61"/>
      <c r="M100" s="61"/>
    </row>
    <row r="101" spans="1:13" ht="15" customHeight="1" thickBot="1" x14ac:dyDescent="0.3">
      <c r="A101" s="103"/>
      <c r="B101" s="104"/>
      <c r="C101" s="105"/>
      <c r="D101" s="105"/>
      <c r="E101" s="106"/>
      <c r="F101" s="106"/>
      <c r="G101" s="106"/>
      <c r="H101" s="107"/>
      <c r="I101" s="108"/>
      <c r="K101" s="61"/>
      <c r="M101" s="61"/>
    </row>
    <row r="102" spans="1:13" ht="15" customHeight="1" x14ac:dyDescent="0.25">
      <c r="A102" s="57">
        <v>10</v>
      </c>
      <c r="B102" s="46" t="s">
        <v>296</v>
      </c>
      <c r="C102" s="45"/>
      <c r="D102" s="45"/>
      <c r="E102" s="47"/>
      <c r="F102" s="47"/>
      <c r="G102" s="83">
        <f>SUM(G103:G109)</f>
        <v>27514.655769440003</v>
      </c>
      <c r="H102" s="46"/>
      <c r="I102" s="49">
        <f>SUM(I103:I110)</f>
        <v>22289.902599999998</v>
      </c>
      <c r="K102" s="61"/>
      <c r="M102" s="61"/>
    </row>
    <row r="103" spans="1:13" ht="37.5" customHeight="1" x14ac:dyDescent="0.25">
      <c r="A103" s="77" t="s">
        <v>289</v>
      </c>
      <c r="B103" s="78" t="s">
        <v>297</v>
      </c>
      <c r="C103" s="79" t="s">
        <v>109</v>
      </c>
      <c r="D103" s="79" t="s">
        <v>304</v>
      </c>
      <c r="E103" s="80">
        <v>80.819999999999993</v>
      </c>
      <c r="F103" s="81">
        <f>H103*(1+$I$6)</f>
        <v>55.399872000000002</v>
      </c>
      <c r="G103" s="81">
        <f>E103*F103</f>
        <v>4477.4176550399998</v>
      </c>
      <c r="H103" s="81">
        <v>44.88</v>
      </c>
      <c r="I103" s="82">
        <f>E103*H103</f>
        <v>3627.2015999999999</v>
      </c>
      <c r="K103" s="61"/>
      <c r="M103" s="61"/>
    </row>
    <row r="104" spans="1:13" ht="37.5" customHeight="1" x14ac:dyDescent="0.25">
      <c r="A104" s="77" t="s">
        <v>290</v>
      </c>
      <c r="B104" s="78" t="s">
        <v>298</v>
      </c>
      <c r="C104" s="79" t="s">
        <v>110</v>
      </c>
      <c r="D104" s="79" t="s">
        <v>305</v>
      </c>
      <c r="E104" s="80">
        <v>11.36</v>
      </c>
      <c r="F104" s="81">
        <f t="shared" ref="F104:F109" si="33">H104*(1+$I$6)</f>
        <v>394.73643199999992</v>
      </c>
      <c r="G104" s="81">
        <f t="shared" ref="G104:G109" si="34">E104*F104</f>
        <v>4484.2058675199987</v>
      </c>
      <c r="H104" s="81">
        <v>319.77999999999997</v>
      </c>
      <c r="I104" s="82">
        <f t="shared" ref="I104:I109" si="35">E104*H104</f>
        <v>3632.7007999999996</v>
      </c>
      <c r="K104" s="61"/>
      <c r="M104" s="61"/>
    </row>
    <row r="105" spans="1:13" ht="52.5" customHeight="1" x14ac:dyDescent="0.25">
      <c r="A105" s="77" t="s">
        <v>291</v>
      </c>
      <c r="B105" s="78" t="s">
        <v>299</v>
      </c>
      <c r="C105" s="79" t="s">
        <v>264</v>
      </c>
      <c r="D105" s="79" t="s">
        <v>306</v>
      </c>
      <c r="E105" s="80">
        <v>245.26</v>
      </c>
      <c r="F105" s="81">
        <f t="shared" si="33"/>
        <v>20.009623999999999</v>
      </c>
      <c r="G105" s="81">
        <f t="shared" si="34"/>
        <v>4907.5603822399999</v>
      </c>
      <c r="H105" s="81">
        <v>16.21</v>
      </c>
      <c r="I105" s="82">
        <f t="shared" si="35"/>
        <v>3975.6646000000001</v>
      </c>
      <c r="K105" s="61"/>
      <c r="M105" s="61"/>
    </row>
    <row r="106" spans="1:13" ht="37.5" customHeight="1" x14ac:dyDescent="0.25">
      <c r="A106" s="77" t="s">
        <v>292</v>
      </c>
      <c r="B106" s="85" t="s">
        <v>300</v>
      </c>
      <c r="C106" s="79" t="s">
        <v>264</v>
      </c>
      <c r="D106" s="117" t="s">
        <v>307</v>
      </c>
      <c r="E106" s="87">
        <v>38</v>
      </c>
      <c r="F106" s="81">
        <f t="shared" si="33"/>
        <v>20.009623999999999</v>
      </c>
      <c r="G106" s="81">
        <f t="shared" si="34"/>
        <v>760.36571199999992</v>
      </c>
      <c r="H106" s="88">
        <v>16.21</v>
      </c>
      <c r="I106" s="82">
        <f t="shared" si="35"/>
        <v>615.98</v>
      </c>
      <c r="K106" s="61"/>
      <c r="M106" s="61"/>
    </row>
    <row r="107" spans="1:13" ht="52.5" customHeight="1" x14ac:dyDescent="0.25">
      <c r="A107" s="77" t="s">
        <v>293</v>
      </c>
      <c r="B107" s="78" t="s">
        <v>301</v>
      </c>
      <c r="C107" s="79" t="s">
        <v>264</v>
      </c>
      <c r="D107" s="79" t="s">
        <v>308</v>
      </c>
      <c r="E107" s="80">
        <v>213.96</v>
      </c>
      <c r="F107" s="81">
        <f t="shared" si="33"/>
        <v>18.812255999999998</v>
      </c>
      <c r="G107" s="81">
        <f t="shared" si="34"/>
        <v>4025.0702937599999</v>
      </c>
      <c r="H107" s="81">
        <v>15.24</v>
      </c>
      <c r="I107" s="82">
        <f t="shared" si="35"/>
        <v>3260.7504000000004</v>
      </c>
      <c r="K107" s="61"/>
      <c r="M107" s="61"/>
    </row>
    <row r="108" spans="1:13" ht="52.5" customHeight="1" x14ac:dyDescent="0.25">
      <c r="A108" s="77" t="s">
        <v>294</v>
      </c>
      <c r="B108" s="78" t="s">
        <v>302</v>
      </c>
      <c r="C108" s="79" t="s">
        <v>264</v>
      </c>
      <c r="D108" s="79" t="s">
        <v>309</v>
      </c>
      <c r="E108" s="80">
        <v>384.68</v>
      </c>
      <c r="F108" s="81">
        <f t="shared" si="33"/>
        <v>17.022375999999998</v>
      </c>
      <c r="G108" s="81">
        <f t="shared" si="34"/>
        <v>6548.1675996799995</v>
      </c>
      <c r="H108" s="81">
        <v>13.79</v>
      </c>
      <c r="I108" s="82">
        <f t="shared" si="35"/>
        <v>5304.7371999999996</v>
      </c>
      <c r="K108" s="61"/>
      <c r="M108" s="61"/>
    </row>
    <row r="109" spans="1:13" ht="37.5" customHeight="1" x14ac:dyDescent="0.25">
      <c r="A109" s="77" t="s">
        <v>295</v>
      </c>
      <c r="B109" s="78" t="s">
        <v>303</v>
      </c>
      <c r="C109" s="79" t="s">
        <v>109</v>
      </c>
      <c r="D109" s="79" t="s">
        <v>310</v>
      </c>
      <c r="E109" s="80">
        <v>14.44</v>
      </c>
      <c r="F109" s="81">
        <f t="shared" si="33"/>
        <v>160.10167999999999</v>
      </c>
      <c r="G109" s="81">
        <f t="shared" si="34"/>
        <v>2311.8682591999996</v>
      </c>
      <c r="H109" s="81">
        <v>129.69999999999999</v>
      </c>
      <c r="I109" s="82">
        <f t="shared" si="35"/>
        <v>1872.8679999999997</v>
      </c>
      <c r="K109" s="61"/>
      <c r="M109" s="61"/>
    </row>
    <row r="110" spans="1:13" ht="15" customHeight="1" thickBot="1" x14ac:dyDescent="0.3">
      <c r="A110" s="103"/>
      <c r="B110" s="104"/>
      <c r="C110" s="105"/>
      <c r="D110" s="105"/>
      <c r="E110" s="106"/>
      <c r="F110" s="106"/>
      <c r="G110" s="106"/>
      <c r="H110" s="107"/>
      <c r="I110" s="108"/>
      <c r="K110" s="61"/>
      <c r="M110" s="61"/>
    </row>
    <row r="111" spans="1:13" ht="15" customHeight="1" x14ac:dyDescent="0.25">
      <c r="A111" s="57">
        <v>11</v>
      </c>
      <c r="B111" s="46" t="s">
        <v>376</v>
      </c>
      <c r="C111" s="45"/>
      <c r="D111" s="45"/>
      <c r="E111" s="47"/>
      <c r="F111" s="47"/>
      <c r="G111" s="83">
        <f>SUM(G112:G119)</f>
        <v>40065.340989759992</v>
      </c>
      <c r="H111" s="46"/>
      <c r="I111" s="49">
        <f>SUM(I112:I120)</f>
        <v>32457.340400000005</v>
      </c>
      <c r="K111" s="61"/>
      <c r="M111" s="61"/>
    </row>
    <row r="112" spans="1:13" ht="37.5" customHeight="1" x14ac:dyDescent="0.25">
      <c r="A112" s="77" t="s">
        <v>311</v>
      </c>
      <c r="B112" s="78" t="s">
        <v>297</v>
      </c>
      <c r="C112" s="79" t="s">
        <v>109</v>
      </c>
      <c r="D112" s="79" t="s">
        <v>304</v>
      </c>
      <c r="E112" s="80">
        <v>180.22</v>
      </c>
      <c r="F112" s="81">
        <f>H112*(1+$I$6)</f>
        <v>55.399872000000002</v>
      </c>
      <c r="G112" s="81">
        <f>E112*F112</f>
        <v>9984.1649318399996</v>
      </c>
      <c r="H112" s="81">
        <v>44.88</v>
      </c>
      <c r="I112" s="82">
        <f>E112*H112</f>
        <v>8088.2736000000004</v>
      </c>
      <c r="K112" s="61"/>
      <c r="M112" s="61"/>
    </row>
    <row r="113" spans="1:13" ht="37.5" customHeight="1" x14ac:dyDescent="0.25">
      <c r="A113" s="77" t="s">
        <v>312</v>
      </c>
      <c r="B113" s="78" t="s">
        <v>298</v>
      </c>
      <c r="C113" s="79" t="s">
        <v>110</v>
      </c>
      <c r="D113" s="79" t="s">
        <v>305</v>
      </c>
      <c r="E113" s="80">
        <v>10.89</v>
      </c>
      <c r="F113" s="81">
        <f t="shared" ref="F113:F119" si="36">H113*(1+$I$6)</f>
        <v>394.73643199999992</v>
      </c>
      <c r="G113" s="81">
        <f t="shared" ref="G113:G119" si="37">E113*F113</f>
        <v>4298.6797444799995</v>
      </c>
      <c r="H113" s="81">
        <v>319.77999999999997</v>
      </c>
      <c r="I113" s="82">
        <f t="shared" ref="I113:I119" si="38">E113*H113</f>
        <v>3482.4041999999999</v>
      </c>
      <c r="K113" s="61"/>
      <c r="M113" s="61"/>
    </row>
    <row r="114" spans="1:13" ht="37.5" customHeight="1" x14ac:dyDescent="0.25">
      <c r="A114" s="77" t="s">
        <v>313</v>
      </c>
      <c r="B114" s="78" t="s">
        <v>319</v>
      </c>
      <c r="C114" s="79" t="s">
        <v>110</v>
      </c>
      <c r="D114" s="79" t="s">
        <v>321</v>
      </c>
      <c r="E114" s="80">
        <v>7.9</v>
      </c>
      <c r="F114" s="81">
        <f t="shared" si="36"/>
        <v>407.77169599999996</v>
      </c>
      <c r="G114" s="81">
        <f t="shared" si="37"/>
        <v>3221.3963983999997</v>
      </c>
      <c r="H114" s="81">
        <v>330.34</v>
      </c>
      <c r="I114" s="82">
        <f t="shared" si="38"/>
        <v>2609.6859999999997</v>
      </c>
      <c r="K114" s="61"/>
      <c r="M114" s="61"/>
    </row>
    <row r="115" spans="1:13" ht="48.75" customHeight="1" x14ac:dyDescent="0.25">
      <c r="A115" s="77" t="s">
        <v>314</v>
      </c>
      <c r="B115" s="85" t="s">
        <v>299</v>
      </c>
      <c r="C115" s="79" t="s">
        <v>264</v>
      </c>
      <c r="D115" s="117" t="s">
        <v>306</v>
      </c>
      <c r="E115" s="87">
        <v>253.3</v>
      </c>
      <c r="F115" s="81">
        <f t="shared" si="36"/>
        <v>20.009623999999999</v>
      </c>
      <c r="G115" s="81">
        <f t="shared" si="37"/>
        <v>5068.4377592000001</v>
      </c>
      <c r="H115" s="88">
        <v>16.21</v>
      </c>
      <c r="I115" s="82">
        <f t="shared" si="38"/>
        <v>4105.9930000000004</v>
      </c>
      <c r="K115" s="61"/>
      <c r="M115" s="61"/>
    </row>
    <row r="116" spans="1:13" ht="37.5" customHeight="1" x14ac:dyDescent="0.25">
      <c r="A116" s="77" t="s">
        <v>315</v>
      </c>
      <c r="B116" s="78" t="s">
        <v>300</v>
      </c>
      <c r="C116" s="79" t="s">
        <v>264</v>
      </c>
      <c r="D116" s="54" t="s">
        <v>307</v>
      </c>
      <c r="E116" s="80">
        <v>103.8</v>
      </c>
      <c r="F116" s="81">
        <f t="shared" si="36"/>
        <v>19.577583999999998</v>
      </c>
      <c r="G116" s="81">
        <f t="shared" si="37"/>
        <v>2032.1532191999997</v>
      </c>
      <c r="H116" s="81">
        <v>15.86</v>
      </c>
      <c r="I116" s="82">
        <f t="shared" si="38"/>
        <v>1646.2679999999998</v>
      </c>
      <c r="K116" s="61"/>
      <c r="M116" s="61"/>
    </row>
    <row r="117" spans="1:13" ht="52.5" customHeight="1" x14ac:dyDescent="0.25">
      <c r="A117" s="77" t="s">
        <v>316</v>
      </c>
      <c r="B117" s="78" t="s">
        <v>302</v>
      </c>
      <c r="C117" s="79" t="s">
        <v>264</v>
      </c>
      <c r="D117" s="79" t="s">
        <v>309</v>
      </c>
      <c r="E117" s="80">
        <v>649.6</v>
      </c>
      <c r="F117" s="81">
        <f t="shared" ref="F117" si="39">H117*(1+$I$6)</f>
        <v>17.022375999999998</v>
      </c>
      <c r="G117" s="81">
        <f t="shared" ref="G117" si="40">E117*F117</f>
        <v>11057.735449599999</v>
      </c>
      <c r="H117" s="81">
        <v>13.79</v>
      </c>
      <c r="I117" s="82">
        <f t="shared" ref="I117" si="41">E117*H117</f>
        <v>8957.9840000000004</v>
      </c>
      <c r="K117" s="61"/>
      <c r="M117" s="61"/>
    </row>
    <row r="118" spans="1:13" ht="52.5" customHeight="1" x14ac:dyDescent="0.25">
      <c r="A118" s="77" t="s">
        <v>317</v>
      </c>
      <c r="B118" s="78" t="s">
        <v>320</v>
      </c>
      <c r="C118" s="79" t="s">
        <v>264</v>
      </c>
      <c r="D118" s="79" t="s">
        <v>322</v>
      </c>
      <c r="E118" s="80">
        <v>171.53</v>
      </c>
      <c r="F118" s="81">
        <f t="shared" si="36"/>
        <v>14.467168000000001</v>
      </c>
      <c r="G118" s="81">
        <f t="shared" si="37"/>
        <v>2481.5533270400001</v>
      </c>
      <c r="H118" s="81">
        <v>11.72</v>
      </c>
      <c r="I118" s="82">
        <f t="shared" si="38"/>
        <v>2010.3316000000002</v>
      </c>
      <c r="K118" s="61"/>
      <c r="M118" s="61"/>
    </row>
    <row r="119" spans="1:13" ht="37.5" customHeight="1" x14ac:dyDescent="0.25">
      <c r="A119" s="77" t="s">
        <v>318</v>
      </c>
      <c r="B119" s="78" t="s">
        <v>303</v>
      </c>
      <c r="C119" s="79" t="s">
        <v>109</v>
      </c>
      <c r="D119" s="79" t="s">
        <v>310</v>
      </c>
      <c r="E119" s="80">
        <v>12</v>
      </c>
      <c r="F119" s="81">
        <f t="shared" si="36"/>
        <v>160.10167999999999</v>
      </c>
      <c r="G119" s="81">
        <f t="shared" si="37"/>
        <v>1921.2201599999999</v>
      </c>
      <c r="H119" s="81">
        <v>129.69999999999999</v>
      </c>
      <c r="I119" s="82">
        <f t="shared" si="38"/>
        <v>1556.3999999999999</v>
      </c>
      <c r="K119" s="61"/>
      <c r="M119" s="61"/>
    </row>
    <row r="120" spans="1:13" ht="15" customHeight="1" thickBot="1" x14ac:dyDescent="0.3">
      <c r="A120" s="103"/>
      <c r="B120" s="104"/>
      <c r="C120" s="105"/>
      <c r="D120" s="105"/>
      <c r="E120" s="106"/>
      <c r="F120" s="106"/>
      <c r="G120" s="106"/>
      <c r="H120" s="107"/>
      <c r="I120" s="108"/>
      <c r="K120" s="61"/>
      <c r="M120" s="61"/>
    </row>
    <row r="121" spans="1:13" ht="14.25" customHeight="1" x14ac:dyDescent="0.25">
      <c r="A121" s="58">
        <v>12</v>
      </c>
      <c r="B121" s="51" t="s">
        <v>197</v>
      </c>
      <c r="C121" s="50"/>
      <c r="D121" s="50"/>
      <c r="E121" s="52"/>
      <c r="F121" s="102"/>
      <c r="G121" s="102">
        <f>SUM(G122:G124)</f>
        <v>12002.071940639999</v>
      </c>
      <c r="H121" s="109"/>
      <c r="I121" s="53">
        <f>SUM(I122:I125)</f>
        <v>9723.0005999999994</v>
      </c>
      <c r="K121" s="61"/>
      <c r="M121" s="61"/>
    </row>
    <row r="122" spans="1:13" ht="52.5" customHeight="1" x14ac:dyDescent="0.25">
      <c r="A122" s="77" t="s">
        <v>323</v>
      </c>
      <c r="B122" s="78" t="s">
        <v>326</v>
      </c>
      <c r="C122" s="79" t="s">
        <v>109</v>
      </c>
      <c r="D122" s="79" t="s">
        <v>329</v>
      </c>
      <c r="E122" s="80">
        <v>12</v>
      </c>
      <c r="F122" s="81">
        <f>H122*(1+$I$6)</f>
        <v>675.84634399999993</v>
      </c>
      <c r="G122" s="81">
        <f>E122*F122</f>
        <v>8110.1561279999987</v>
      </c>
      <c r="H122" s="81">
        <v>547.51</v>
      </c>
      <c r="I122" s="82">
        <f>E122*H122</f>
        <v>6570.12</v>
      </c>
      <c r="K122" s="61"/>
      <c r="M122" s="61"/>
    </row>
    <row r="123" spans="1:13" ht="52.5" customHeight="1" x14ac:dyDescent="0.25">
      <c r="A123" s="77" t="s">
        <v>324</v>
      </c>
      <c r="B123" s="78" t="s">
        <v>327</v>
      </c>
      <c r="C123" s="79" t="s">
        <v>109</v>
      </c>
      <c r="D123" s="79" t="s">
        <v>330</v>
      </c>
      <c r="E123" s="80">
        <v>0.5</v>
      </c>
      <c r="F123" s="81">
        <f t="shared" ref="F123" si="42">H123*(1+$I$6)</f>
        <v>947.90810399999987</v>
      </c>
      <c r="G123" s="81">
        <f t="shared" ref="G123" si="43">E123*F123</f>
        <v>473.95405199999993</v>
      </c>
      <c r="H123" s="81">
        <v>767.91</v>
      </c>
      <c r="I123" s="82">
        <f t="shared" ref="I123" si="44">E123*H123</f>
        <v>383.95499999999998</v>
      </c>
      <c r="K123" s="61"/>
      <c r="M123" s="61"/>
    </row>
    <row r="124" spans="1:13" ht="15" customHeight="1" x14ac:dyDescent="0.25">
      <c r="A124" s="77" t="s">
        <v>325</v>
      </c>
      <c r="B124" s="78" t="s">
        <v>328</v>
      </c>
      <c r="C124" s="79" t="s">
        <v>109</v>
      </c>
      <c r="D124" s="79" t="s">
        <v>331</v>
      </c>
      <c r="E124" s="80">
        <v>7.56</v>
      </c>
      <c r="F124" s="81">
        <f t="shared" ref="F124" si="45">H124*(1+$I$6)</f>
        <v>452.11134399999997</v>
      </c>
      <c r="G124" s="81">
        <f t="shared" ref="G124" si="46">E124*F124</f>
        <v>3417.9617606399997</v>
      </c>
      <c r="H124" s="81">
        <v>366.26</v>
      </c>
      <c r="I124" s="82">
        <f t="shared" ref="I124" si="47">E124*H124</f>
        <v>2768.9255999999996</v>
      </c>
      <c r="K124" s="61"/>
      <c r="M124" s="61"/>
    </row>
    <row r="125" spans="1:13" ht="15" customHeight="1" thickBot="1" x14ac:dyDescent="0.3">
      <c r="A125" s="77"/>
      <c r="B125" s="78"/>
      <c r="C125" s="79"/>
      <c r="D125" s="79"/>
      <c r="E125" s="80"/>
      <c r="F125" s="80"/>
      <c r="G125" s="80"/>
      <c r="H125" s="81"/>
      <c r="I125" s="82"/>
      <c r="K125" s="61"/>
      <c r="M125" s="61"/>
    </row>
    <row r="126" spans="1:13" ht="15" customHeight="1" x14ac:dyDescent="0.25">
      <c r="A126" s="57">
        <v>13</v>
      </c>
      <c r="B126" s="46" t="s">
        <v>340</v>
      </c>
      <c r="C126" s="45"/>
      <c r="D126" s="45"/>
      <c r="E126" s="47"/>
      <c r="F126" s="47"/>
      <c r="G126" s="83">
        <f>SUM(G127:G134)</f>
        <v>5054.4483039999996</v>
      </c>
      <c r="H126" s="46"/>
      <c r="I126" s="49">
        <f>SUM(I127:I135)</f>
        <v>4094.66</v>
      </c>
      <c r="K126" s="61"/>
      <c r="M126" s="61"/>
    </row>
    <row r="127" spans="1:13" ht="37.5" customHeight="1" x14ac:dyDescent="0.25">
      <c r="A127" s="77" t="s">
        <v>332</v>
      </c>
      <c r="B127" s="78" t="s">
        <v>341</v>
      </c>
      <c r="C127" s="79" t="s">
        <v>124</v>
      </c>
      <c r="D127" s="79" t="s">
        <v>349</v>
      </c>
      <c r="E127" s="80">
        <v>2</v>
      </c>
      <c r="F127" s="81">
        <f>H127*(1+$I$6)</f>
        <v>376.49199999999996</v>
      </c>
      <c r="G127" s="81">
        <f>E127*F127</f>
        <v>752.98399999999992</v>
      </c>
      <c r="H127" s="81">
        <v>305</v>
      </c>
      <c r="I127" s="82">
        <f>E127*H127</f>
        <v>610</v>
      </c>
      <c r="K127" s="61"/>
      <c r="M127" s="61"/>
    </row>
    <row r="128" spans="1:13" ht="37.5" customHeight="1" x14ac:dyDescent="0.25">
      <c r="A128" s="77" t="s">
        <v>333</v>
      </c>
      <c r="B128" s="78" t="s">
        <v>342</v>
      </c>
      <c r="C128" s="79" t="s">
        <v>124</v>
      </c>
      <c r="D128" s="79" t="s">
        <v>350</v>
      </c>
      <c r="E128" s="80">
        <v>2</v>
      </c>
      <c r="F128" s="81">
        <f t="shared" ref="F128:F134" si="48">H128*(1+$I$6)</f>
        <v>244.41119999999998</v>
      </c>
      <c r="G128" s="81">
        <f t="shared" ref="G128:G134" si="49">E128*F128</f>
        <v>488.82239999999996</v>
      </c>
      <c r="H128" s="81">
        <v>198</v>
      </c>
      <c r="I128" s="82">
        <f t="shared" ref="I128:I134" si="50">E128*H128</f>
        <v>396</v>
      </c>
      <c r="K128" s="61"/>
      <c r="M128" s="61"/>
    </row>
    <row r="129" spans="1:13" ht="48.75" customHeight="1" x14ac:dyDescent="0.25">
      <c r="A129" s="77" t="s">
        <v>334</v>
      </c>
      <c r="B129" s="78" t="s">
        <v>343</v>
      </c>
      <c r="C129" s="79" t="s">
        <v>124</v>
      </c>
      <c r="D129" s="79" t="s">
        <v>351</v>
      </c>
      <c r="E129" s="80">
        <v>2</v>
      </c>
      <c r="F129" s="81">
        <f t="shared" si="48"/>
        <v>370.96188799999999</v>
      </c>
      <c r="G129" s="81">
        <f t="shared" si="49"/>
        <v>741.92377599999998</v>
      </c>
      <c r="H129" s="81">
        <v>300.52</v>
      </c>
      <c r="I129" s="82">
        <f t="shared" si="50"/>
        <v>601.04</v>
      </c>
      <c r="K129" s="61"/>
      <c r="M129" s="61"/>
    </row>
    <row r="130" spans="1:13" ht="26.25" customHeight="1" x14ac:dyDescent="0.25">
      <c r="A130" s="77" t="s">
        <v>335</v>
      </c>
      <c r="B130" s="85" t="s">
        <v>344</v>
      </c>
      <c r="C130" s="79" t="s">
        <v>124</v>
      </c>
      <c r="D130" s="117" t="s">
        <v>352</v>
      </c>
      <c r="E130" s="87">
        <v>2</v>
      </c>
      <c r="F130" s="81">
        <f t="shared" si="48"/>
        <v>570.77421599999991</v>
      </c>
      <c r="G130" s="81">
        <f t="shared" si="49"/>
        <v>1141.5484319999998</v>
      </c>
      <c r="H130" s="88">
        <v>462.39</v>
      </c>
      <c r="I130" s="82">
        <f t="shared" si="50"/>
        <v>924.78</v>
      </c>
      <c r="K130" s="61"/>
      <c r="M130" s="61"/>
    </row>
    <row r="131" spans="1:13" ht="26.25" customHeight="1" x14ac:dyDescent="0.25">
      <c r="A131" s="77" t="s">
        <v>336</v>
      </c>
      <c r="B131" s="78" t="s">
        <v>345</v>
      </c>
      <c r="C131" s="79" t="s">
        <v>124</v>
      </c>
      <c r="D131" s="54" t="s">
        <v>353</v>
      </c>
      <c r="E131" s="80">
        <v>6</v>
      </c>
      <c r="F131" s="81">
        <f t="shared" si="48"/>
        <v>185.35750399999998</v>
      </c>
      <c r="G131" s="81">
        <f t="shared" si="49"/>
        <v>1112.1450239999999</v>
      </c>
      <c r="H131" s="81">
        <v>150.16</v>
      </c>
      <c r="I131" s="82">
        <f t="shared" si="50"/>
        <v>900.96</v>
      </c>
      <c r="K131" s="61"/>
      <c r="M131" s="61"/>
    </row>
    <row r="132" spans="1:13" ht="26.25" customHeight="1" x14ac:dyDescent="0.25">
      <c r="A132" s="77" t="s">
        <v>337</v>
      </c>
      <c r="B132" s="78" t="s">
        <v>346</v>
      </c>
      <c r="C132" s="79" t="s">
        <v>124</v>
      </c>
      <c r="D132" s="79" t="s">
        <v>354</v>
      </c>
      <c r="E132" s="80">
        <v>4</v>
      </c>
      <c r="F132" s="81">
        <f t="shared" si="48"/>
        <v>76.643895999999998</v>
      </c>
      <c r="G132" s="81">
        <f t="shared" si="49"/>
        <v>306.57558399999999</v>
      </c>
      <c r="H132" s="81">
        <v>62.09</v>
      </c>
      <c r="I132" s="82">
        <f t="shared" si="50"/>
        <v>248.36</v>
      </c>
      <c r="K132" s="61"/>
      <c r="M132" s="61"/>
    </row>
    <row r="133" spans="1:13" ht="26.25" customHeight="1" x14ac:dyDescent="0.25">
      <c r="A133" s="77" t="s">
        <v>338</v>
      </c>
      <c r="B133" s="78" t="s">
        <v>347</v>
      </c>
      <c r="C133" s="79" t="s">
        <v>124</v>
      </c>
      <c r="D133" s="79" t="s">
        <v>355</v>
      </c>
      <c r="E133" s="80">
        <v>2</v>
      </c>
      <c r="F133" s="81">
        <f t="shared" si="48"/>
        <v>121.045264</v>
      </c>
      <c r="G133" s="81">
        <f t="shared" si="49"/>
        <v>242.09052800000001</v>
      </c>
      <c r="H133" s="81">
        <v>98.06</v>
      </c>
      <c r="I133" s="82">
        <f t="shared" si="50"/>
        <v>196.12</v>
      </c>
      <c r="K133" s="61"/>
      <c r="M133" s="61"/>
    </row>
    <row r="134" spans="1:13" ht="37.5" customHeight="1" x14ac:dyDescent="0.25">
      <c r="A134" s="77" t="s">
        <v>339</v>
      </c>
      <c r="B134" s="78" t="s">
        <v>348</v>
      </c>
      <c r="C134" s="79" t="s">
        <v>124</v>
      </c>
      <c r="D134" s="79" t="s">
        <v>356</v>
      </c>
      <c r="E134" s="80">
        <v>4</v>
      </c>
      <c r="F134" s="81">
        <f t="shared" si="48"/>
        <v>67.089640000000003</v>
      </c>
      <c r="G134" s="81">
        <f t="shared" si="49"/>
        <v>268.35856000000001</v>
      </c>
      <c r="H134" s="81">
        <v>54.35</v>
      </c>
      <c r="I134" s="82">
        <f t="shared" si="50"/>
        <v>217.4</v>
      </c>
      <c r="K134" s="61"/>
      <c r="M134" s="61"/>
    </row>
    <row r="135" spans="1:13" ht="15" customHeight="1" thickBot="1" x14ac:dyDescent="0.3">
      <c r="A135" s="103"/>
      <c r="B135" s="104"/>
      <c r="C135" s="105"/>
      <c r="D135" s="105"/>
      <c r="E135" s="106"/>
      <c r="F135" s="106"/>
      <c r="G135" s="106"/>
      <c r="H135" s="107"/>
      <c r="I135" s="108"/>
      <c r="K135" s="61"/>
      <c r="M135" s="61"/>
    </row>
    <row r="136" spans="1:13" ht="15" customHeight="1" x14ac:dyDescent="0.25">
      <c r="A136" s="57">
        <v>14</v>
      </c>
      <c r="B136" s="46" t="s">
        <v>357</v>
      </c>
      <c r="C136" s="45"/>
      <c r="D136" s="45"/>
      <c r="E136" s="47"/>
      <c r="F136" s="83"/>
      <c r="G136" s="83">
        <f>SUM(G137:G139)</f>
        <v>15234.619167999999</v>
      </c>
      <c r="H136" s="48"/>
      <c r="I136" s="49">
        <f>SUM(I137:I139)</f>
        <v>12341.720000000001</v>
      </c>
      <c r="K136" s="61"/>
      <c r="M136" s="61"/>
    </row>
    <row r="137" spans="1:13" ht="26.25" customHeight="1" x14ac:dyDescent="0.25">
      <c r="A137" s="77" t="s">
        <v>358</v>
      </c>
      <c r="B137" s="78" t="s">
        <v>361</v>
      </c>
      <c r="C137" s="79" t="s">
        <v>124</v>
      </c>
      <c r="D137" s="79" t="s">
        <v>364</v>
      </c>
      <c r="E137" s="80">
        <v>1</v>
      </c>
      <c r="F137" s="81">
        <f>H137*(1+$I$6)</f>
        <v>3507.8685439999999</v>
      </c>
      <c r="G137" s="81">
        <f>E137*F137</f>
        <v>3507.8685439999999</v>
      </c>
      <c r="H137" s="81">
        <v>2841.76</v>
      </c>
      <c r="I137" s="82">
        <f>E137*H137</f>
        <v>2841.76</v>
      </c>
      <c r="K137" s="61"/>
      <c r="M137" s="61"/>
    </row>
    <row r="138" spans="1:13" ht="26.25" customHeight="1" x14ac:dyDescent="0.25">
      <c r="A138" s="77" t="s">
        <v>359</v>
      </c>
      <c r="B138" s="78" t="s">
        <v>362</v>
      </c>
      <c r="C138" s="79" t="s">
        <v>124</v>
      </c>
      <c r="D138" s="79" t="s">
        <v>365</v>
      </c>
      <c r="E138" s="80">
        <v>1</v>
      </c>
      <c r="F138" s="81">
        <f t="shared" ref="F138:F139" si="51">H138*(1+$I$6)</f>
        <v>5207.6373439999998</v>
      </c>
      <c r="G138" s="81">
        <f t="shared" ref="G138:G139" si="52">E138*F138</f>
        <v>5207.6373439999998</v>
      </c>
      <c r="H138" s="81">
        <v>4218.76</v>
      </c>
      <c r="I138" s="82">
        <f t="shared" ref="I138:I139" si="53">E138*H138</f>
        <v>4218.76</v>
      </c>
      <c r="K138" s="61"/>
      <c r="M138" s="61"/>
    </row>
    <row r="139" spans="1:13" ht="26.25" customHeight="1" thickBot="1" x14ac:dyDescent="0.3">
      <c r="A139" s="90" t="s">
        <v>360</v>
      </c>
      <c r="B139" s="91" t="s">
        <v>363</v>
      </c>
      <c r="C139" s="92" t="s">
        <v>124</v>
      </c>
      <c r="D139" s="92" t="s">
        <v>366</v>
      </c>
      <c r="E139" s="93">
        <v>2</v>
      </c>
      <c r="F139" s="94">
        <f t="shared" si="51"/>
        <v>3259.5566399999998</v>
      </c>
      <c r="G139" s="94">
        <f t="shared" si="52"/>
        <v>6519.1132799999996</v>
      </c>
      <c r="H139" s="94">
        <v>2640.6</v>
      </c>
      <c r="I139" s="95">
        <f t="shared" si="53"/>
        <v>5281.2</v>
      </c>
      <c r="K139" s="61"/>
      <c r="M139" s="61"/>
    </row>
    <row r="140" spans="1:13" x14ac:dyDescent="0.25">
      <c r="A140" s="60"/>
      <c r="B140" s="8"/>
      <c r="C140" s="172" t="s">
        <v>15</v>
      </c>
      <c r="D140" s="173"/>
      <c r="E140" s="173"/>
      <c r="F140" s="173"/>
      <c r="G140" s="173"/>
      <c r="H140" s="173"/>
      <c r="I140" s="118">
        <f>SUM(I11:I139)/2</f>
        <v>260042.8357945001</v>
      </c>
      <c r="K140" s="61"/>
    </row>
    <row r="141" spans="1:13" x14ac:dyDescent="0.25">
      <c r="A141" s="60"/>
      <c r="B141" s="8"/>
      <c r="C141" s="174" t="s">
        <v>367</v>
      </c>
      <c r="D141" s="175"/>
      <c r="E141" s="175"/>
      <c r="F141" s="175"/>
      <c r="G141" s="175"/>
      <c r="H141" s="175"/>
      <c r="I141" s="22">
        <f>I140*0.2344</f>
        <v>60954.040710230824</v>
      </c>
    </row>
    <row r="142" spans="1:13" ht="18.75" customHeight="1" thickBot="1" x14ac:dyDescent="0.3">
      <c r="A142" s="55"/>
      <c r="B142" s="13"/>
      <c r="C142" s="170" t="s">
        <v>14</v>
      </c>
      <c r="D142" s="171"/>
      <c r="E142" s="171"/>
      <c r="F142" s="171"/>
      <c r="G142" s="171"/>
      <c r="H142" s="171"/>
      <c r="I142" s="121">
        <f>SUM(I140:I141)</f>
        <v>320996.8765047309</v>
      </c>
    </row>
    <row r="143" spans="1:13" ht="7.5" customHeight="1" x14ac:dyDescent="0.25">
      <c r="A143" s="59"/>
      <c r="B143" s="4"/>
      <c r="C143" s="23"/>
      <c r="D143" s="23"/>
      <c r="E143" s="23"/>
      <c r="F143" s="23"/>
      <c r="G143" s="23"/>
      <c r="H143" s="23"/>
      <c r="I143" s="24"/>
    </row>
    <row r="144" spans="1:13" ht="18.75" customHeight="1" x14ac:dyDescent="0.25">
      <c r="A144" s="60"/>
      <c r="B144" s="176" t="s">
        <v>377</v>
      </c>
      <c r="C144" s="176"/>
      <c r="D144" s="176"/>
      <c r="E144" s="176"/>
      <c r="F144" s="176"/>
      <c r="G144" s="176"/>
      <c r="H144" s="176"/>
      <c r="I144" s="8"/>
    </row>
    <row r="145" spans="1:9" ht="18.75" customHeight="1" x14ac:dyDescent="0.25">
      <c r="A145" s="60"/>
      <c r="B145" s="176"/>
      <c r="C145" s="176"/>
      <c r="D145" s="176"/>
      <c r="E145" s="176"/>
      <c r="F145" s="176"/>
      <c r="G145" s="176"/>
      <c r="H145" s="176"/>
      <c r="I145" s="8"/>
    </row>
    <row r="146" spans="1:9" ht="7.5" customHeight="1" x14ac:dyDescent="0.25">
      <c r="A146" s="60"/>
      <c r="B146" s="7"/>
      <c r="C146" s="6"/>
      <c r="D146" s="68"/>
      <c r="E146" s="7"/>
      <c r="F146" s="7"/>
      <c r="G146" s="7"/>
      <c r="H146" s="7"/>
      <c r="I146" s="25"/>
    </row>
    <row r="147" spans="1:9" ht="15.75" thickBot="1" x14ac:dyDescent="0.3">
      <c r="A147" s="55"/>
      <c r="B147" s="168" t="s">
        <v>371</v>
      </c>
      <c r="C147" s="168"/>
      <c r="D147" s="168"/>
      <c r="E147" s="168"/>
      <c r="F147" s="168"/>
      <c r="G147" s="168"/>
      <c r="H147" s="168"/>
      <c r="I147" s="13"/>
    </row>
    <row r="148" spans="1:9" ht="7.5" customHeight="1" x14ac:dyDescent="0.25">
      <c r="A148" s="59"/>
      <c r="B148" s="26"/>
      <c r="C148" s="26"/>
      <c r="D148" s="26"/>
      <c r="E148" s="26"/>
      <c r="F148" s="26"/>
      <c r="G148" s="26"/>
      <c r="H148" s="26"/>
      <c r="I148" s="5"/>
    </row>
    <row r="149" spans="1:9" x14ac:dyDescent="0.25">
      <c r="A149" s="160" t="s">
        <v>378</v>
      </c>
      <c r="B149" s="161"/>
      <c r="C149" s="161"/>
      <c r="D149" s="161"/>
      <c r="E149" s="161"/>
      <c r="F149" s="161"/>
      <c r="G149" s="161"/>
      <c r="H149" s="161"/>
      <c r="I149" s="169"/>
    </row>
    <row r="150" spans="1:9" x14ac:dyDescent="0.25">
      <c r="A150" s="157" t="s">
        <v>16</v>
      </c>
      <c r="B150" s="158"/>
      <c r="C150" s="158"/>
      <c r="D150" s="158"/>
      <c r="E150" s="158"/>
      <c r="F150" s="158"/>
      <c r="G150" s="158"/>
      <c r="H150" s="158"/>
      <c r="I150" s="159"/>
    </row>
    <row r="151" spans="1:9" ht="12.75" customHeight="1" x14ac:dyDescent="0.25">
      <c r="A151" s="60"/>
      <c r="B151" s="7"/>
      <c r="C151" s="6"/>
      <c r="D151" s="68"/>
      <c r="E151" s="7"/>
      <c r="F151" s="7"/>
      <c r="G151" s="7"/>
      <c r="H151" s="7"/>
      <c r="I151" s="8"/>
    </row>
    <row r="152" spans="1:9" ht="12.75" customHeight="1" x14ac:dyDescent="0.25">
      <c r="A152" s="60"/>
      <c r="B152" s="7"/>
      <c r="C152" s="6"/>
      <c r="D152" s="68"/>
      <c r="E152" s="7"/>
      <c r="F152" s="7"/>
      <c r="G152" s="7"/>
      <c r="H152" s="7"/>
      <c r="I152" s="8"/>
    </row>
    <row r="153" spans="1:9" ht="12.75" customHeight="1" x14ac:dyDescent="0.25">
      <c r="A153" s="160" t="s">
        <v>369</v>
      </c>
      <c r="B153" s="161"/>
      <c r="C153" s="161" t="s">
        <v>17</v>
      </c>
      <c r="D153" s="161"/>
      <c r="E153" s="161"/>
      <c r="F153" s="161"/>
      <c r="G153" s="161"/>
      <c r="H153" s="161"/>
      <c r="I153" s="169"/>
    </row>
    <row r="154" spans="1:9" ht="14.25" customHeight="1" x14ac:dyDescent="0.25">
      <c r="A154" s="162" t="s">
        <v>18</v>
      </c>
      <c r="B154" s="151"/>
      <c r="C154" s="151" t="s">
        <v>21</v>
      </c>
      <c r="D154" s="151"/>
      <c r="E154" s="151"/>
      <c r="F154" s="151"/>
      <c r="G154" s="151"/>
      <c r="H154" s="151"/>
      <c r="I154" s="152"/>
    </row>
    <row r="155" spans="1:9" ht="14.25" customHeight="1" x14ac:dyDescent="0.25">
      <c r="A155" s="160" t="s">
        <v>368</v>
      </c>
      <c r="B155" s="161"/>
      <c r="C155" s="153" t="s">
        <v>22</v>
      </c>
      <c r="D155" s="153"/>
      <c r="E155" s="153"/>
      <c r="F155" s="153"/>
      <c r="G155" s="153"/>
      <c r="H155" s="153"/>
      <c r="I155" s="154"/>
    </row>
    <row r="156" spans="1:9" ht="14.25" customHeight="1" thickBot="1" x14ac:dyDescent="0.3">
      <c r="A156" s="163" t="s">
        <v>20</v>
      </c>
      <c r="B156" s="155"/>
      <c r="C156" s="155" t="s">
        <v>23</v>
      </c>
      <c r="D156" s="155"/>
      <c r="E156" s="155"/>
      <c r="F156" s="155"/>
      <c r="G156" s="155"/>
      <c r="H156" s="155"/>
      <c r="I156" s="156"/>
    </row>
  </sheetData>
  <mergeCells count="22">
    <mergeCell ref="B1:D1"/>
    <mergeCell ref="B2:D2"/>
    <mergeCell ref="A4:A5"/>
    <mergeCell ref="B4:G5"/>
    <mergeCell ref="B6:C6"/>
    <mergeCell ref="A8:I8"/>
    <mergeCell ref="B3:C3"/>
    <mergeCell ref="B147:H147"/>
    <mergeCell ref="A149:I149"/>
    <mergeCell ref="C153:I153"/>
    <mergeCell ref="C142:H142"/>
    <mergeCell ref="C140:H140"/>
    <mergeCell ref="C141:H141"/>
    <mergeCell ref="B144:H145"/>
    <mergeCell ref="C154:I154"/>
    <mergeCell ref="C155:I155"/>
    <mergeCell ref="C156:I156"/>
    <mergeCell ref="A150:I150"/>
    <mergeCell ref="A153:B153"/>
    <mergeCell ref="A154:B154"/>
    <mergeCell ref="A155:B155"/>
    <mergeCell ref="A156:B156"/>
  </mergeCells>
  <pageMargins left="0.39370078740157483" right="0.39370078740157483" top="1.6929133858267718" bottom="0.70866141732283472" header="0.31496062992125984" footer="0.31496062992125984"/>
  <pageSetup paperSize="9" orientation="landscape" horizontalDpi="360" verticalDpi="360" r:id="rId1"/>
  <headerFooter>
    <oddHeader>&amp;C&amp;G</oddHeader>
    <oddFooter>&amp;LRua Osvaldo Oscar de Morais, 157
Bairro São José - Santa Luzia/PB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F27" sqref="F27"/>
    </sheetView>
  </sheetViews>
  <sheetFormatPr defaultRowHeight="15" x14ac:dyDescent="0.25"/>
  <cols>
    <col min="1" max="1" width="5.7109375" style="3" customWidth="1"/>
    <col min="2" max="2" width="33.5703125" style="1" customWidth="1"/>
    <col min="3" max="3" width="20" style="1" customWidth="1"/>
    <col min="4" max="4" width="8.5703125" style="2" customWidth="1"/>
    <col min="5" max="5" width="4.28515625" style="1" customWidth="1"/>
    <col min="6" max="10" width="12.85546875" style="1" customWidth="1"/>
    <col min="11" max="16384" width="9.140625" style="2"/>
  </cols>
  <sheetData>
    <row r="1" spans="1:10" ht="15" customHeight="1" x14ac:dyDescent="0.25">
      <c r="A1" s="191" t="s">
        <v>24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 ht="3.75" customHeight="1" x14ac:dyDescent="0.25"/>
    <row r="3" spans="1:10" ht="11.25" customHeight="1" x14ac:dyDescent="0.25">
      <c r="A3" s="192" t="s">
        <v>374</v>
      </c>
      <c r="B3" s="192"/>
      <c r="C3" s="192"/>
      <c r="D3" s="192"/>
      <c r="E3" s="192"/>
      <c r="F3" s="192"/>
      <c r="G3" s="192"/>
      <c r="H3" s="192"/>
      <c r="I3" s="192"/>
      <c r="J3" s="192"/>
    </row>
    <row r="4" spans="1:10" ht="7.5" customHeight="1" thickBot="1" x14ac:dyDescent="0.3"/>
    <row r="5" spans="1:10" s="1" customFormat="1" ht="22.5" customHeight="1" x14ac:dyDescent="0.25">
      <c r="A5" s="136" t="s">
        <v>2</v>
      </c>
      <c r="B5" s="137" t="s">
        <v>27</v>
      </c>
      <c r="C5" s="138" t="s">
        <v>28</v>
      </c>
      <c r="D5" s="137" t="s">
        <v>35</v>
      </c>
      <c r="E5" s="137"/>
      <c r="F5" s="137" t="s">
        <v>29</v>
      </c>
      <c r="G5" s="137" t="s">
        <v>30</v>
      </c>
      <c r="H5" s="137" t="s">
        <v>31</v>
      </c>
      <c r="I5" s="137" t="s">
        <v>32</v>
      </c>
      <c r="J5" s="139" t="s">
        <v>33</v>
      </c>
    </row>
    <row r="6" spans="1:10" ht="8.25" customHeight="1" x14ac:dyDescent="0.25">
      <c r="A6" s="180">
        <v>1</v>
      </c>
      <c r="B6" s="181" t="str">
        <f>Orçamento!B11</f>
        <v>SERVIÇOS PRELIMINARES</v>
      </c>
      <c r="C6" s="182">
        <f>Orçamento!G11</f>
        <v>5943.4332652300009</v>
      </c>
      <c r="D6" s="183">
        <f>C6/$C$35</f>
        <v>1.8515548593328469E-2</v>
      </c>
      <c r="E6" s="122" t="s">
        <v>25</v>
      </c>
      <c r="F6" s="140">
        <f>F7/C6</f>
        <v>1</v>
      </c>
      <c r="G6" s="141"/>
      <c r="H6" s="141"/>
      <c r="I6" s="141"/>
      <c r="J6" s="142"/>
    </row>
    <row r="7" spans="1:10" ht="8.25" customHeight="1" x14ac:dyDescent="0.25">
      <c r="A7" s="180"/>
      <c r="B7" s="181"/>
      <c r="C7" s="182"/>
      <c r="D7" s="183"/>
      <c r="E7" s="122" t="s">
        <v>26</v>
      </c>
      <c r="F7" s="143">
        <f>C6</f>
        <v>5943.4332652300009</v>
      </c>
      <c r="G7" s="141"/>
      <c r="H7" s="141"/>
      <c r="I7" s="141"/>
      <c r="J7" s="142"/>
    </row>
    <row r="8" spans="1:10" ht="8.25" customHeight="1" x14ac:dyDescent="0.25">
      <c r="A8" s="180">
        <v>2</v>
      </c>
      <c r="B8" s="181" t="str">
        <f>Orçamento!B18</f>
        <v>PISOS</v>
      </c>
      <c r="C8" s="182">
        <f>Orçamento!G18</f>
        <v>103187.4065792</v>
      </c>
      <c r="D8" s="183">
        <f t="shared" ref="D8" si="0">C8/$C$35</f>
        <v>0.32145922322605297</v>
      </c>
      <c r="E8" s="122" t="s">
        <v>25</v>
      </c>
      <c r="F8" s="144"/>
      <c r="G8" s="144"/>
      <c r="H8" s="140">
        <f>H9/$C$8</f>
        <v>0.2</v>
      </c>
      <c r="I8" s="140">
        <f t="shared" ref="I8:J8" si="1">I9/$C$8</f>
        <v>0.7</v>
      </c>
      <c r="J8" s="145">
        <f t="shared" si="1"/>
        <v>0.1</v>
      </c>
    </row>
    <row r="9" spans="1:10" ht="8.25" customHeight="1" x14ac:dyDescent="0.25">
      <c r="A9" s="180"/>
      <c r="B9" s="181"/>
      <c r="C9" s="182"/>
      <c r="D9" s="183"/>
      <c r="E9" s="122" t="s">
        <v>26</v>
      </c>
      <c r="F9" s="146"/>
      <c r="G9" s="146"/>
      <c r="H9" s="146">
        <f>C8*0.2</f>
        <v>20637.481315840003</v>
      </c>
      <c r="I9" s="146">
        <f>C8*0.7</f>
        <v>72231.184605439994</v>
      </c>
      <c r="J9" s="147">
        <f>C8*0.1</f>
        <v>10318.740657920001</v>
      </c>
    </row>
    <row r="10" spans="1:10" ht="8.25" customHeight="1" x14ac:dyDescent="0.25">
      <c r="A10" s="180">
        <v>3</v>
      </c>
      <c r="B10" s="184" t="str">
        <f>Orçamento!B27</f>
        <v>ALVENARIA/BANCOS</v>
      </c>
      <c r="C10" s="182">
        <f>Orçamento!G27</f>
        <v>27123.292458879998</v>
      </c>
      <c r="D10" s="183">
        <f t="shared" ref="D10" si="2">C10/$C$35</f>
        <v>8.4497060389558842E-2</v>
      </c>
      <c r="E10" s="122" t="s">
        <v>25</v>
      </c>
      <c r="F10" s="140">
        <f>F11/$C$10</f>
        <v>0.25</v>
      </c>
      <c r="G10" s="140">
        <f t="shared" ref="G10:H10" si="3">G11/$C$10</f>
        <v>0.6</v>
      </c>
      <c r="H10" s="140">
        <f t="shared" si="3"/>
        <v>0.15</v>
      </c>
      <c r="I10" s="144"/>
      <c r="J10" s="148"/>
    </row>
    <row r="11" spans="1:10" ht="8.25" customHeight="1" x14ac:dyDescent="0.25">
      <c r="A11" s="180"/>
      <c r="B11" s="185"/>
      <c r="C11" s="182"/>
      <c r="D11" s="183"/>
      <c r="E11" s="122" t="s">
        <v>26</v>
      </c>
      <c r="F11" s="146">
        <f>C10*0.25</f>
        <v>6780.8231147199995</v>
      </c>
      <c r="G11" s="146">
        <f>C10*0.6</f>
        <v>16273.975475327998</v>
      </c>
      <c r="H11" s="146">
        <f>C10*0.15</f>
        <v>4068.4938688319994</v>
      </c>
      <c r="I11" s="146"/>
      <c r="J11" s="147"/>
    </row>
    <row r="12" spans="1:10" ht="8.25" customHeight="1" x14ac:dyDescent="0.25">
      <c r="A12" s="180">
        <v>4</v>
      </c>
      <c r="B12" s="181" t="str">
        <f>Orçamento!B39</f>
        <v>REVESTIMENTO</v>
      </c>
      <c r="C12" s="182">
        <f>Orçamento!G39</f>
        <v>21384.005453759997</v>
      </c>
      <c r="D12" s="183">
        <f t="shared" ref="D12" si="4">C12/$C$35</f>
        <v>6.661748764226634E-2</v>
      </c>
      <c r="E12" s="122" t="s">
        <v>25</v>
      </c>
      <c r="F12" s="144"/>
      <c r="G12" s="140">
        <f>G13/$C$12</f>
        <v>9.9999999999999992E-2</v>
      </c>
      <c r="H12" s="140">
        <f t="shared" ref="H12:J12" si="5">H13/$C$12</f>
        <v>0.3</v>
      </c>
      <c r="I12" s="140">
        <f t="shared" si="5"/>
        <v>0.39999999999999997</v>
      </c>
      <c r="J12" s="145">
        <f t="shared" si="5"/>
        <v>0.19999999999999998</v>
      </c>
    </row>
    <row r="13" spans="1:10" ht="8.25" customHeight="1" x14ac:dyDescent="0.25">
      <c r="A13" s="180"/>
      <c r="B13" s="181"/>
      <c r="C13" s="182"/>
      <c r="D13" s="183"/>
      <c r="E13" s="122" t="s">
        <v>26</v>
      </c>
      <c r="F13" s="146"/>
      <c r="G13" s="146">
        <f>C12*0.1</f>
        <v>2138.4005453759996</v>
      </c>
      <c r="H13" s="146">
        <f>C12*0.3</f>
        <v>6415.2016361279993</v>
      </c>
      <c r="I13" s="146">
        <f>C12*0.4</f>
        <v>8553.6021815039985</v>
      </c>
      <c r="J13" s="147">
        <f>C12*0.2</f>
        <v>4276.8010907519993</v>
      </c>
    </row>
    <row r="14" spans="1:10" ht="8.25" customHeight="1" x14ac:dyDescent="0.25">
      <c r="A14" s="180">
        <v>5</v>
      </c>
      <c r="B14" s="181" t="str">
        <f>Orçamento!B48</f>
        <v>PINTURA</v>
      </c>
      <c r="C14" s="182">
        <f>Orçamento!G48</f>
        <v>3119.4031503808001</v>
      </c>
      <c r="D14" s="183">
        <f t="shared" ref="D14" si="6">C14/$C$35</f>
        <v>9.7178613834107731E-3</v>
      </c>
      <c r="E14" s="122" t="s">
        <v>25</v>
      </c>
      <c r="F14" s="144"/>
      <c r="G14" s="144"/>
      <c r="H14" s="144"/>
      <c r="I14" s="144"/>
      <c r="J14" s="145">
        <f>J15/C14</f>
        <v>1</v>
      </c>
    </row>
    <row r="15" spans="1:10" ht="8.25" customHeight="1" x14ac:dyDescent="0.25">
      <c r="A15" s="180"/>
      <c r="B15" s="181"/>
      <c r="C15" s="182"/>
      <c r="D15" s="183"/>
      <c r="E15" s="122" t="s">
        <v>26</v>
      </c>
      <c r="F15" s="146"/>
      <c r="G15" s="146"/>
      <c r="H15" s="146"/>
      <c r="I15" s="146"/>
      <c r="J15" s="147">
        <f>C14</f>
        <v>3119.4031503808001</v>
      </c>
    </row>
    <row r="16" spans="1:10" ht="8.25" customHeight="1" x14ac:dyDescent="0.25">
      <c r="A16" s="180">
        <v>6</v>
      </c>
      <c r="B16" s="184" t="str">
        <f>Orçamento!B52</f>
        <v>ÁREA VERDE</v>
      </c>
      <c r="C16" s="182">
        <f>Orçamento!G52</f>
        <v>4550.3440319999991</v>
      </c>
      <c r="D16" s="183">
        <f t="shared" ref="D16" si="7">C16/$C$35</f>
        <v>1.4175664515953436E-2</v>
      </c>
      <c r="E16" s="122" t="s">
        <v>25</v>
      </c>
      <c r="F16" s="144"/>
      <c r="G16" s="144"/>
      <c r="H16" s="144"/>
      <c r="I16" s="144"/>
      <c r="J16" s="145">
        <f>J17/C16</f>
        <v>1</v>
      </c>
    </row>
    <row r="17" spans="1:10" ht="8.25" customHeight="1" x14ac:dyDescent="0.25">
      <c r="A17" s="180"/>
      <c r="B17" s="185"/>
      <c r="C17" s="182"/>
      <c r="D17" s="183"/>
      <c r="E17" s="122" t="s">
        <v>26</v>
      </c>
      <c r="F17" s="146"/>
      <c r="G17" s="146"/>
      <c r="H17" s="146"/>
      <c r="I17" s="146"/>
      <c r="J17" s="147">
        <f>C16</f>
        <v>4550.3440319999991</v>
      </c>
    </row>
    <row r="18" spans="1:10" ht="8.25" customHeight="1" x14ac:dyDescent="0.25">
      <c r="A18" s="180">
        <v>7</v>
      </c>
      <c r="B18" s="181" t="str">
        <f>Orçamento!B61</f>
        <v>COBERTA</v>
      </c>
      <c r="C18" s="182">
        <f>Orçamento!G61</f>
        <v>2349.5322719999999</v>
      </c>
      <c r="D18" s="183">
        <f t="shared" ref="D18" si="8">C18/$C$35</f>
        <v>7.3194863999412564E-3</v>
      </c>
      <c r="E18" s="122" t="s">
        <v>25</v>
      </c>
      <c r="F18" s="144"/>
      <c r="G18" s="144"/>
      <c r="H18" s="140">
        <f>H19/C18</f>
        <v>1</v>
      </c>
      <c r="I18" s="144"/>
      <c r="J18" s="148"/>
    </row>
    <row r="19" spans="1:10" ht="8.25" customHeight="1" x14ac:dyDescent="0.25">
      <c r="A19" s="180"/>
      <c r="B19" s="181"/>
      <c r="C19" s="182"/>
      <c r="D19" s="183"/>
      <c r="E19" s="122" t="s">
        <v>26</v>
      </c>
      <c r="F19" s="146"/>
      <c r="G19" s="146"/>
      <c r="H19" s="146">
        <f>C18</f>
        <v>2349.5322719999999</v>
      </c>
      <c r="I19" s="146"/>
      <c r="J19" s="147"/>
    </row>
    <row r="20" spans="1:10" ht="8.25" customHeight="1" x14ac:dyDescent="0.25">
      <c r="A20" s="180">
        <v>8</v>
      </c>
      <c r="B20" s="181" t="str">
        <f>Orçamento!B66</f>
        <v>DIVERSOS</v>
      </c>
      <c r="C20" s="182">
        <f>Orçamento!G66</f>
        <v>6854.8313198399992</v>
      </c>
      <c r="D20" s="183">
        <f t="shared" ref="D20" si="9">C20/$C$35</f>
        <v>2.1354822496968982E-2</v>
      </c>
      <c r="E20" s="122" t="s">
        <v>25</v>
      </c>
      <c r="F20" s="144"/>
      <c r="G20" s="144"/>
      <c r="H20" s="144"/>
      <c r="I20" s="144"/>
      <c r="J20" s="145">
        <f>J21/C20</f>
        <v>1</v>
      </c>
    </row>
    <row r="21" spans="1:10" ht="8.25" customHeight="1" x14ac:dyDescent="0.25">
      <c r="A21" s="180"/>
      <c r="B21" s="181"/>
      <c r="C21" s="182"/>
      <c r="D21" s="183"/>
      <c r="E21" s="122" t="s">
        <v>26</v>
      </c>
      <c r="F21" s="146"/>
      <c r="G21" s="146"/>
      <c r="H21" s="146"/>
      <c r="I21" s="146"/>
      <c r="J21" s="147">
        <f>C20</f>
        <v>6854.8313198399992</v>
      </c>
    </row>
    <row r="22" spans="1:10" ht="8.25" customHeight="1" x14ac:dyDescent="0.25">
      <c r="A22" s="180">
        <v>9</v>
      </c>
      <c r="B22" s="184" t="str">
        <f>Orçamento!B70</f>
        <v>INSTALAÇÕES ELÉTRICAS</v>
      </c>
      <c r="C22" s="182">
        <f>Orçamento!G70</f>
        <v>46613.491801599994</v>
      </c>
      <c r="D22" s="183">
        <f t="shared" ref="D22" si="10">C22/$C$35</f>
        <v>0.14521478311304695</v>
      </c>
      <c r="E22" s="122" t="s">
        <v>25</v>
      </c>
      <c r="F22" s="144"/>
      <c r="G22" s="144"/>
      <c r="H22" s="140">
        <f>H23/$C$22</f>
        <v>0.3</v>
      </c>
      <c r="I22" s="140">
        <f t="shared" ref="I22:J22" si="11">I23/$C$22</f>
        <v>0.3</v>
      </c>
      <c r="J22" s="145">
        <f t="shared" si="11"/>
        <v>0.4</v>
      </c>
    </row>
    <row r="23" spans="1:10" ht="8.25" customHeight="1" x14ac:dyDescent="0.25">
      <c r="A23" s="180"/>
      <c r="B23" s="185"/>
      <c r="C23" s="182"/>
      <c r="D23" s="183"/>
      <c r="E23" s="122" t="s">
        <v>26</v>
      </c>
      <c r="F23" s="146"/>
      <c r="G23" s="146"/>
      <c r="H23" s="146">
        <f>C22*0.3</f>
        <v>13984.047540479998</v>
      </c>
      <c r="I23" s="146">
        <f>C22*0.3</f>
        <v>13984.047540479998</v>
      </c>
      <c r="J23" s="147">
        <f>C22*0.4</f>
        <v>18645.396720639998</v>
      </c>
    </row>
    <row r="24" spans="1:10" ht="8.25" customHeight="1" x14ac:dyDescent="0.25">
      <c r="A24" s="180">
        <v>10</v>
      </c>
      <c r="B24" s="181" t="str">
        <f>Orçamento!B102</f>
        <v>QUIOSQUE</v>
      </c>
      <c r="C24" s="182">
        <f>Orçamento!G102</f>
        <v>27514.655769440003</v>
      </c>
      <c r="D24" s="183">
        <f t="shared" ref="D24" si="12">C24/$C$35</f>
        <v>8.5716272597545037E-2</v>
      </c>
      <c r="E24" s="122" t="s">
        <v>25</v>
      </c>
      <c r="F24" s="140">
        <f>F25/$C$24</f>
        <v>0.3</v>
      </c>
      <c r="G24" s="140">
        <f t="shared" ref="G24:H24" si="13">G25/$C$24</f>
        <v>0.5</v>
      </c>
      <c r="H24" s="140">
        <f t="shared" si="13"/>
        <v>0.2</v>
      </c>
      <c r="I24" s="144"/>
      <c r="J24" s="148"/>
    </row>
    <row r="25" spans="1:10" ht="8.25" customHeight="1" x14ac:dyDescent="0.25">
      <c r="A25" s="180"/>
      <c r="B25" s="181"/>
      <c r="C25" s="182"/>
      <c r="D25" s="183"/>
      <c r="E25" s="122" t="s">
        <v>26</v>
      </c>
      <c r="F25" s="146">
        <f>C24*0.3</f>
        <v>8254.3967308320007</v>
      </c>
      <c r="G25" s="146">
        <f>C24*0.5</f>
        <v>13757.327884720002</v>
      </c>
      <c r="H25" s="146">
        <f>C24*0.2</f>
        <v>5502.9311538880011</v>
      </c>
      <c r="I25" s="146"/>
      <c r="J25" s="147"/>
    </row>
    <row r="26" spans="1:10" ht="8.25" customHeight="1" x14ac:dyDescent="0.25">
      <c r="A26" s="180">
        <v>11</v>
      </c>
      <c r="B26" s="181" t="str">
        <f>Orçamento!B111</f>
        <v>PORTAL</v>
      </c>
      <c r="C26" s="182">
        <f>Orçamento!G111</f>
        <v>40065.340989759992</v>
      </c>
      <c r="D26" s="183">
        <f t="shared" ref="D26" si="14">C26/$C$35</f>
        <v>0.12481536090326885</v>
      </c>
      <c r="E26" s="122" t="s">
        <v>25</v>
      </c>
      <c r="F26" s="140">
        <f>F27/$C$26</f>
        <v>0.3</v>
      </c>
      <c r="G26" s="140">
        <f t="shared" ref="G26:H26" si="15">G27/$C$26</f>
        <v>0.5</v>
      </c>
      <c r="H26" s="140">
        <f t="shared" si="15"/>
        <v>0.2</v>
      </c>
      <c r="I26" s="144"/>
      <c r="J26" s="148"/>
    </row>
    <row r="27" spans="1:10" ht="8.25" customHeight="1" x14ac:dyDescent="0.25">
      <c r="A27" s="180"/>
      <c r="B27" s="181"/>
      <c r="C27" s="182"/>
      <c r="D27" s="183"/>
      <c r="E27" s="122" t="s">
        <v>26</v>
      </c>
      <c r="F27" s="146">
        <f>C26*0.3</f>
        <v>12019.602296927997</v>
      </c>
      <c r="G27" s="146">
        <f>C26*0.5</f>
        <v>20032.670494879996</v>
      </c>
      <c r="H27" s="146">
        <f>C26*0.2</f>
        <v>8013.0681979519986</v>
      </c>
      <c r="I27" s="146"/>
      <c r="J27" s="147"/>
    </row>
    <row r="28" spans="1:10" ht="8.25" customHeight="1" x14ac:dyDescent="0.25">
      <c r="A28" s="180">
        <v>12</v>
      </c>
      <c r="B28" s="184" t="str">
        <f>Orçamento!B121</f>
        <v>DIVERSOS</v>
      </c>
      <c r="C28" s="182">
        <f>Orçamento!G121</f>
        <v>12002.071940639999</v>
      </c>
      <c r="D28" s="183">
        <f t="shared" ref="D28" si="16">C28/$C$35</f>
        <v>3.7389996037743733E-2</v>
      </c>
      <c r="E28" s="122" t="s">
        <v>25</v>
      </c>
      <c r="F28" s="144"/>
      <c r="G28" s="144"/>
      <c r="H28" s="144"/>
      <c r="I28" s="140">
        <f>I29/C28</f>
        <v>1</v>
      </c>
      <c r="J28" s="148"/>
    </row>
    <row r="29" spans="1:10" ht="8.25" customHeight="1" x14ac:dyDescent="0.25">
      <c r="A29" s="180"/>
      <c r="B29" s="185"/>
      <c r="C29" s="182"/>
      <c r="D29" s="183"/>
      <c r="E29" s="122" t="s">
        <v>26</v>
      </c>
      <c r="F29" s="146"/>
      <c r="G29" s="146"/>
      <c r="H29" s="146"/>
      <c r="I29" s="146">
        <f>C28</f>
        <v>12002.071940639999</v>
      </c>
      <c r="J29" s="147"/>
    </row>
    <row r="30" spans="1:10" ht="8.25" customHeight="1" x14ac:dyDescent="0.25">
      <c r="A30" s="180">
        <v>13</v>
      </c>
      <c r="B30" s="181" t="str">
        <f>Orçamento!B126</f>
        <v>INSTALAÇÕES HIDROSSANITÁRIAS</v>
      </c>
      <c r="C30" s="182">
        <f>Orçamento!G126</f>
        <v>5054.4483039999996</v>
      </c>
      <c r="D30" s="183">
        <f t="shared" ref="D30" si="17">C30/$C$35</f>
        <v>1.5746098089915551E-2</v>
      </c>
      <c r="E30" s="122" t="s">
        <v>25</v>
      </c>
      <c r="F30" s="144"/>
      <c r="G30" s="144"/>
      <c r="H30" s="140">
        <f>H31/C30</f>
        <v>0.6</v>
      </c>
      <c r="I30" s="140">
        <f>I31/C30</f>
        <v>0.4</v>
      </c>
      <c r="J30" s="148"/>
    </row>
    <row r="31" spans="1:10" ht="8.25" customHeight="1" x14ac:dyDescent="0.25">
      <c r="A31" s="180"/>
      <c r="B31" s="181"/>
      <c r="C31" s="182"/>
      <c r="D31" s="183"/>
      <c r="E31" s="122" t="s">
        <v>26</v>
      </c>
      <c r="F31" s="146"/>
      <c r="G31" s="146"/>
      <c r="H31" s="146">
        <f>C30*0.6</f>
        <v>3032.6689823999995</v>
      </c>
      <c r="I31" s="146">
        <f>C30*0.4</f>
        <v>2021.7793216</v>
      </c>
      <c r="J31" s="147"/>
    </row>
    <row r="32" spans="1:10" ht="8.25" customHeight="1" x14ac:dyDescent="0.25">
      <c r="A32" s="180">
        <v>14</v>
      </c>
      <c r="B32" s="181" t="str">
        <f>Orçamento!B136</f>
        <v>PLAGROUND</v>
      </c>
      <c r="C32" s="182">
        <f>Orçamento!G136</f>
        <v>15234.619167999999</v>
      </c>
      <c r="D32" s="183">
        <f t="shared" ref="D32" si="18">C32/$C$35</f>
        <v>4.7460334610998856E-2</v>
      </c>
      <c r="E32" s="122" t="s">
        <v>25</v>
      </c>
      <c r="F32" s="141"/>
      <c r="G32" s="141"/>
      <c r="H32" s="141"/>
      <c r="I32" s="141"/>
      <c r="J32" s="145">
        <f>J33/C32</f>
        <v>1</v>
      </c>
    </row>
    <row r="33" spans="1:10" ht="8.25" customHeight="1" thickBot="1" x14ac:dyDescent="0.3">
      <c r="A33" s="190"/>
      <c r="B33" s="194"/>
      <c r="C33" s="195"/>
      <c r="D33" s="186"/>
      <c r="E33" s="123" t="s">
        <v>26</v>
      </c>
      <c r="F33" s="149"/>
      <c r="G33" s="149"/>
      <c r="H33" s="149"/>
      <c r="I33" s="149"/>
      <c r="J33" s="150">
        <f>C32</f>
        <v>15234.619167999999</v>
      </c>
    </row>
    <row r="34" spans="1:10" ht="3.75" customHeight="1" thickBot="1" x14ac:dyDescent="0.3">
      <c r="A34" s="125"/>
      <c r="B34" s="126"/>
      <c r="C34" s="126"/>
      <c r="D34" s="127"/>
      <c r="E34" s="126"/>
      <c r="F34" s="126"/>
      <c r="G34" s="126"/>
      <c r="H34" s="126"/>
      <c r="I34" s="126"/>
      <c r="J34" s="126"/>
    </row>
    <row r="35" spans="1:10" ht="11.25" customHeight="1" x14ac:dyDescent="0.25">
      <c r="A35" s="189" t="s">
        <v>34</v>
      </c>
      <c r="B35" s="187"/>
      <c r="C35" s="193">
        <f>SUM(C6:C33)</f>
        <v>320996.87650473078</v>
      </c>
      <c r="D35" s="187"/>
      <c r="E35" s="128" t="s">
        <v>25</v>
      </c>
      <c r="F35" s="129">
        <f>F36/C35</f>
        <v>0.10279930374096234</v>
      </c>
      <c r="G35" s="129">
        <f>G36/C35</f>
        <v>0.16262580174836885</v>
      </c>
      <c r="H35" s="129">
        <f>H36/C35</f>
        <v>0.19938955688429177</v>
      </c>
      <c r="I35" s="129">
        <f>I36/C35</f>
        <v>0.3389213215227676</v>
      </c>
      <c r="J35" s="130">
        <f>J36/C35</f>
        <v>0.19626401610360938</v>
      </c>
    </row>
    <row r="36" spans="1:10" ht="11.25" customHeight="1" thickBot="1" x14ac:dyDescent="0.3">
      <c r="A36" s="190"/>
      <c r="B36" s="188"/>
      <c r="C36" s="188"/>
      <c r="D36" s="188"/>
      <c r="E36" s="123" t="s">
        <v>26</v>
      </c>
      <c r="F36" s="131">
        <f>F7+F9+F11+F13+F15+F17+F19+F21+F23+F25+F27+F29+F31+F33</f>
        <v>32998.255407709999</v>
      </c>
      <c r="G36" s="131">
        <f t="shared" ref="G36:J36" si="19">G7+G9+G11+G13+G15+G17+G19+G21+G23+G25+G27+G29+G31+G33</f>
        <v>52202.37440030399</v>
      </c>
      <c r="H36" s="131">
        <f t="shared" si="19"/>
        <v>64003.424967520004</v>
      </c>
      <c r="I36" s="131">
        <f t="shared" si="19"/>
        <v>108792.68558966399</v>
      </c>
      <c r="J36" s="135">
        <f t="shared" si="19"/>
        <v>63000.136139532791</v>
      </c>
    </row>
    <row r="37" spans="1:10" ht="7.5" customHeight="1" thickBot="1" x14ac:dyDescent="0.3">
      <c r="A37" s="125"/>
      <c r="B37" s="126"/>
      <c r="C37" s="126"/>
      <c r="D37" s="127"/>
      <c r="E37" s="126"/>
      <c r="F37" s="126"/>
      <c r="G37" s="126"/>
      <c r="H37" s="126"/>
      <c r="I37" s="126"/>
      <c r="J37" s="126"/>
    </row>
    <row r="38" spans="1:10" ht="11.25" customHeight="1" x14ac:dyDescent="0.25">
      <c r="A38" s="125"/>
      <c r="B38" s="126"/>
      <c r="C38" s="189" t="s">
        <v>36</v>
      </c>
      <c r="D38" s="187"/>
      <c r="E38" s="187"/>
      <c r="F38" s="132">
        <f>F35</f>
        <v>0.10279930374096234</v>
      </c>
      <c r="G38" s="132">
        <f>F38+G35</f>
        <v>0.26542510548933118</v>
      </c>
      <c r="H38" s="132">
        <f t="shared" ref="H38:J38" si="20">G38+H35</f>
        <v>0.46481466237362296</v>
      </c>
      <c r="I38" s="132">
        <f t="shared" si="20"/>
        <v>0.80373598389639056</v>
      </c>
      <c r="J38" s="133">
        <f t="shared" si="20"/>
        <v>1</v>
      </c>
    </row>
    <row r="39" spans="1:10" ht="11.25" customHeight="1" thickBot="1" x14ac:dyDescent="0.3">
      <c r="A39" s="125"/>
      <c r="B39" s="126"/>
      <c r="C39" s="190"/>
      <c r="D39" s="188"/>
      <c r="E39" s="188"/>
      <c r="F39" s="134">
        <f>F36</f>
        <v>32998.255407709999</v>
      </c>
      <c r="G39" s="134">
        <f>F39+G36</f>
        <v>85200.629808013997</v>
      </c>
      <c r="H39" s="134">
        <f t="shared" ref="H39:J39" si="21">G39+H36</f>
        <v>149204.05477553399</v>
      </c>
      <c r="I39" s="134">
        <f t="shared" si="21"/>
        <v>257996.740365198</v>
      </c>
      <c r="J39" s="124">
        <f t="shared" si="21"/>
        <v>320996.87650473078</v>
      </c>
    </row>
    <row r="40" spans="1:10" ht="7.5" customHeight="1" x14ac:dyDescent="0.25"/>
    <row r="41" spans="1:10" ht="11.25" customHeight="1" x14ac:dyDescent="0.25">
      <c r="A41" s="196" t="s">
        <v>378</v>
      </c>
      <c r="B41" s="196"/>
      <c r="C41" s="196"/>
      <c r="D41" s="196"/>
      <c r="E41" s="196"/>
      <c r="F41" s="196"/>
      <c r="G41" s="196"/>
      <c r="H41" s="196"/>
      <c r="I41" s="196"/>
      <c r="J41" s="196"/>
    </row>
    <row r="42" spans="1:10" ht="20.25" customHeight="1" x14ac:dyDescent="0.25"/>
    <row r="43" spans="1:10" ht="10.5" customHeight="1" x14ac:dyDescent="0.25">
      <c r="B43" s="196" t="s">
        <v>17</v>
      </c>
      <c r="C43" s="196"/>
      <c r="D43" s="196"/>
      <c r="E43" s="2"/>
      <c r="G43" s="196" t="s">
        <v>17</v>
      </c>
      <c r="H43" s="196"/>
      <c r="I43" s="196"/>
      <c r="J43" s="196"/>
    </row>
    <row r="44" spans="1:10" ht="13.5" customHeight="1" x14ac:dyDescent="0.25">
      <c r="B44" s="196" t="s">
        <v>18</v>
      </c>
      <c r="C44" s="196"/>
      <c r="D44" s="196"/>
      <c r="G44" s="196" t="s">
        <v>21</v>
      </c>
      <c r="H44" s="196"/>
      <c r="I44" s="196"/>
      <c r="J44" s="196"/>
    </row>
    <row r="45" spans="1:10" ht="13.5" customHeight="1" x14ac:dyDescent="0.25">
      <c r="B45" s="196" t="s">
        <v>19</v>
      </c>
      <c r="C45" s="196"/>
      <c r="D45" s="196"/>
      <c r="G45" s="196" t="s">
        <v>22</v>
      </c>
      <c r="H45" s="196"/>
      <c r="I45" s="196"/>
      <c r="J45" s="196"/>
    </row>
    <row r="46" spans="1:10" ht="13.5" customHeight="1" x14ac:dyDescent="0.25">
      <c r="B46" s="196" t="s">
        <v>20</v>
      </c>
      <c r="C46" s="196"/>
      <c r="D46" s="196"/>
      <c r="G46" s="196" t="s">
        <v>23</v>
      </c>
      <c r="H46" s="196"/>
      <c r="I46" s="196"/>
      <c r="J46" s="196"/>
    </row>
  </sheetData>
  <mergeCells count="71"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41:J41"/>
    <mergeCell ref="B44:D44"/>
    <mergeCell ref="B45:D45"/>
    <mergeCell ref="B46:D46"/>
    <mergeCell ref="B43:D43"/>
    <mergeCell ref="G43:J43"/>
    <mergeCell ref="G44:J44"/>
    <mergeCell ref="G45:J45"/>
    <mergeCell ref="G46:J46"/>
    <mergeCell ref="D35:D36"/>
    <mergeCell ref="A35:B36"/>
    <mergeCell ref="C38:E39"/>
    <mergeCell ref="A1:J1"/>
    <mergeCell ref="A3:J3"/>
    <mergeCell ref="A6:A7"/>
    <mergeCell ref="A26:A27"/>
    <mergeCell ref="B6:B7"/>
    <mergeCell ref="B26:B27"/>
    <mergeCell ref="C6:C7"/>
    <mergeCell ref="C26:C27"/>
    <mergeCell ref="C35:C36"/>
    <mergeCell ref="A32:A33"/>
    <mergeCell ref="B32:B33"/>
    <mergeCell ref="C32:C33"/>
    <mergeCell ref="D6:D7"/>
    <mergeCell ref="D26:D27"/>
    <mergeCell ref="D32:D33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0:A21"/>
    <mergeCell ref="B20:B21"/>
    <mergeCell ref="C20:C21"/>
    <mergeCell ref="D20:D21"/>
    <mergeCell ref="A22:A23"/>
    <mergeCell ref="B22:B23"/>
    <mergeCell ref="C22:C23"/>
    <mergeCell ref="D22:D23"/>
  </mergeCells>
  <pageMargins left="0.59055118110236227" right="0.39370078740157483" top="1.6929133858267718" bottom="0.70866141732283472" header="0.31496062992125984" footer="0.31496062992125984"/>
  <pageSetup paperSize="9" orientation="landscape" horizontalDpi="360" verticalDpi="360" r:id="rId1"/>
  <headerFooter>
    <oddHeader>&amp;C&amp;G</oddHeader>
    <oddFooter>&amp;LRua Osvaldo Oscar de Morais, 157
Bairro São José - Santa Luzia/PB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A20" sqref="A20"/>
    </sheetView>
  </sheetViews>
  <sheetFormatPr defaultRowHeight="15" x14ac:dyDescent="0.25"/>
  <cols>
    <col min="1" max="1" width="5.7109375" style="40" customWidth="1"/>
    <col min="2" max="2" width="8.5703125" style="40" customWidth="1"/>
    <col min="3" max="3" width="9.28515625" style="41" customWidth="1"/>
    <col min="4" max="4" width="63.85546875" style="42" customWidth="1"/>
    <col min="5" max="5" width="5.7109375" style="40" customWidth="1"/>
    <col min="6" max="6" width="8.5703125" style="42" customWidth="1"/>
    <col min="7" max="7" width="14.5703125" style="42" customWidth="1"/>
    <col min="8" max="8" width="14.28515625" style="42" customWidth="1"/>
    <col min="9" max="11" width="12.140625" style="28" customWidth="1"/>
    <col min="12" max="16384" width="9.140625" style="2"/>
  </cols>
  <sheetData>
    <row r="1" spans="1:8" ht="16.5" thickBot="1" x14ac:dyDescent="0.3">
      <c r="A1" s="216" t="s">
        <v>37</v>
      </c>
      <c r="B1" s="217"/>
      <c r="C1" s="217"/>
      <c r="D1" s="217"/>
      <c r="E1" s="217"/>
      <c r="F1" s="217"/>
      <c r="G1" s="217"/>
      <c r="H1" s="218"/>
    </row>
    <row r="2" spans="1:8" ht="15.75" thickBot="1" x14ac:dyDescent="0.3">
      <c r="A2" s="62"/>
      <c r="B2" s="63"/>
      <c r="C2" s="64"/>
      <c r="D2" s="65"/>
      <c r="E2" s="63"/>
      <c r="F2" s="65"/>
      <c r="G2" s="65"/>
      <c r="H2" s="65"/>
    </row>
    <row r="3" spans="1:8" x14ac:dyDescent="0.25">
      <c r="A3" s="219" t="s">
        <v>51</v>
      </c>
      <c r="B3" s="220"/>
      <c r="C3" s="220"/>
      <c r="D3" s="220"/>
      <c r="E3" s="221" t="s">
        <v>52</v>
      </c>
      <c r="F3" s="221"/>
      <c r="G3" s="221"/>
      <c r="H3" s="222"/>
    </row>
    <row r="4" spans="1:8" x14ac:dyDescent="0.25">
      <c r="A4" s="223" t="s">
        <v>375</v>
      </c>
      <c r="B4" s="224"/>
      <c r="C4" s="224"/>
      <c r="D4" s="224"/>
      <c r="E4" s="225" t="s">
        <v>370</v>
      </c>
      <c r="F4" s="225"/>
      <c r="G4" s="225"/>
      <c r="H4" s="226"/>
    </row>
    <row r="5" spans="1:8" ht="15.75" thickBot="1" x14ac:dyDescent="0.3">
      <c r="A5" s="227" t="s">
        <v>53</v>
      </c>
      <c r="B5" s="228"/>
      <c r="C5" s="228"/>
      <c r="D5" s="228"/>
      <c r="E5" s="229" t="s">
        <v>38</v>
      </c>
      <c r="F5" s="229"/>
      <c r="G5" s="229"/>
      <c r="H5" s="66">
        <v>0.2344</v>
      </c>
    </row>
    <row r="6" spans="1:8" ht="15.75" x14ac:dyDescent="0.25">
      <c r="A6" s="230" t="s">
        <v>2</v>
      </c>
      <c r="B6" s="231"/>
      <c r="C6" s="231"/>
      <c r="D6" s="29" t="s">
        <v>39</v>
      </c>
      <c r="E6" s="231" t="s">
        <v>40</v>
      </c>
      <c r="F6" s="231"/>
      <c r="G6" s="231"/>
      <c r="H6" s="232"/>
    </row>
    <row r="7" spans="1:8" ht="15.75" x14ac:dyDescent="0.25">
      <c r="A7" s="197">
        <v>1</v>
      </c>
      <c r="B7" s="198"/>
      <c r="C7" s="198"/>
      <c r="D7" s="30" t="s">
        <v>41</v>
      </c>
      <c r="E7" s="199">
        <v>4.4999999999999998E-2</v>
      </c>
      <c r="F7" s="199"/>
      <c r="G7" s="199"/>
      <c r="H7" s="200"/>
    </row>
    <row r="8" spans="1:8" ht="15.75" x14ac:dyDescent="0.25">
      <c r="A8" s="197">
        <v>2</v>
      </c>
      <c r="B8" s="198"/>
      <c r="C8" s="198"/>
      <c r="D8" s="30" t="s">
        <v>42</v>
      </c>
      <c r="E8" s="199">
        <v>7.0000000000000001E-3</v>
      </c>
      <c r="F8" s="199"/>
      <c r="G8" s="199"/>
      <c r="H8" s="200"/>
    </row>
    <row r="9" spans="1:8" ht="15.75" x14ac:dyDescent="0.25">
      <c r="A9" s="197">
        <v>3</v>
      </c>
      <c r="B9" s="198"/>
      <c r="C9" s="198"/>
      <c r="D9" s="30" t="s">
        <v>43</v>
      </c>
      <c r="E9" s="199">
        <v>8.5000000000000006E-3</v>
      </c>
      <c r="F9" s="199"/>
      <c r="G9" s="199"/>
      <c r="H9" s="200"/>
    </row>
    <row r="10" spans="1:8" ht="15.75" x14ac:dyDescent="0.25">
      <c r="A10" s="197">
        <v>4</v>
      </c>
      <c r="B10" s="198"/>
      <c r="C10" s="198"/>
      <c r="D10" s="30" t="s">
        <v>44</v>
      </c>
      <c r="E10" s="199">
        <v>1.15E-2</v>
      </c>
      <c r="F10" s="199"/>
      <c r="G10" s="199"/>
      <c r="H10" s="200"/>
    </row>
    <row r="11" spans="1:8" ht="15.75" x14ac:dyDescent="0.25">
      <c r="A11" s="197">
        <v>5</v>
      </c>
      <c r="B11" s="198"/>
      <c r="C11" s="198"/>
      <c r="D11" s="30" t="s">
        <v>45</v>
      </c>
      <c r="E11" s="199">
        <v>0.08</v>
      </c>
      <c r="F11" s="199"/>
      <c r="G11" s="199"/>
      <c r="H11" s="200"/>
    </row>
    <row r="12" spans="1:8" ht="15.75" x14ac:dyDescent="0.25">
      <c r="A12" s="197">
        <v>6</v>
      </c>
      <c r="B12" s="198"/>
      <c r="C12" s="198"/>
      <c r="D12" s="30" t="s">
        <v>46</v>
      </c>
      <c r="E12" s="199">
        <v>6.4999999999999997E-3</v>
      </c>
      <c r="F12" s="199"/>
      <c r="G12" s="199"/>
      <c r="H12" s="200"/>
    </row>
    <row r="13" spans="1:8" ht="15.75" x14ac:dyDescent="0.25">
      <c r="A13" s="197">
        <v>7</v>
      </c>
      <c r="B13" s="198"/>
      <c r="C13" s="198"/>
      <c r="D13" s="30" t="s">
        <v>47</v>
      </c>
      <c r="E13" s="199">
        <v>0.03</v>
      </c>
      <c r="F13" s="199"/>
      <c r="G13" s="199"/>
      <c r="H13" s="200"/>
    </row>
    <row r="14" spans="1:8" ht="16.5" thickBot="1" x14ac:dyDescent="0.3">
      <c r="A14" s="201">
        <v>8</v>
      </c>
      <c r="B14" s="202"/>
      <c r="C14" s="202"/>
      <c r="D14" s="31" t="s">
        <v>48</v>
      </c>
      <c r="E14" s="203">
        <v>2.5000000000000001E-2</v>
      </c>
      <c r="F14" s="203"/>
      <c r="G14" s="203"/>
      <c r="H14" s="204"/>
    </row>
    <row r="15" spans="1:8" x14ac:dyDescent="0.25">
      <c r="A15" s="205" t="s">
        <v>49</v>
      </c>
      <c r="B15" s="206"/>
      <c r="C15" s="206"/>
      <c r="D15" s="206"/>
      <c r="E15" s="206"/>
      <c r="F15" s="206"/>
      <c r="G15" s="206"/>
      <c r="H15" s="207"/>
    </row>
    <row r="16" spans="1:8" ht="37.5" customHeight="1" x14ac:dyDescent="0.25">
      <c r="A16" s="208"/>
      <c r="B16" s="209"/>
      <c r="C16" s="209"/>
      <c r="D16" s="209"/>
      <c r="E16" s="209"/>
      <c r="F16" s="209"/>
      <c r="G16" s="209"/>
      <c r="H16" s="210"/>
    </row>
    <row r="17" spans="1:8" ht="36.75" customHeight="1" thickBot="1" x14ac:dyDescent="0.3">
      <c r="A17" s="32"/>
      <c r="B17" s="33"/>
      <c r="C17" s="33"/>
      <c r="D17" s="34" t="s">
        <v>50</v>
      </c>
      <c r="E17" s="211">
        <f>(((1+E7+E8+E9)*(1+E10)*(1+E11)/(1-(E12+E13+E14)))-1)</f>
        <v>0.2344287799680338</v>
      </c>
      <c r="F17" s="211"/>
      <c r="G17" s="211"/>
      <c r="H17" s="212"/>
    </row>
    <row r="18" spans="1:8" x14ac:dyDescent="0.25">
      <c r="A18" s="35"/>
      <c r="B18" s="36"/>
      <c r="C18" s="37"/>
      <c r="D18" s="38"/>
      <c r="E18" s="36"/>
      <c r="F18" s="38"/>
      <c r="G18" s="38"/>
      <c r="H18" s="39"/>
    </row>
    <row r="19" spans="1:8" ht="15.75" x14ac:dyDescent="0.25">
      <c r="A19" s="213" t="s">
        <v>378</v>
      </c>
      <c r="B19" s="214"/>
      <c r="C19" s="214"/>
      <c r="D19" s="214"/>
      <c r="E19" s="214"/>
      <c r="F19" s="214"/>
      <c r="G19" s="214"/>
      <c r="H19" s="215"/>
    </row>
    <row r="20" spans="1:8" ht="18" customHeight="1" x14ac:dyDescent="0.25">
      <c r="A20" s="35"/>
      <c r="B20" s="36"/>
      <c r="C20" s="37"/>
      <c r="D20" s="38"/>
      <c r="E20" s="36"/>
      <c r="F20" s="38"/>
      <c r="G20" s="38"/>
      <c r="H20" s="39"/>
    </row>
    <row r="21" spans="1:8" ht="18" customHeight="1" x14ac:dyDescent="0.25">
      <c r="A21" s="27"/>
      <c r="B21" s="161" t="s">
        <v>17</v>
      </c>
      <c r="C21" s="161"/>
      <c r="D21" s="161"/>
      <c r="E21" s="161" t="s">
        <v>17</v>
      </c>
      <c r="F21" s="161"/>
      <c r="G21" s="161"/>
      <c r="H21" s="169"/>
    </row>
    <row r="22" spans="1:8" x14ac:dyDescent="0.25">
      <c r="A22" s="27"/>
      <c r="B22" s="151" t="s">
        <v>18</v>
      </c>
      <c r="C22" s="151"/>
      <c r="D22" s="151"/>
      <c r="E22" s="151" t="s">
        <v>21</v>
      </c>
      <c r="F22" s="151"/>
      <c r="G22" s="151"/>
      <c r="H22" s="152"/>
    </row>
    <row r="23" spans="1:8" x14ac:dyDescent="0.25">
      <c r="A23" s="27"/>
      <c r="B23" s="153" t="s">
        <v>19</v>
      </c>
      <c r="C23" s="153"/>
      <c r="D23" s="153"/>
      <c r="E23" s="153" t="s">
        <v>22</v>
      </c>
      <c r="F23" s="153"/>
      <c r="G23" s="153"/>
      <c r="H23" s="154"/>
    </row>
    <row r="24" spans="1:8" ht="15.75" thickBot="1" x14ac:dyDescent="0.3">
      <c r="A24" s="10"/>
      <c r="B24" s="155" t="s">
        <v>20</v>
      </c>
      <c r="C24" s="155"/>
      <c r="D24" s="155"/>
      <c r="E24" s="155" t="s">
        <v>23</v>
      </c>
      <c r="F24" s="155"/>
      <c r="G24" s="155"/>
      <c r="H24" s="156"/>
    </row>
  </sheetData>
  <mergeCells count="37">
    <mergeCell ref="A1:H1"/>
    <mergeCell ref="A3:D3"/>
    <mergeCell ref="E3:H3"/>
    <mergeCell ref="A4:D4"/>
    <mergeCell ref="B24:D24"/>
    <mergeCell ref="B23:D23"/>
    <mergeCell ref="E23:H23"/>
    <mergeCell ref="E24:H24"/>
    <mergeCell ref="A12:C12"/>
    <mergeCell ref="A11:C11"/>
    <mergeCell ref="E11:H11"/>
    <mergeCell ref="E4:H4"/>
    <mergeCell ref="A5:D5"/>
    <mergeCell ref="E5:G5"/>
    <mergeCell ref="A6:C6"/>
    <mergeCell ref="E6:H6"/>
    <mergeCell ref="A7:C7"/>
    <mergeCell ref="E7:H7"/>
    <mergeCell ref="A8:C8"/>
    <mergeCell ref="E8:H8"/>
    <mergeCell ref="A9:C9"/>
    <mergeCell ref="E9:H9"/>
    <mergeCell ref="A10:C10"/>
    <mergeCell ref="E10:H10"/>
    <mergeCell ref="B22:D22"/>
    <mergeCell ref="E22:H22"/>
    <mergeCell ref="E12:H12"/>
    <mergeCell ref="A13:C13"/>
    <mergeCell ref="E13:H13"/>
    <mergeCell ref="A14:C14"/>
    <mergeCell ref="E14:H14"/>
    <mergeCell ref="A15:H15"/>
    <mergeCell ref="A16:H16"/>
    <mergeCell ref="E17:H17"/>
    <mergeCell ref="A19:H19"/>
    <mergeCell ref="B21:D21"/>
    <mergeCell ref="E21:H21"/>
  </mergeCells>
  <pageMargins left="0.59055118110236227" right="0.39370078740157483" top="1.6929133858267718" bottom="0.70866141732283472" header="0.31496062992125984" footer="0.31496062992125984"/>
  <pageSetup paperSize="9" orientation="landscape" horizontalDpi="360" verticalDpi="360" r:id="rId1"/>
  <headerFooter>
    <oddHeader>&amp;C&amp;G</oddHeader>
    <oddFooter>&amp;LRua Osvaldo Oscar de Morais, 157
Bairro São José - Santa Luzia/PB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zoomScaleNormal="100" workbookViewId="0">
      <selection activeCell="L22" sqref="L22"/>
    </sheetView>
  </sheetViews>
  <sheetFormatPr defaultRowHeight="15" x14ac:dyDescent="0.25"/>
  <cols>
    <col min="9" max="9" width="12.42578125" customWidth="1"/>
  </cols>
  <sheetData>
    <row r="2" spans="1:9" ht="18.75" customHeight="1" x14ac:dyDescent="0.25">
      <c r="A2" s="233" t="s">
        <v>89</v>
      </c>
      <c r="B2" s="233"/>
      <c r="C2" s="233"/>
      <c r="D2" s="233"/>
      <c r="E2" s="233"/>
      <c r="F2" s="233"/>
      <c r="G2" s="233"/>
      <c r="H2" s="233"/>
      <c r="I2" s="233"/>
    </row>
    <row r="39" spans="1:9" x14ac:dyDescent="0.25">
      <c r="A39" s="196" t="s">
        <v>378</v>
      </c>
      <c r="B39" s="196"/>
      <c r="C39" s="196"/>
      <c r="D39" s="196"/>
      <c r="E39" s="196"/>
      <c r="F39" s="196"/>
      <c r="G39" s="196"/>
      <c r="H39" s="196"/>
      <c r="I39" s="196"/>
    </row>
    <row r="40" spans="1:9" x14ac:dyDescent="0.25">
      <c r="A40" s="44"/>
      <c r="B40" s="44"/>
      <c r="C40" s="2"/>
      <c r="D40" s="44"/>
      <c r="E40" s="44"/>
      <c r="F40" s="44"/>
    </row>
    <row r="41" spans="1:9" x14ac:dyDescent="0.25">
      <c r="A41" s="196" t="s">
        <v>17</v>
      </c>
      <c r="B41" s="196"/>
      <c r="C41" s="196"/>
      <c r="D41" s="196"/>
      <c r="E41" s="44"/>
      <c r="F41" s="196" t="s">
        <v>17</v>
      </c>
      <c r="G41" s="196"/>
      <c r="H41" s="196"/>
      <c r="I41" s="196"/>
    </row>
    <row r="42" spans="1:9" x14ac:dyDescent="0.25">
      <c r="A42" s="196" t="s">
        <v>18</v>
      </c>
      <c r="B42" s="196"/>
      <c r="C42" s="196"/>
      <c r="D42" s="196"/>
      <c r="E42" s="2"/>
      <c r="F42" s="196" t="s">
        <v>21</v>
      </c>
      <c r="G42" s="196"/>
      <c r="H42" s="196"/>
      <c r="I42" s="196"/>
    </row>
    <row r="43" spans="1:9" x14ac:dyDescent="0.25">
      <c r="A43" s="196" t="s">
        <v>90</v>
      </c>
      <c r="B43" s="196"/>
      <c r="C43" s="196"/>
      <c r="D43" s="196"/>
      <c r="E43" s="2"/>
      <c r="F43" s="196" t="s">
        <v>91</v>
      </c>
      <c r="G43" s="196"/>
      <c r="H43" s="196"/>
      <c r="I43" s="196"/>
    </row>
    <row r="44" spans="1:9" x14ac:dyDescent="0.25">
      <c r="A44" s="196" t="s">
        <v>20</v>
      </c>
      <c r="B44" s="196"/>
      <c r="C44" s="196"/>
      <c r="D44" s="196"/>
      <c r="E44" s="2"/>
      <c r="F44" s="196" t="s">
        <v>23</v>
      </c>
      <c r="G44" s="196"/>
      <c r="H44" s="196"/>
      <c r="I44" s="196"/>
    </row>
  </sheetData>
  <mergeCells count="10">
    <mergeCell ref="A43:D43"/>
    <mergeCell ref="F43:I43"/>
    <mergeCell ref="A44:D44"/>
    <mergeCell ref="F44:I44"/>
    <mergeCell ref="A2:I2"/>
    <mergeCell ref="A39:I39"/>
    <mergeCell ref="A41:D41"/>
    <mergeCell ref="F41:I41"/>
    <mergeCell ref="A42:D42"/>
    <mergeCell ref="F42:I42"/>
  </mergeCells>
  <pageMargins left="0.51181102362204722" right="0.51181102362204722" top="1.5748031496062993" bottom="0.78740157480314965" header="0.31496062992125984" footer="0.31496062992125984"/>
  <pageSetup paperSize="9" orientation="portrait" horizontalDpi="360" verticalDpi="360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Orçamento</vt:lpstr>
      <vt:lpstr>Cronograma</vt:lpstr>
      <vt:lpstr>Detalhamento BDI</vt:lpstr>
      <vt:lpstr>Encargos Sociais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Morais</dc:creator>
  <cp:lastModifiedBy>Paulo Morais</cp:lastModifiedBy>
  <cp:lastPrinted>2021-11-24T17:19:40Z</cp:lastPrinted>
  <dcterms:created xsi:type="dcterms:W3CDTF">2021-02-06T13:36:37Z</dcterms:created>
  <dcterms:modified xsi:type="dcterms:W3CDTF">2022-01-07T14:25:27Z</dcterms:modified>
</cp:coreProperties>
</file>